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24226"/>
  <mc:AlternateContent xmlns:mc="http://schemas.openxmlformats.org/markup-compatibility/2006">
    <mc:Choice Requires="x15">
      <x15ac:absPath xmlns:x15ac="http://schemas.microsoft.com/office/spreadsheetml/2010/11/ac" url="C:\Users\mmahajan\Documents\eps-us\InputData\fuels\BS\"/>
    </mc:Choice>
  </mc:AlternateContent>
  <xr:revisionPtr revIDLastSave="0" documentId="13_ncr:1_{9120A233-DC02-4E2A-8D43-047A0724129B}" xr6:coauthVersionLast="47" xr6:coauthVersionMax="47" xr10:uidLastSave="{00000000-0000-0000-0000-000000000000}"/>
  <bookViews>
    <workbookView xWindow="-120" yWindow="-120" windowWidth="29040" windowHeight="17640" tabRatio="955" xr2:uid="{00000000-000D-0000-FFFF-FFFF00000000}"/>
  </bookViews>
  <sheets>
    <sheet name="About" sheetId="1" r:id="rId1"/>
    <sheet name="Inflation Reduction Act" sheetId="24" r:id="rId2"/>
    <sheet name="Subsidies Paid" sheetId="12" r:id="rId3"/>
    <sheet name="AEO 2022 Table 1" sheetId="3" r:id="rId4"/>
    <sheet name="AEO 2023 Table 1" sheetId="21" r:id="rId5"/>
    <sheet name="AEO 2022 Table 8" sheetId="9" r:id="rId6"/>
    <sheet name="AEO 2023 Table 8" sheetId="22" r:id="rId7"/>
    <sheet name="AEO 2022 Table 11" sheetId="6" r:id="rId8"/>
    <sheet name="AEO 2023 Table 11" sheetId="23" r:id="rId9"/>
    <sheet name="Calculations" sheetId="14" r:id="rId10"/>
    <sheet name="Wind PV Calcs" sheetId="20" r:id="rId11"/>
    <sheet name="Monetizing Tax Credit Penalty" sheetId="17" r:id="rId12"/>
    <sheet name="BS-BSfTFpEUP" sheetId="10" r:id="rId13"/>
    <sheet name="BS-BSpUEO" sheetId="19" r:id="rId14"/>
    <sheet name="BS-BSpUECB" sheetId="16" r:id="rId15"/>
    <sheet name="JCT Table 1_Notes" sheetId="15" r:id="rId16"/>
  </sheets>
  <externalReferences>
    <externalReference r:id="rId17"/>
  </externalReferences>
  <definedNames>
    <definedName name="dollars_2020_2012">About!$A$76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6" i="16" l="1"/>
  <c r="D16" i="16"/>
  <c r="E16" i="16"/>
  <c r="F16" i="16"/>
  <c r="G16" i="16"/>
  <c r="H16" i="16"/>
  <c r="I16" i="16"/>
  <c r="J16" i="16"/>
  <c r="K16" i="16"/>
  <c r="L16" i="16"/>
  <c r="M16" i="16"/>
  <c r="N16" i="16"/>
  <c r="O16" i="16"/>
  <c r="P16" i="16"/>
  <c r="Q16" i="16"/>
  <c r="R16" i="16"/>
  <c r="S16" i="16"/>
  <c r="T16" i="16"/>
  <c r="U16" i="16"/>
  <c r="V16" i="16"/>
  <c r="W16" i="16"/>
  <c r="X16" i="16"/>
  <c r="Y16" i="16"/>
  <c r="Z16" i="16"/>
  <c r="AA16" i="16"/>
  <c r="AB16" i="16"/>
  <c r="AC16" i="16"/>
  <c r="AD16" i="16"/>
  <c r="AE16" i="16"/>
  <c r="C17" i="16"/>
  <c r="D17" i="16"/>
  <c r="E17" i="16"/>
  <c r="F17" i="16"/>
  <c r="G17" i="16"/>
  <c r="H17" i="16"/>
  <c r="I17" i="16"/>
  <c r="J17" i="16"/>
  <c r="K17" i="16"/>
  <c r="L17" i="16"/>
  <c r="M17" i="16"/>
  <c r="N17" i="16"/>
  <c r="O17" i="16"/>
  <c r="P17" i="16"/>
  <c r="Q17" i="16"/>
  <c r="R17" i="16"/>
  <c r="S17" i="16"/>
  <c r="T17" i="16"/>
  <c r="U17" i="16"/>
  <c r="V17" i="16"/>
  <c r="W17" i="16"/>
  <c r="X17" i="16"/>
  <c r="Y17" i="16"/>
  <c r="Z17" i="16"/>
  <c r="AA17" i="16"/>
  <c r="AB17" i="16"/>
  <c r="AC17" i="16"/>
  <c r="AD17" i="16"/>
  <c r="AE17" i="16"/>
  <c r="F14" i="14"/>
  <c r="G14" i="14"/>
  <c r="H14" i="14"/>
  <c r="I14" i="14"/>
  <c r="J14" i="14"/>
  <c r="K14" i="14"/>
  <c r="L14" i="14"/>
  <c r="J15" i="16" s="1"/>
  <c r="M14" i="14"/>
  <c r="K15" i="16" s="1"/>
  <c r="N14" i="14"/>
  <c r="O14" i="14"/>
  <c r="P14" i="14"/>
  <c r="Q14" i="14"/>
  <c r="R14" i="14"/>
  <c r="P15" i="16" s="1"/>
  <c r="S14" i="14"/>
  <c r="Q15" i="16" s="1"/>
  <c r="T14" i="14"/>
  <c r="R15" i="16" s="1"/>
  <c r="U14" i="14"/>
  <c r="S15" i="16" s="1"/>
  <c r="V14" i="14"/>
  <c r="W14" i="14"/>
  <c r="X14" i="14"/>
  <c r="Y14" i="14"/>
  <c r="Z14" i="14"/>
  <c r="X15" i="16" s="1"/>
  <c r="AA14" i="14"/>
  <c r="Y15" i="16" s="1"/>
  <c r="AB14" i="14"/>
  <c r="Z15" i="16" s="1"/>
  <c r="AC14" i="14"/>
  <c r="AA15" i="16" s="1"/>
  <c r="AD14" i="14"/>
  <c r="AE14" i="14"/>
  <c r="AF14" i="14"/>
  <c r="AG14" i="14"/>
  <c r="E14" i="14"/>
  <c r="V21" i="14"/>
  <c r="B15" i="16"/>
  <c r="G12" i="14"/>
  <c r="H12" i="14"/>
  <c r="I12" i="14"/>
  <c r="J12" i="14"/>
  <c r="K12" i="14"/>
  <c r="L12" i="14"/>
  <c r="M12" i="14"/>
  <c r="N12" i="14"/>
  <c r="O12" i="14"/>
  <c r="P12" i="14"/>
  <c r="Q12" i="14"/>
  <c r="R12" i="14"/>
  <c r="S12" i="14"/>
  <c r="T12" i="14"/>
  <c r="U12" i="14"/>
  <c r="V12" i="14"/>
  <c r="W12" i="14"/>
  <c r="X12" i="14"/>
  <c r="Y12" i="14"/>
  <c r="Z12" i="14"/>
  <c r="AA12" i="14"/>
  <c r="AB12" i="14"/>
  <c r="AC12" i="14"/>
  <c r="AD12" i="14"/>
  <c r="AE12" i="14"/>
  <c r="AF12" i="14"/>
  <c r="AG12" i="14"/>
  <c r="F12" i="14"/>
  <c r="C15" i="16"/>
  <c r="L15" i="16"/>
  <c r="M15" i="16"/>
  <c r="N15" i="16"/>
  <c r="O15" i="16"/>
  <c r="T15" i="16"/>
  <c r="U15" i="16"/>
  <c r="V15" i="16"/>
  <c r="W15" i="16"/>
  <c r="AB15" i="16"/>
  <c r="AC15" i="16"/>
  <c r="AD15" i="16"/>
  <c r="AE15" i="16"/>
  <c r="C11" i="16"/>
  <c r="D11" i="16"/>
  <c r="E11" i="16"/>
  <c r="F11" i="16"/>
  <c r="G11" i="16"/>
  <c r="H11" i="16"/>
  <c r="I11" i="16"/>
  <c r="J11" i="16"/>
  <c r="K11" i="16"/>
  <c r="L11" i="16"/>
  <c r="M11" i="16"/>
  <c r="N11" i="16"/>
  <c r="O11" i="16"/>
  <c r="P11" i="16"/>
  <c r="Q11" i="16"/>
  <c r="R11" i="16"/>
  <c r="S11" i="16"/>
  <c r="T11" i="16"/>
  <c r="U11" i="16"/>
  <c r="V11" i="16"/>
  <c r="W11" i="16"/>
  <c r="X11" i="16"/>
  <c r="Y11" i="16"/>
  <c r="Z11" i="16"/>
  <c r="AA11" i="16"/>
  <c r="AB11" i="16"/>
  <c r="AC11" i="16"/>
  <c r="AD11" i="16"/>
  <c r="AE11" i="16"/>
  <c r="C9" i="16" l="1"/>
  <c r="D9" i="16"/>
  <c r="E9" i="16"/>
  <c r="F9" i="16"/>
  <c r="G9" i="16"/>
  <c r="H9" i="16"/>
  <c r="I9" i="16"/>
  <c r="J9" i="16"/>
  <c r="K9" i="16"/>
  <c r="L9" i="16"/>
  <c r="M9" i="16"/>
  <c r="N9" i="16"/>
  <c r="O9" i="16"/>
  <c r="P9" i="16"/>
  <c r="Q9" i="16"/>
  <c r="R9" i="16"/>
  <c r="S9" i="16"/>
  <c r="T9" i="16"/>
  <c r="U9" i="16"/>
  <c r="V9" i="16"/>
  <c r="W9" i="16"/>
  <c r="X9" i="16"/>
  <c r="Y9" i="16"/>
  <c r="Z9" i="16"/>
  <c r="AA9" i="16"/>
  <c r="AB9" i="16"/>
  <c r="AC9" i="16"/>
  <c r="AD9" i="16"/>
  <c r="AE9" i="16"/>
  <c r="T8" i="16"/>
  <c r="U8" i="16"/>
  <c r="V8" i="16"/>
  <c r="W8" i="16"/>
  <c r="X8" i="16"/>
  <c r="Y8" i="16"/>
  <c r="Z8" i="16"/>
  <c r="AA8" i="16"/>
  <c r="AB8" i="16"/>
  <c r="AC8" i="16"/>
  <c r="AD8" i="16"/>
  <c r="AE8" i="16"/>
  <c r="C8" i="16"/>
  <c r="D8" i="16"/>
  <c r="E8" i="16"/>
  <c r="F8" i="16"/>
  <c r="G8" i="16"/>
  <c r="H8" i="16"/>
  <c r="I8" i="16"/>
  <c r="J8" i="16"/>
  <c r="E18" i="19"/>
  <c r="F18" i="19"/>
  <c r="G18" i="19"/>
  <c r="H18" i="19"/>
  <c r="I18" i="19"/>
  <c r="J18" i="19"/>
  <c r="K18" i="19"/>
  <c r="L18" i="19"/>
  <c r="M18" i="19"/>
  <c r="N18" i="19"/>
  <c r="O18" i="19"/>
  <c r="P18" i="19"/>
  <c r="Q18" i="19"/>
  <c r="R18" i="19"/>
  <c r="S18" i="19"/>
  <c r="T18" i="19"/>
  <c r="U18" i="19"/>
  <c r="V18" i="19"/>
  <c r="W18" i="19"/>
  <c r="X18" i="19"/>
  <c r="Y18" i="19"/>
  <c r="Z18" i="19"/>
  <c r="AA18" i="19"/>
  <c r="AB18" i="19"/>
  <c r="AC18" i="19"/>
  <c r="AD18" i="19"/>
  <c r="AE18" i="19"/>
  <c r="D18" i="19"/>
  <c r="C14" i="19"/>
  <c r="D14" i="19"/>
  <c r="E14" i="19"/>
  <c r="F14" i="19"/>
  <c r="G14" i="19"/>
  <c r="H14" i="19"/>
  <c r="I14" i="19"/>
  <c r="J14" i="19"/>
  <c r="K14" i="19"/>
  <c r="L14" i="19"/>
  <c r="M14" i="19"/>
  <c r="N14" i="19"/>
  <c r="O14" i="19"/>
  <c r="P14" i="19"/>
  <c r="Q14" i="19"/>
  <c r="R14" i="19"/>
  <c r="S14" i="19"/>
  <c r="T14" i="19"/>
  <c r="U14" i="19"/>
  <c r="V14" i="19"/>
  <c r="W14" i="19"/>
  <c r="X14" i="19"/>
  <c r="Y14" i="19"/>
  <c r="Z14" i="19"/>
  <c r="AA14" i="19"/>
  <c r="AB14" i="19"/>
  <c r="AC14" i="19"/>
  <c r="AD14" i="19"/>
  <c r="AE14" i="19"/>
  <c r="C10" i="19"/>
  <c r="D10" i="19"/>
  <c r="E10" i="19"/>
  <c r="F10" i="19"/>
  <c r="G10" i="19"/>
  <c r="H10" i="19"/>
  <c r="I10" i="19"/>
  <c r="J10" i="19"/>
  <c r="K10" i="19"/>
  <c r="L10" i="19"/>
  <c r="M10" i="19"/>
  <c r="B10" i="19"/>
  <c r="L8" i="19"/>
  <c r="M8" i="19"/>
  <c r="N8" i="19"/>
  <c r="O8" i="19"/>
  <c r="P8" i="19"/>
  <c r="Q8" i="19"/>
  <c r="R8" i="19"/>
  <c r="S8" i="19"/>
  <c r="T8" i="19"/>
  <c r="U8" i="19"/>
  <c r="V8" i="19"/>
  <c r="W8" i="19"/>
  <c r="X8" i="19"/>
  <c r="Y8" i="19"/>
  <c r="Z8" i="19"/>
  <c r="AA8" i="19"/>
  <c r="AB8" i="19"/>
  <c r="AC8" i="19"/>
  <c r="AD8" i="19"/>
  <c r="AE8" i="19"/>
  <c r="K8" i="19"/>
  <c r="E7" i="19"/>
  <c r="F7" i="19"/>
  <c r="G7" i="19"/>
  <c r="H7" i="19"/>
  <c r="I7" i="19"/>
  <c r="J7" i="19"/>
  <c r="K7" i="19"/>
  <c r="L7" i="19"/>
  <c r="M7" i="19"/>
  <c r="N7" i="19"/>
  <c r="O7" i="19"/>
  <c r="P7" i="19"/>
  <c r="Q7" i="19"/>
  <c r="R7" i="19"/>
  <c r="S7" i="19"/>
  <c r="T7" i="19"/>
  <c r="U7" i="19"/>
  <c r="V7" i="19"/>
  <c r="W7" i="19"/>
  <c r="X7" i="19"/>
  <c r="Y7" i="19"/>
  <c r="Z7" i="19"/>
  <c r="AA7" i="19"/>
  <c r="AB7" i="19"/>
  <c r="AC7" i="19"/>
  <c r="AD7" i="19"/>
  <c r="AE7" i="19"/>
  <c r="D7" i="19"/>
  <c r="C7" i="19"/>
  <c r="B7" i="19"/>
  <c r="C6" i="19"/>
  <c r="D6" i="19"/>
  <c r="E6" i="19"/>
  <c r="F6" i="19"/>
  <c r="G6" i="19"/>
  <c r="H6" i="19"/>
  <c r="I6" i="19"/>
  <c r="J6" i="19"/>
  <c r="K6" i="19"/>
  <c r="L6" i="19"/>
  <c r="M6" i="19"/>
  <c r="B6" i="19"/>
  <c r="C5" i="19" l="1"/>
  <c r="D5" i="19"/>
  <c r="E5" i="19"/>
  <c r="F5" i="19"/>
  <c r="G5" i="19"/>
  <c r="H5" i="19"/>
  <c r="I5" i="19"/>
  <c r="J5" i="19"/>
  <c r="K5" i="19"/>
  <c r="L5" i="19"/>
  <c r="M5" i="19"/>
  <c r="N5" i="19"/>
  <c r="O5" i="19"/>
  <c r="P5" i="19"/>
  <c r="Q5" i="19"/>
  <c r="R5" i="19"/>
  <c r="S5" i="19"/>
  <c r="T5" i="19"/>
  <c r="U5" i="19"/>
  <c r="V5" i="19"/>
  <c r="W5" i="19"/>
  <c r="X5" i="19"/>
  <c r="Y5" i="19"/>
  <c r="Z5" i="19"/>
  <c r="AA5" i="19"/>
  <c r="AB5" i="19"/>
  <c r="AC5" i="19"/>
  <c r="AD5" i="19"/>
  <c r="AE5" i="19"/>
  <c r="B5" i="19"/>
  <c r="V26" i="14"/>
  <c r="G26" i="14"/>
  <c r="H26" i="14"/>
  <c r="I26" i="14"/>
  <c r="J26" i="14"/>
  <c r="K26" i="14"/>
  <c r="L26" i="14"/>
  <c r="M26" i="14"/>
  <c r="N26" i="14"/>
  <c r="O26" i="14"/>
  <c r="P26" i="14"/>
  <c r="Q26" i="14"/>
  <c r="R26" i="14"/>
  <c r="S26" i="14"/>
  <c r="T26" i="14"/>
  <c r="U26" i="14"/>
  <c r="F26" i="14"/>
  <c r="V19" i="14"/>
  <c r="G19" i="14"/>
  <c r="H19" i="14"/>
  <c r="I19" i="14"/>
  <c r="J19" i="14"/>
  <c r="K19" i="14"/>
  <c r="L19" i="14"/>
  <c r="M19" i="14"/>
  <c r="N19" i="14"/>
  <c r="O19" i="14"/>
  <c r="P19" i="14"/>
  <c r="Q19" i="14"/>
  <c r="R19" i="14"/>
  <c r="S19" i="14"/>
  <c r="T19" i="14"/>
  <c r="U19" i="14"/>
  <c r="F19" i="14"/>
  <c r="G5" i="14"/>
  <c r="H5" i="14"/>
  <c r="I5" i="14"/>
  <c r="J5" i="14"/>
  <c r="K5" i="14"/>
  <c r="L5" i="14"/>
  <c r="F5" i="14"/>
  <c r="AC141" i="24"/>
  <c r="AB141" i="24"/>
  <c r="AA141" i="24"/>
  <c r="Z141" i="24"/>
  <c r="Y141" i="24"/>
  <c r="X141" i="24"/>
  <c r="W141" i="24"/>
  <c r="V141" i="24"/>
  <c r="U141" i="24"/>
  <c r="T141" i="24"/>
  <c r="S141" i="24"/>
  <c r="R141" i="24"/>
  <c r="Q141" i="24"/>
  <c r="P141" i="24"/>
  <c r="O141" i="24"/>
  <c r="N141" i="24"/>
  <c r="M141" i="24"/>
  <c r="L141" i="24"/>
  <c r="K141" i="24"/>
  <c r="J141" i="24"/>
  <c r="I141" i="24"/>
  <c r="H141" i="24"/>
  <c r="G141" i="24"/>
  <c r="F141" i="24"/>
  <c r="E141" i="24"/>
  <c r="D141" i="24"/>
  <c r="C141" i="24"/>
  <c r="B141" i="24" s="1"/>
  <c r="AC138" i="24"/>
  <c r="AB138" i="24"/>
  <c r="AA138" i="24"/>
  <c r="Z138" i="24"/>
  <c r="Y138" i="24"/>
  <c r="X138" i="24"/>
  <c r="W138" i="24"/>
  <c r="V138" i="24"/>
  <c r="U138" i="24"/>
  <c r="T138" i="24"/>
  <c r="S138" i="24"/>
  <c r="R138" i="24"/>
  <c r="Q138" i="24"/>
  <c r="P138" i="24"/>
  <c r="O138" i="24"/>
  <c r="N138" i="24"/>
  <c r="M138" i="24"/>
  <c r="L138" i="24"/>
  <c r="K138" i="24"/>
  <c r="J138" i="24"/>
  <c r="I138" i="24"/>
  <c r="H138" i="24"/>
  <c r="G138" i="24"/>
  <c r="F138" i="24"/>
  <c r="E138" i="24"/>
  <c r="D138" i="24"/>
  <c r="C138" i="24" s="1"/>
  <c r="B138" i="24" s="1"/>
  <c r="AC135" i="24"/>
  <c r="AB135" i="24"/>
  <c r="AA135" i="24"/>
  <c r="Z135" i="24"/>
  <c r="Y135" i="24"/>
  <c r="X135" i="24"/>
  <c r="W135" i="24"/>
  <c r="V135" i="24"/>
  <c r="U135" i="24"/>
  <c r="T135" i="24"/>
  <c r="S135" i="24"/>
  <c r="R135" i="24"/>
  <c r="Q135" i="24"/>
  <c r="P135" i="24"/>
  <c r="O135" i="24"/>
  <c r="N135" i="24"/>
  <c r="M135" i="24"/>
  <c r="L135" i="24"/>
  <c r="K135" i="24"/>
  <c r="J135" i="24"/>
  <c r="I135" i="24"/>
  <c r="H135" i="24"/>
  <c r="G135" i="24"/>
  <c r="F135" i="24"/>
  <c r="E135" i="24"/>
  <c r="D135" i="24"/>
  <c r="C135" i="24"/>
  <c r="B135" i="24"/>
  <c r="J113" i="24"/>
  <c r="J114" i="24" s="1"/>
  <c r="J115" i="24" s="1"/>
  <c r="V109" i="24"/>
  <c r="V110" i="24" s="1"/>
  <c r="V111" i="24" s="1"/>
  <c r="N109" i="24"/>
  <c r="N110" i="24" s="1"/>
  <c r="N111" i="24" s="1"/>
  <c r="F109" i="24"/>
  <c r="F110" i="24" s="1"/>
  <c r="F111" i="24" s="1"/>
  <c r="Z105" i="24"/>
  <c r="Z106" i="24" s="1"/>
  <c r="Z107" i="24" s="1"/>
  <c r="R105" i="24"/>
  <c r="R106" i="24" s="1"/>
  <c r="R107" i="24" s="1"/>
  <c r="J105" i="24"/>
  <c r="J106" i="24" s="1"/>
  <c r="J107" i="24" s="1"/>
  <c r="V97" i="24"/>
  <c r="V98" i="24" s="1"/>
  <c r="N97" i="24"/>
  <c r="N98" i="24" s="1"/>
  <c r="F97" i="24"/>
  <c r="F98" i="24" s="1"/>
  <c r="B83" i="24"/>
  <c r="AB113" i="24" s="1"/>
  <c r="AB114" i="24" s="1"/>
  <c r="AB115" i="24" s="1"/>
  <c r="B82" i="24"/>
  <c r="R63" i="24"/>
  <c r="R64" i="24" s="1"/>
  <c r="S132" i="24" s="1"/>
  <c r="B63" i="24"/>
  <c r="B64" i="24" s="1"/>
  <c r="H57" i="24"/>
  <c r="D57" i="24" s="1"/>
  <c r="B54" i="24"/>
  <c r="H63" i="24" s="1"/>
  <c r="B53" i="24"/>
  <c r="B57" i="24" s="1"/>
  <c r="C57" i="24" s="1"/>
  <c r="B34" i="24"/>
  <c r="B30" i="24"/>
  <c r="E77" i="14"/>
  <c r="E78" i="14" s="1"/>
  <c r="E75" i="14"/>
  <c r="E106" i="14" s="1"/>
  <c r="D38" i="14"/>
  <c r="D39" i="14" s="1"/>
  <c r="D32" i="14"/>
  <c r="D33" i="14" s="1"/>
  <c r="E105" i="14"/>
  <c r="E107" i="14"/>
  <c r="D44" i="14"/>
  <c r="D31" i="14"/>
  <c r="E82" i="14"/>
  <c r="D67" i="14"/>
  <c r="D61" i="14"/>
  <c r="D57" i="14"/>
  <c r="D56" i="14"/>
  <c r="D58" i="14" s="1"/>
  <c r="D55" i="14"/>
  <c r="D49" i="14"/>
  <c r="D50" i="14"/>
  <c r="D45" i="14"/>
  <c r="F82" i="14"/>
  <c r="G82" i="14"/>
  <c r="H82" i="14"/>
  <c r="I82" i="14"/>
  <c r="J82" i="14"/>
  <c r="K82" i="14"/>
  <c r="L82" i="14"/>
  <c r="M82" i="14"/>
  <c r="N82" i="14"/>
  <c r="O82" i="14"/>
  <c r="P82" i="14"/>
  <c r="Q82" i="14"/>
  <c r="R82" i="14"/>
  <c r="S82" i="14"/>
  <c r="T82" i="14"/>
  <c r="U82" i="14"/>
  <c r="V82" i="14"/>
  <c r="W82" i="14"/>
  <c r="X82" i="14"/>
  <c r="Y82" i="14"/>
  <c r="Z82" i="14"/>
  <c r="AA82" i="14"/>
  <c r="AB82" i="14"/>
  <c r="AC82" i="14"/>
  <c r="AD82" i="14"/>
  <c r="AE82" i="14"/>
  <c r="AF82" i="14"/>
  <c r="AG82" i="14"/>
  <c r="AH82" i="14"/>
  <c r="F77" i="14"/>
  <c r="G77" i="14"/>
  <c r="H77" i="14"/>
  <c r="I77" i="14"/>
  <c r="J77" i="14"/>
  <c r="K77" i="14"/>
  <c r="L77" i="14"/>
  <c r="M77" i="14"/>
  <c r="N77" i="14"/>
  <c r="O77" i="14"/>
  <c r="P77" i="14"/>
  <c r="Q77" i="14"/>
  <c r="R77" i="14"/>
  <c r="S77" i="14"/>
  <c r="T77" i="14"/>
  <c r="U77" i="14"/>
  <c r="V77" i="14"/>
  <c r="W77" i="14"/>
  <c r="X77" i="14"/>
  <c r="Y77" i="14"/>
  <c r="Z77" i="14"/>
  <c r="AA77" i="14"/>
  <c r="AB77" i="14"/>
  <c r="AC77" i="14"/>
  <c r="AD77" i="14"/>
  <c r="AE77" i="14"/>
  <c r="AF77" i="14"/>
  <c r="AG77" i="14"/>
  <c r="AH77" i="14"/>
  <c r="E108" i="14"/>
  <c r="F75" i="14"/>
  <c r="G75" i="14"/>
  <c r="H75" i="14"/>
  <c r="I75" i="14"/>
  <c r="J75" i="14"/>
  <c r="K75" i="14"/>
  <c r="L75" i="14"/>
  <c r="M75" i="14"/>
  <c r="N75" i="14"/>
  <c r="O75" i="14"/>
  <c r="P75" i="14"/>
  <c r="Q75" i="14"/>
  <c r="R75" i="14"/>
  <c r="S75" i="14"/>
  <c r="T75" i="14"/>
  <c r="U75" i="14"/>
  <c r="V75" i="14"/>
  <c r="W75" i="14"/>
  <c r="X75" i="14"/>
  <c r="Y75" i="14"/>
  <c r="Z75" i="14"/>
  <c r="AA75" i="14"/>
  <c r="AB75" i="14"/>
  <c r="AC75" i="14"/>
  <c r="AD75" i="14"/>
  <c r="AE75" i="14"/>
  <c r="AF75" i="14"/>
  <c r="AG75" i="14"/>
  <c r="AH75" i="14"/>
  <c r="E57" i="14"/>
  <c r="F57" i="14"/>
  <c r="G57" i="14"/>
  <c r="H57" i="14"/>
  <c r="I57" i="14"/>
  <c r="J57" i="14"/>
  <c r="K57" i="14"/>
  <c r="L57" i="14"/>
  <c r="M57" i="14"/>
  <c r="N57" i="14"/>
  <c r="O57" i="14"/>
  <c r="P57" i="14"/>
  <c r="Q57" i="14"/>
  <c r="R57" i="14"/>
  <c r="S57" i="14"/>
  <c r="T57" i="14"/>
  <c r="U57" i="14"/>
  <c r="V57" i="14"/>
  <c r="W57" i="14"/>
  <c r="X57" i="14"/>
  <c r="Y57" i="14"/>
  <c r="Z57" i="14"/>
  <c r="AA57" i="14"/>
  <c r="AB57" i="14"/>
  <c r="AC57" i="14"/>
  <c r="AD57" i="14"/>
  <c r="AE57" i="14"/>
  <c r="AF57" i="14"/>
  <c r="AG57" i="14"/>
  <c r="E56" i="14"/>
  <c r="F56" i="14"/>
  <c r="G56" i="14"/>
  <c r="H56" i="14"/>
  <c r="I56" i="14"/>
  <c r="J56" i="14"/>
  <c r="K56" i="14"/>
  <c r="L56" i="14"/>
  <c r="M56" i="14"/>
  <c r="N56" i="14"/>
  <c r="O56" i="14"/>
  <c r="P56" i="14"/>
  <c r="Q56" i="14"/>
  <c r="R56" i="14"/>
  <c r="S56" i="14"/>
  <c r="T56" i="14"/>
  <c r="U56" i="14"/>
  <c r="V56" i="14"/>
  <c r="W56" i="14"/>
  <c r="X56" i="14"/>
  <c r="Y56" i="14"/>
  <c r="Z56" i="14"/>
  <c r="AA56" i="14"/>
  <c r="AB56" i="14"/>
  <c r="AC56" i="14"/>
  <c r="AD56" i="14"/>
  <c r="AE56" i="14"/>
  <c r="AF56" i="14"/>
  <c r="AG56" i="14"/>
  <c r="E45" i="14"/>
  <c r="F45" i="14"/>
  <c r="G45" i="14"/>
  <c r="H45" i="14"/>
  <c r="I45" i="14"/>
  <c r="J45" i="14"/>
  <c r="K45" i="14"/>
  <c r="L45" i="14"/>
  <c r="M45" i="14"/>
  <c r="N45" i="14"/>
  <c r="O45" i="14"/>
  <c r="P45" i="14"/>
  <c r="Q45" i="14"/>
  <c r="R45" i="14"/>
  <c r="S45" i="14"/>
  <c r="T45" i="14"/>
  <c r="U45" i="14"/>
  <c r="V45" i="14"/>
  <c r="W45" i="14"/>
  <c r="X45" i="14"/>
  <c r="Y45" i="14"/>
  <c r="Z45" i="14"/>
  <c r="AA45" i="14"/>
  <c r="AB45" i="14"/>
  <c r="AC45" i="14"/>
  <c r="AD45" i="14"/>
  <c r="AE45" i="14"/>
  <c r="AF45" i="14"/>
  <c r="AG45" i="14"/>
  <c r="E38" i="14"/>
  <c r="F38" i="14"/>
  <c r="G38" i="14"/>
  <c r="H38" i="14"/>
  <c r="I38" i="14"/>
  <c r="J38" i="14"/>
  <c r="K38" i="14"/>
  <c r="L38" i="14"/>
  <c r="M38" i="14"/>
  <c r="N38" i="14"/>
  <c r="O38" i="14"/>
  <c r="P38" i="14"/>
  <c r="Q38" i="14"/>
  <c r="R38" i="14"/>
  <c r="S38" i="14"/>
  <c r="T38" i="14"/>
  <c r="U38" i="14"/>
  <c r="V38" i="14"/>
  <c r="W38" i="14"/>
  <c r="X38" i="14"/>
  <c r="Y38" i="14"/>
  <c r="Z38" i="14"/>
  <c r="AA38" i="14"/>
  <c r="AB38" i="14"/>
  <c r="AC38" i="14"/>
  <c r="AD38" i="14"/>
  <c r="AE38" i="14"/>
  <c r="AF38" i="14"/>
  <c r="AG38" i="14"/>
  <c r="E32" i="14"/>
  <c r="F32" i="14"/>
  <c r="G32" i="14"/>
  <c r="H32" i="14"/>
  <c r="I32" i="14"/>
  <c r="J32" i="14"/>
  <c r="K32" i="14"/>
  <c r="L32" i="14"/>
  <c r="M32" i="14"/>
  <c r="N32" i="14"/>
  <c r="O32" i="14"/>
  <c r="P32" i="14"/>
  <c r="Q32" i="14"/>
  <c r="R32" i="14"/>
  <c r="S32" i="14"/>
  <c r="T32" i="14"/>
  <c r="U32" i="14"/>
  <c r="V32" i="14"/>
  <c r="W32" i="14"/>
  <c r="X32" i="14"/>
  <c r="Y32" i="14"/>
  <c r="Z32" i="14"/>
  <c r="AA32" i="14"/>
  <c r="AB32" i="14"/>
  <c r="AC32" i="14"/>
  <c r="AD32" i="14"/>
  <c r="AE32" i="14"/>
  <c r="AF32" i="14"/>
  <c r="AG32" i="14"/>
  <c r="D37" i="14"/>
  <c r="E37" i="14"/>
  <c r="F37" i="14"/>
  <c r="G37" i="14"/>
  <c r="H37" i="14"/>
  <c r="I37" i="14"/>
  <c r="J37" i="14"/>
  <c r="K37" i="14"/>
  <c r="L37" i="14"/>
  <c r="M37" i="14"/>
  <c r="P7" i="12"/>
  <c r="Q7" i="12"/>
  <c r="R7" i="12"/>
  <c r="S7" i="12"/>
  <c r="O7" i="12"/>
  <c r="AB63" i="24" l="1"/>
  <c r="AB64" i="24" s="1"/>
  <c r="AC132" i="24" s="1"/>
  <c r="T63" i="24"/>
  <c r="T64" i="24" s="1"/>
  <c r="U132" i="24" s="1"/>
  <c r="L63" i="24"/>
  <c r="L64" i="24" s="1"/>
  <c r="M132" i="24" s="1"/>
  <c r="AA63" i="24"/>
  <c r="AA64" i="24" s="1"/>
  <c r="AB132" i="24" s="1"/>
  <c r="S63" i="24"/>
  <c r="S64" i="24" s="1"/>
  <c r="T132" i="24" s="1"/>
  <c r="K63" i="24"/>
  <c r="K64" i="24" s="1"/>
  <c r="L132" i="24" s="1"/>
  <c r="C63" i="24"/>
  <c r="C64" i="24" s="1"/>
  <c r="D132" i="24" s="1"/>
  <c r="C132" i="24" s="1"/>
  <c r="B132" i="24" s="1"/>
  <c r="Y63" i="24"/>
  <c r="Y64" i="24" s="1"/>
  <c r="Z132" i="24" s="1"/>
  <c r="Q63" i="24"/>
  <c r="Q64" i="24" s="1"/>
  <c r="R132" i="24" s="1"/>
  <c r="I63" i="24"/>
  <c r="I64" i="24" s="1"/>
  <c r="J132" i="24" s="1"/>
  <c r="X63" i="24"/>
  <c r="X64" i="24" s="1"/>
  <c r="Y132" i="24" s="1"/>
  <c r="P63" i="24"/>
  <c r="P64" i="24" s="1"/>
  <c r="Q132" i="24" s="1"/>
  <c r="H64" i="24"/>
  <c r="I132" i="24" s="1"/>
  <c r="M63" i="24"/>
  <c r="M64" i="24" s="1"/>
  <c r="W63" i="24"/>
  <c r="W64" i="24" s="1"/>
  <c r="X132" i="24" s="1"/>
  <c r="O63" i="24"/>
  <c r="O64" i="24" s="1"/>
  <c r="P132" i="24" s="1"/>
  <c r="U63" i="24"/>
  <c r="U64" i="24" s="1"/>
  <c r="AD63" i="24"/>
  <c r="AD64" i="24" s="1"/>
  <c r="V63" i="24"/>
  <c r="V64" i="24" s="1"/>
  <c r="W132" i="24" s="1"/>
  <c r="N63" i="24"/>
  <c r="N64" i="24" s="1"/>
  <c r="O132" i="24" s="1"/>
  <c r="AC63" i="24"/>
  <c r="AC64" i="24" s="1"/>
  <c r="J63" i="24"/>
  <c r="J64" i="24" s="1"/>
  <c r="K132" i="24" s="1"/>
  <c r="Z63" i="24"/>
  <c r="Z64" i="24" s="1"/>
  <c r="AA132" i="24" s="1"/>
  <c r="I97" i="24"/>
  <c r="I98" i="24" s="1"/>
  <c r="Y97" i="24"/>
  <c r="Y98" i="24" s="1"/>
  <c r="Y100" i="24"/>
  <c r="Y101" i="24" s="1"/>
  <c r="Y102" i="24" s="1"/>
  <c r="M105" i="24"/>
  <c r="M106" i="24" s="1"/>
  <c r="M107" i="24" s="1"/>
  <c r="AC105" i="24"/>
  <c r="AC106" i="24" s="1"/>
  <c r="AC107" i="24" s="1"/>
  <c r="Y109" i="24"/>
  <c r="Y110" i="24" s="1"/>
  <c r="Y111" i="24" s="1"/>
  <c r="E113" i="24"/>
  <c r="E114" i="24" s="1"/>
  <c r="E115" i="24" s="1"/>
  <c r="E57" i="24"/>
  <c r="F57" i="24" s="1"/>
  <c r="G57" i="24" s="1"/>
  <c r="J97" i="24"/>
  <c r="J98" i="24" s="1"/>
  <c r="R97" i="24"/>
  <c r="R98" i="24" s="1"/>
  <c r="Z97" i="24"/>
  <c r="Z98" i="24" s="1"/>
  <c r="J100" i="24"/>
  <c r="J101" i="24" s="1"/>
  <c r="J102" i="24" s="1"/>
  <c r="R100" i="24"/>
  <c r="R101" i="24" s="1"/>
  <c r="R102" i="24" s="1"/>
  <c r="Z100" i="24"/>
  <c r="Z101" i="24" s="1"/>
  <c r="Z102" i="24" s="1"/>
  <c r="F105" i="24"/>
  <c r="F106" i="24" s="1"/>
  <c r="F107" i="24" s="1"/>
  <c r="N105" i="24"/>
  <c r="N106" i="24" s="1"/>
  <c r="N107" i="24" s="1"/>
  <c r="V105" i="24"/>
  <c r="V106" i="24" s="1"/>
  <c r="V107" i="24" s="1"/>
  <c r="J109" i="24"/>
  <c r="J110" i="24" s="1"/>
  <c r="J111" i="24" s="1"/>
  <c r="R109" i="24"/>
  <c r="R110" i="24" s="1"/>
  <c r="R111" i="24" s="1"/>
  <c r="Z109" i="24"/>
  <c r="Z110" i="24" s="1"/>
  <c r="Z111" i="24" s="1"/>
  <c r="F113" i="24"/>
  <c r="F114" i="24" s="1"/>
  <c r="F115" i="24" s="1"/>
  <c r="N113" i="24"/>
  <c r="N114" i="24" s="1"/>
  <c r="N115" i="24" s="1"/>
  <c r="V113" i="24"/>
  <c r="V114" i="24" s="1"/>
  <c r="V115" i="24" s="1"/>
  <c r="Q97" i="24"/>
  <c r="Q98" i="24" s="1"/>
  <c r="U105" i="24"/>
  <c r="U106" i="24" s="1"/>
  <c r="U107" i="24" s="1"/>
  <c r="I109" i="24"/>
  <c r="I110" i="24" s="1"/>
  <c r="I111" i="24" s="1"/>
  <c r="M113" i="24"/>
  <c r="M114" i="24" s="1"/>
  <c r="M115" i="24" s="1"/>
  <c r="U113" i="24"/>
  <c r="U114" i="24" s="1"/>
  <c r="U115" i="24" s="1"/>
  <c r="AC113" i="24"/>
  <c r="AC114" i="24" s="1"/>
  <c r="AC115" i="24" s="1"/>
  <c r="K97" i="24"/>
  <c r="K98" i="24" s="1"/>
  <c r="S97" i="24"/>
  <c r="S98" i="24" s="1"/>
  <c r="AA97" i="24"/>
  <c r="AA98" i="24" s="1"/>
  <c r="K100" i="24"/>
  <c r="K101" i="24" s="1"/>
  <c r="K102" i="24" s="1"/>
  <c r="S100" i="24"/>
  <c r="S101" i="24" s="1"/>
  <c r="S102" i="24" s="1"/>
  <c r="AA100" i="24"/>
  <c r="AA101" i="24" s="1"/>
  <c r="AA102" i="24" s="1"/>
  <c r="G105" i="24"/>
  <c r="G106" i="24" s="1"/>
  <c r="G107" i="24" s="1"/>
  <c r="O105" i="24"/>
  <c r="O106" i="24" s="1"/>
  <c r="O107" i="24" s="1"/>
  <c r="W105" i="24"/>
  <c r="W106" i="24" s="1"/>
  <c r="W107" i="24" s="1"/>
  <c r="K109" i="24"/>
  <c r="K110" i="24" s="1"/>
  <c r="K111" i="24" s="1"/>
  <c r="S109" i="24"/>
  <c r="S110" i="24" s="1"/>
  <c r="S111" i="24" s="1"/>
  <c r="AA109" i="24"/>
  <c r="AA110" i="24" s="1"/>
  <c r="AA111" i="24" s="1"/>
  <c r="G113" i="24"/>
  <c r="G114" i="24" s="1"/>
  <c r="G115" i="24" s="1"/>
  <c r="O113" i="24"/>
  <c r="O114" i="24" s="1"/>
  <c r="O115" i="24" s="1"/>
  <c r="W113" i="24"/>
  <c r="W114" i="24" s="1"/>
  <c r="W115" i="24" s="1"/>
  <c r="Q100" i="24"/>
  <c r="Q101" i="24" s="1"/>
  <c r="Q102" i="24" s="1"/>
  <c r="E105" i="24"/>
  <c r="E106" i="24" s="1"/>
  <c r="E107" i="24" s="1"/>
  <c r="Q109" i="24"/>
  <c r="Q110" i="24" s="1"/>
  <c r="Q111" i="24" s="1"/>
  <c r="D97" i="24"/>
  <c r="L97" i="24"/>
  <c r="L98" i="24" s="1"/>
  <c r="T97" i="24"/>
  <c r="T98" i="24" s="1"/>
  <c r="AB97" i="24"/>
  <c r="AB98" i="24" s="1"/>
  <c r="D100" i="24"/>
  <c r="L100" i="24"/>
  <c r="L101" i="24" s="1"/>
  <c r="L102" i="24" s="1"/>
  <c r="AB100" i="24"/>
  <c r="AB101" i="24" s="1"/>
  <c r="AB102" i="24" s="1"/>
  <c r="H105" i="24"/>
  <c r="H106" i="24" s="1"/>
  <c r="H107" i="24" s="1"/>
  <c r="P105" i="24"/>
  <c r="P106" i="24" s="1"/>
  <c r="P107" i="24" s="1"/>
  <c r="X105" i="24"/>
  <c r="X106" i="24" s="1"/>
  <c r="X107" i="24" s="1"/>
  <c r="D109" i="24"/>
  <c r="L109" i="24"/>
  <c r="L110" i="24" s="1"/>
  <c r="L111" i="24" s="1"/>
  <c r="T109" i="24"/>
  <c r="T110" i="24" s="1"/>
  <c r="T111" i="24" s="1"/>
  <c r="AB109" i="24"/>
  <c r="AB110" i="24" s="1"/>
  <c r="AB111" i="24" s="1"/>
  <c r="H113" i="24"/>
  <c r="H114" i="24" s="1"/>
  <c r="H115" i="24" s="1"/>
  <c r="P113" i="24"/>
  <c r="P114" i="24" s="1"/>
  <c r="P115" i="24" s="1"/>
  <c r="X113" i="24"/>
  <c r="X114" i="24" s="1"/>
  <c r="X115" i="24" s="1"/>
  <c r="E97" i="24"/>
  <c r="E98" i="24" s="1"/>
  <c r="M97" i="24"/>
  <c r="M98" i="24" s="1"/>
  <c r="U97" i="24"/>
  <c r="U98" i="24" s="1"/>
  <c r="AC97" i="24"/>
  <c r="AC98" i="24" s="1"/>
  <c r="M100" i="24"/>
  <c r="M101" i="24" s="1"/>
  <c r="M102" i="24" s="1"/>
  <c r="U100" i="24"/>
  <c r="U101" i="24" s="1"/>
  <c r="U102" i="24" s="1"/>
  <c r="AC100" i="24"/>
  <c r="AC101" i="24" s="1"/>
  <c r="AC102" i="24" s="1"/>
  <c r="I105" i="24"/>
  <c r="I106" i="24" s="1"/>
  <c r="I107" i="24" s="1"/>
  <c r="Q105" i="24"/>
  <c r="Q106" i="24" s="1"/>
  <c r="Q107" i="24" s="1"/>
  <c r="Y105" i="24"/>
  <c r="Y106" i="24" s="1"/>
  <c r="Y107" i="24" s="1"/>
  <c r="E109" i="24"/>
  <c r="E110" i="24" s="1"/>
  <c r="E111" i="24" s="1"/>
  <c r="M109" i="24"/>
  <c r="M110" i="24" s="1"/>
  <c r="M111" i="24" s="1"/>
  <c r="U109" i="24"/>
  <c r="U110" i="24" s="1"/>
  <c r="U111" i="24" s="1"/>
  <c r="AC109" i="24"/>
  <c r="AC110" i="24" s="1"/>
  <c r="AC111" i="24" s="1"/>
  <c r="I113" i="24"/>
  <c r="I114" i="24" s="1"/>
  <c r="I115" i="24" s="1"/>
  <c r="Q113" i="24"/>
  <c r="Q114" i="24" s="1"/>
  <c r="Q115" i="24" s="1"/>
  <c r="Y113" i="24"/>
  <c r="Y114" i="24" s="1"/>
  <c r="Y115" i="24" s="1"/>
  <c r="R113" i="24"/>
  <c r="R114" i="24" s="1"/>
  <c r="R115" i="24" s="1"/>
  <c r="G97" i="24"/>
  <c r="G98" i="24" s="1"/>
  <c r="O97" i="24"/>
  <c r="O98" i="24" s="1"/>
  <c r="W97" i="24"/>
  <c r="W98" i="24" s="1"/>
  <c r="W100" i="24"/>
  <c r="W101" i="24" s="1"/>
  <c r="W102" i="24" s="1"/>
  <c r="K105" i="24"/>
  <c r="K106" i="24" s="1"/>
  <c r="K107" i="24" s="1"/>
  <c r="S105" i="24"/>
  <c r="S106" i="24" s="1"/>
  <c r="S107" i="24" s="1"/>
  <c r="AA105" i="24"/>
  <c r="AA106" i="24" s="1"/>
  <c r="AA107" i="24" s="1"/>
  <c r="G109" i="24"/>
  <c r="G110" i="24" s="1"/>
  <c r="G111" i="24" s="1"/>
  <c r="O109" i="24"/>
  <c r="O110" i="24" s="1"/>
  <c r="O111" i="24" s="1"/>
  <c r="W109" i="24"/>
  <c r="W110" i="24" s="1"/>
  <c r="W111" i="24" s="1"/>
  <c r="K113" i="24"/>
  <c r="K114" i="24" s="1"/>
  <c r="K115" i="24" s="1"/>
  <c r="S113" i="24"/>
  <c r="S114" i="24" s="1"/>
  <c r="S115" i="24" s="1"/>
  <c r="AA113" i="24"/>
  <c r="AA114" i="24" s="1"/>
  <c r="AA115" i="24" s="1"/>
  <c r="Z113" i="24"/>
  <c r="Z114" i="24" s="1"/>
  <c r="Z115" i="24" s="1"/>
  <c r="H97" i="24"/>
  <c r="H98" i="24" s="1"/>
  <c r="P97" i="24"/>
  <c r="P98" i="24" s="1"/>
  <c r="X97" i="24"/>
  <c r="X98" i="24" s="1"/>
  <c r="P100" i="24"/>
  <c r="P101" i="24" s="1"/>
  <c r="P102" i="24" s="1"/>
  <c r="X100" i="24"/>
  <c r="X101" i="24" s="1"/>
  <c r="X102" i="24" s="1"/>
  <c r="D105" i="24"/>
  <c r="L105" i="24"/>
  <c r="L106" i="24" s="1"/>
  <c r="L107" i="24" s="1"/>
  <c r="T105" i="24"/>
  <c r="T106" i="24" s="1"/>
  <c r="T107" i="24" s="1"/>
  <c r="AB105" i="24"/>
  <c r="AB106" i="24" s="1"/>
  <c r="AB107" i="24" s="1"/>
  <c r="H109" i="24"/>
  <c r="H110" i="24" s="1"/>
  <c r="H111" i="24" s="1"/>
  <c r="P109" i="24"/>
  <c r="P110" i="24" s="1"/>
  <c r="P111" i="24" s="1"/>
  <c r="X109" i="24"/>
  <c r="X110" i="24" s="1"/>
  <c r="X111" i="24" s="1"/>
  <c r="D113" i="24"/>
  <c r="L113" i="24"/>
  <c r="L114" i="24" s="1"/>
  <c r="L115" i="24" s="1"/>
  <c r="T113" i="24"/>
  <c r="T114" i="24" s="1"/>
  <c r="T115" i="24" s="1"/>
  <c r="E109" i="14"/>
  <c r="D51" i="14"/>
  <c r="D26" i="14"/>
  <c r="E26" i="14"/>
  <c r="W26" i="14"/>
  <c r="X26" i="14" s="1"/>
  <c r="Y26" i="14" s="1"/>
  <c r="Z26" i="14" s="1"/>
  <c r="AA26" i="14" s="1"/>
  <c r="AB26" i="14" s="1"/>
  <c r="AC26" i="14" s="1"/>
  <c r="AD26" i="14" s="1"/>
  <c r="AE26" i="14" s="1"/>
  <c r="AF26" i="14" s="1"/>
  <c r="AG26" i="14" s="1"/>
  <c r="D19" i="14"/>
  <c r="E19" i="14"/>
  <c r="W19" i="14"/>
  <c r="X19" i="14" s="1"/>
  <c r="Y19" i="14" s="1"/>
  <c r="Z19" i="14" s="1"/>
  <c r="AA19" i="14" s="1"/>
  <c r="AB19" i="14" s="1"/>
  <c r="AC19" i="14" s="1"/>
  <c r="AD19" i="14" s="1"/>
  <c r="AE19" i="14" s="1"/>
  <c r="AF19" i="14" s="1"/>
  <c r="AG19" i="14" s="1"/>
  <c r="D12" i="14"/>
  <c r="E12" i="14"/>
  <c r="D5" i="14"/>
  <c r="E5" i="14"/>
  <c r="M5" i="14"/>
  <c r="N5" i="14"/>
  <c r="O5" i="14"/>
  <c r="P5" i="14" s="1"/>
  <c r="Q5" i="14" s="1"/>
  <c r="R5" i="14" s="1"/>
  <c r="S5" i="14" s="1"/>
  <c r="T5" i="14" s="1"/>
  <c r="U5" i="14" s="1"/>
  <c r="V5" i="14" s="1"/>
  <c r="W5" i="14" s="1"/>
  <c r="X5" i="14" s="1"/>
  <c r="Y5" i="14" s="1"/>
  <c r="Z5" i="14" s="1"/>
  <c r="AA5" i="14" s="1"/>
  <c r="AB5" i="14" s="1"/>
  <c r="AC5" i="14" s="1"/>
  <c r="AD5" i="14" s="1"/>
  <c r="AE5" i="14" s="1"/>
  <c r="AF5" i="14" s="1"/>
  <c r="AG5" i="14" s="1"/>
  <c r="E55" i="14"/>
  <c r="F55" i="14" s="1"/>
  <c r="G55" i="14" s="1"/>
  <c r="H55" i="14" s="1"/>
  <c r="I55" i="14" s="1"/>
  <c r="J55" i="14" s="1"/>
  <c r="K55" i="14" s="1"/>
  <c r="L55" i="14" s="1"/>
  <c r="M55" i="14" s="1"/>
  <c r="N55" i="14" s="1"/>
  <c r="O55" i="14" s="1"/>
  <c r="P55" i="14" s="1"/>
  <c r="Q55" i="14" s="1"/>
  <c r="R55" i="14" s="1"/>
  <c r="S55" i="14" s="1"/>
  <c r="T55" i="14" s="1"/>
  <c r="U55" i="14" s="1"/>
  <c r="V55" i="14" s="1"/>
  <c r="W55" i="14" s="1"/>
  <c r="X55" i="14" s="1"/>
  <c r="Y55" i="14" s="1"/>
  <c r="Z55" i="14" s="1"/>
  <c r="AA55" i="14" s="1"/>
  <c r="AB55" i="14" s="1"/>
  <c r="AC55" i="14" s="1"/>
  <c r="AD55" i="14" s="1"/>
  <c r="AE55" i="14" s="1"/>
  <c r="AF55" i="14" s="1"/>
  <c r="AG55" i="14" s="1"/>
  <c r="E44" i="14"/>
  <c r="F44" i="14" s="1"/>
  <c r="G44" i="14" s="1"/>
  <c r="H44" i="14" s="1"/>
  <c r="I44" i="14" s="1"/>
  <c r="J44" i="14" s="1"/>
  <c r="K44" i="14" s="1"/>
  <c r="L44" i="14" s="1"/>
  <c r="M44" i="14" s="1"/>
  <c r="N44" i="14" s="1"/>
  <c r="O44" i="14" s="1"/>
  <c r="P44" i="14" s="1"/>
  <c r="Q44" i="14" s="1"/>
  <c r="R44" i="14" s="1"/>
  <c r="S44" i="14" s="1"/>
  <c r="T44" i="14" s="1"/>
  <c r="U44" i="14" s="1"/>
  <c r="V44" i="14" s="1"/>
  <c r="W44" i="14" s="1"/>
  <c r="X44" i="14" s="1"/>
  <c r="Y44" i="14" s="1"/>
  <c r="Z44" i="14" s="1"/>
  <c r="AA44" i="14" s="1"/>
  <c r="AB44" i="14" s="1"/>
  <c r="AC44" i="14" s="1"/>
  <c r="AD44" i="14" s="1"/>
  <c r="AE44" i="14" s="1"/>
  <c r="AF44" i="14" s="1"/>
  <c r="AG44" i="14" s="1"/>
  <c r="N37" i="14"/>
  <c r="O37" i="14" s="1"/>
  <c r="P37" i="14" s="1"/>
  <c r="Q37" i="14" s="1"/>
  <c r="R37" i="14" s="1"/>
  <c r="S37" i="14" s="1"/>
  <c r="T37" i="14" s="1"/>
  <c r="U37" i="14" s="1"/>
  <c r="V37" i="14" s="1"/>
  <c r="W37" i="14" s="1"/>
  <c r="X37" i="14" s="1"/>
  <c r="Y37" i="14" s="1"/>
  <c r="Z37" i="14" s="1"/>
  <c r="AA37" i="14" s="1"/>
  <c r="AB37" i="14" s="1"/>
  <c r="AC37" i="14" s="1"/>
  <c r="AD37" i="14" s="1"/>
  <c r="AE37" i="14" s="1"/>
  <c r="AF37" i="14" s="1"/>
  <c r="AG37" i="14" s="1"/>
  <c r="E31" i="14"/>
  <c r="F31" i="14" s="1"/>
  <c r="G31" i="14" s="1"/>
  <c r="H31" i="14" s="1"/>
  <c r="I31" i="14" s="1"/>
  <c r="J31" i="14" s="1"/>
  <c r="K31" i="14" s="1"/>
  <c r="L31" i="14" s="1"/>
  <c r="M31" i="14" s="1"/>
  <c r="N31" i="14" s="1"/>
  <c r="O31" i="14" s="1"/>
  <c r="P31" i="14" s="1"/>
  <c r="Q31" i="14" s="1"/>
  <c r="R31" i="14" s="1"/>
  <c r="S31" i="14" s="1"/>
  <c r="T31" i="14" s="1"/>
  <c r="U31" i="14" s="1"/>
  <c r="V31" i="14" s="1"/>
  <c r="W31" i="14" s="1"/>
  <c r="X31" i="14" s="1"/>
  <c r="Y31" i="14" s="1"/>
  <c r="Z31" i="14" s="1"/>
  <c r="AA31" i="14" s="1"/>
  <c r="AB31" i="14" s="1"/>
  <c r="AC31" i="14" s="1"/>
  <c r="AD31" i="14" s="1"/>
  <c r="AE31" i="14" s="1"/>
  <c r="AF31" i="14" s="1"/>
  <c r="AG31" i="14" s="1"/>
  <c r="C74" i="14"/>
  <c r="C76" i="14"/>
  <c r="C84" i="14" s="1"/>
  <c r="C92" i="14" s="1"/>
  <c r="C100" i="14" s="1"/>
  <c r="C81" i="14"/>
  <c r="C89" i="14"/>
  <c r="C97" i="14"/>
  <c r="C113" i="24" l="1"/>
  <c r="D114" i="24"/>
  <c r="D115" i="24" s="1"/>
  <c r="O100" i="24"/>
  <c r="O101" i="24" s="1"/>
  <c r="O102" i="24" s="1"/>
  <c r="N132" i="24"/>
  <c r="N100" i="24"/>
  <c r="N101" i="24" s="1"/>
  <c r="N102" i="24" s="1"/>
  <c r="I100" i="24"/>
  <c r="I101" i="24" s="1"/>
  <c r="I102" i="24" s="1"/>
  <c r="T100" i="24"/>
  <c r="T101" i="24" s="1"/>
  <c r="T102" i="24" s="1"/>
  <c r="D63" i="24"/>
  <c r="V132" i="24"/>
  <c r="V100" i="24"/>
  <c r="V101" i="24" s="1"/>
  <c r="V102" i="24" s="1"/>
  <c r="D101" i="24"/>
  <c r="D102" i="24" s="1"/>
  <c r="C100" i="24"/>
  <c r="D98" i="24"/>
  <c r="C97" i="24"/>
  <c r="C105" i="24"/>
  <c r="D106" i="24"/>
  <c r="D107" i="24" s="1"/>
  <c r="D110" i="24"/>
  <c r="D111" i="24" s="1"/>
  <c r="C109" i="24"/>
  <c r="D46" i="14"/>
  <c r="G15" i="16"/>
  <c r="H15" i="16"/>
  <c r="I15" i="16"/>
  <c r="D64" i="24" l="1"/>
  <c r="E63" i="24"/>
  <c r="C106" i="24"/>
  <c r="C107" i="24" s="1"/>
  <c r="B105" i="24"/>
  <c r="B106" i="24" s="1"/>
  <c r="B107" i="24" s="1"/>
  <c r="C98" i="24"/>
  <c r="B97" i="24"/>
  <c r="B98" i="24" s="1"/>
  <c r="C101" i="24"/>
  <c r="C102" i="24" s="1"/>
  <c r="B100" i="24"/>
  <c r="B101" i="24" s="1"/>
  <c r="B102" i="24" s="1"/>
  <c r="C110" i="24"/>
  <c r="C111" i="24" s="1"/>
  <c r="B109" i="24"/>
  <c r="B110" i="24" s="1"/>
  <c r="B111" i="24" s="1"/>
  <c r="B113" i="24"/>
  <c r="B114" i="24" s="1"/>
  <c r="B115" i="24" s="1"/>
  <c r="C114" i="24"/>
  <c r="C115" i="24" s="1"/>
  <c r="A30" i="17"/>
  <c r="E64" i="24" l="1"/>
  <c r="F63" i="24"/>
  <c r="E132" i="24"/>
  <c r="E100" i="24"/>
  <c r="E101" i="24" s="1"/>
  <c r="E102" i="24" s="1"/>
  <c r="D14" i="14"/>
  <c r="D15" i="16"/>
  <c r="E15" i="16"/>
  <c r="F15" i="16"/>
  <c r="G11" i="12"/>
  <c r="H11" i="12"/>
  <c r="I11" i="12"/>
  <c r="F11" i="12"/>
  <c r="N10" i="12"/>
  <c r="M10" i="12"/>
  <c r="L10" i="12"/>
  <c r="F64" i="24" l="1"/>
  <c r="G63" i="24"/>
  <c r="G64" i="24" s="1"/>
  <c r="F132" i="24"/>
  <c r="F100" i="24"/>
  <c r="F101" i="24" s="1"/>
  <c r="F102" i="24" s="1"/>
  <c r="M11" i="12"/>
  <c r="L11" i="12"/>
  <c r="H132" i="24" l="1"/>
  <c r="H100" i="24"/>
  <c r="H101" i="24" s="1"/>
  <c r="H102" i="24" s="1"/>
  <c r="G132" i="24"/>
  <c r="G100" i="24"/>
  <c r="G101" i="24" s="1"/>
  <c r="G102" i="24" s="1"/>
  <c r="B16" i="16"/>
  <c r="B17" i="16"/>
  <c r="E51" i="14" l="1"/>
  <c r="D74" i="14" l="1"/>
  <c r="D76" i="14"/>
  <c r="D84" i="14" s="1"/>
  <c r="D92" i="14" s="1"/>
  <c r="D100" i="14" s="1"/>
  <c r="D81" i="14"/>
  <c r="D89" i="14"/>
  <c r="D97" i="14"/>
  <c r="E90" i="14" l="1"/>
  <c r="E98" i="14" s="1"/>
  <c r="F90" i="14"/>
  <c r="F98" i="14" s="1"/>
  <c r="G90" i="14"/>
  <c r="G98" i="14" s="1"/>
  <c r="H90" i="14"/>
  <c r="H98" i="14" s="1"/>
  <c r="I90" i="14"/>
  <c r="I98" i="14" s="1"/>
  <c r="J90" i="14"/>
  <c r="J98" i="14" s="1"/>
  <c r="K90" i="14"/>
  <c r="K98" i="14" s="1"/>
  <c r="L90" i="14"/>
  <c r="L98" i="14" s="1"/>
  <c r="M90" i="14"/>
  <c r="M98" i="14" s="1"/>
  <c r="N90" i="14"/>
  <c r="N98" i="14" s="1"/>
  <c r="O90" i="14"/>
  <c r="O98" i="14" s="1"/>
  <c r="P90" i="14"/>
  <c r="P98" i="14" s="1"/>
  <c r="Q90" i="14"/>
  <c r="Q98" i="14" s="1"/>
  <c r="R90" i="14"/>
  <c r="R98" i="14" s="1"/>
  <c r="S90" i="14"/>
  <c r="S98" i="14" s="1"/>
  <c r="T90" i="14"/>
  <c r="T98" i="14" s="1"/>
  <c r="U90" i="14"/>
  <c r="U98" i="14" s="1"/>
  <c r="V90" i="14"/>
  <c r="V98" i="14" s="1"/>
  <c r="W90" i="14"/>
  <c r="W98" i="14" s="1"/>
  <c r="X90" i="14"/>
  <c r="X98" i="14" s="1"/>
  <c r="Y90" i="14"/>
  <c r="Y98" i="14" s="1"/>
  <c r="Z90" i="14"/>
  <c r="Z98" i="14" s="1"/>
  <c r="AA90" i="14"/>
  <c r="AA98" i="14" s="1"/>
  <c r="AB90" i="14"/>
  <c r="AB98" i="14" s="1"/>
  <c r="AC90" i="14"/>
  <c r="AC98" i="14" s="1"/>
  <c r="AD90" i="14"/>
  <c r="AD98" i="14" s="1"/>
  <c r="AE90" i="14"/>
  <c r="AE98" i="14" s="1"/>
  <c r="AF90" i="14"/>
  <c r="AF98" i="14" s="1"/>
  <c r="AG90" i="14"/>
  <c r="AG98" i="14" s="1"/>
  <c r="AH90" i="14"/>
  <c r="AH98" i="14" s="1"/>
  <c r="E83" i="14"/>
  <c r="E91" i="14" s="1"/>
  <c r="E99" i="14" s="1"/>
  <c r="F83" i="14"/>
  <c r="F91" i="14" s="1"/>
  <c r="F99" i="14" s="1"/>
  <c r="G83" i="14"/>
  <c r="G91" i="14" s="1"/>
  <c r="G99" i="14" s="1"/>
  <c r="H83" i="14"/>
  <c r="H91" i="14" s="1"/>
  <c r="H99" i="14" s="1"/>
  <c r="I83" i="14"/>
  <c r="I91" i="14" s="1"/>
  <c r="I99" i="14" s="1"/>
  <c r="J83" i="14"/>
  <c r="J91" i="14" s="1"/>
  <c r="J99" i="14" s="1"/>
  <c r="K83" i="14"/>
  <c r="K91" i="14" s="1"/>
  <c r="K99" i="14" s="1"/>
  <c r="L83" i="14"/>
  <c r="L91" i="14" s="1"/>
  <c r="L99" i="14" s="1"/>
  <c r="M83" i="14"/>
  <c r="M91" i="14" s="1"/>
  <c r="M99" i="14" s="1"/>
  <c r="N83" i="14"/>
  <c r="N91" i="14" s="1"/>
  <c r="N99" i="14" s="1"/>
  <c r="O83" i="14"/>
  <c r="O91" i="14" s="1"/>
  <c r="O99" i="14" s="1"/>
  <c r="P83" i="14"/>
  <c r="P91" i="14" s="1"/>
  <c r="P99" i="14" s="1"/>
  <c r="Q83" i="14"/>
  <c r="Q91" i="14" s="1"/>
  <c r="Q99" i="14" s="1"/>
  <c r="R83" i="14"/>
  <c r="R91" i="14" s="1"/>
  <c r="R99" i="14" s="1"/>
  <c r="S83" i="14"/>
  <c r="S91" i="14" s="1"/>
  <c r="S99" i="14" s="1"/>
  <c r="T83" i="14"/>
  <c r="T91" i="14" s="1"/>
  <c r="T99" i="14" s="1"/>
  <c r="U83" i="14"/>
  <c r="U91" i="14" s="1"/>
  <c r="U99" i="14" s="1"/>
  <c r="V83" i="14"/>
  <c r="V91" i="14" s="1"/>
  <c r="V99" i="14" s="1"/>
  <c r="W83" i="14"/>
  <c r="W91" i="14" s="1"/>
  <c r="W99" i="14" s="1"/>
  <c r="X83" i="14"/>
  <c r="X91" i="14" s="1"/>
  <c r="X99" i="14" s="1"/>
  <c r="Y83" i="14"/>
  <c r="Y91" i="14" s="1"/>
  <c r="Y99" i="14" s="1"/>
  <c r="Z83" i="14"/>
  <c r="Z91" i="14" s="1"/>
  <c r="Z99" i="14" s="1"/>
  <c r="AA83" i="14"/>
  <c r="AA91" i="14" s="1"/>
  <c r="AA99" i="14" s="1"/>
  <c r="AB83" i="14"/>
  <c r="AB91" i="14" s="1"/>
  <c r="AB99" i="14" s="1"/>
  <c r="AC83" i="14"/>
  <c r="AC91" i="14" s="1"/>
  <c r="AC99" i="14" s="1"/>
  <c r="AD83" i="14"/>
  <c r="AD91" i="14" s="1"/>
  <c r="AD99" i="14" s="1"/>
  <c r="AE83" i="14"/>
  <c r="AE91" i="14" s="1"/>
  <c r="AE99" i="14" s="1"/>
  <c r="AF83" i="14"/>
  <c r="AF91" i="14" s="1"/>
  <c r="AF99" i="14" s="1"/>
  <c r="AG83" i="14"/>
  <c r="AG91" i="14" s="1"/>
  <c r="AG99" i="14" s="1"/>
  <c r="AH83" i="14"/>
  <c r="AH91" i="14" s="1"/>
  <c r="AH99" i="14" s="1"/>
  <c r="E76" i="14"/>
  <c r="E84" i="14" s="1"/>
  <c r="E92" i="14" s="1"/>
  <c r="E100" i="14" s="1"/>
  <c r="F76" i="14"/>
  <c r="F84" i="14" s="1"/>
  <c r="F92" i="14" s="1"/>
  <c r="F100" i="14" s="1"/>
  <c r="G76" i="14"/>
  <c r="G84" i="14" s="1"/>
  <c r="G92" i="14" s="1"/>
  <c r="G100" i="14" s="1"/>
  <c r="H76" i="14"/>
  <c r="H84" i="14" s="1"/>
  <c r="H92" i="14" s="1"/>
  <c r="H100" i="14" s="1"/>
  <c r="I76" i="14"/>
  <c r="I84" i="14" s="1"/>
  <c r="I92" i="14" s="1"/>
  <c r="I100" i="14" s="1"/>
  <c r="J76" i="14"/>
  <c r="J84" i="14" s="1"/>
  <c r="J92" i="14" s="1"/>
  <c r="J100" i="14" s="1"/>
  <c r="K76" i="14"/>
  <c r="K84" i="14" s="1"/>
  <c r="K92" i="14" s="1"/>
  <c r="K100" i="14" s="1"/>
  <c r="L76" i="14"/>
  <c r="L84" i="14" s="1"/>
  <c r="L92" i="14" s="1"/>
  <c r="L100" i="14" s="1"/>
  <c r="M76" i="14"/>
  <c r="M84" i="14" s="1"/>
  <c r="M92" i="14" s="1"/>
  <c r="M100" i="14" s="1"/>
  <c r="N76" i="14"/>
  <c r="N84" i="14" s="1"/>
  <c r="N92" i="14" s="1"/>
  <c r="N100" i="14" s="1"/>
  <c r="O76" i="14"/>
  <c r="O84" i="14" s="1"/>
  <c r="O92" i="14" s="1"/>
  <c r="O100" i="14" s="1"/>
  <c r="P76" i="14"/>
  <c r="P84" i="14" s="1"/>
  <c r="P92" i="14" s="1"/>
  <c r="P100" i="14" s="1"/>
  <c r="Q76" i="14"/>
  <c r="Q84" i="14" s="1"/>
  <c r="Q92" i="14" s="1"/>
  <c r="Q100" i="14" s="1"/>
  <c r="R76" i="14"/>
  <c r="R84" i="14" s="1"/>
  <c r="R92" i="14" s="1"/>
  <c r="R100" i="14" s="1"/>
  <c r="S76" i="14"/>
  <c r="S84" i="14" s="1"/>
  <c r="S92" i="14" s="1"/>
  <c r="S100" i="14" s="1"/>
  <c r="T76" i="14"/>
  <c r="T84" i="14" s="1"/>
  <c r="T92" i="14" s="1"/>
  <c r="T100" i="14" s="1"/>
  <c r="U76" i="14"/>
  <c r="U84" i="14" s="1"/>
  <c r="U92" i="14" s="1"/>
  <c r="U100" i="14" s="1"/>
  <c r="V76" i="14"/>
  <c r="V84" i="14" s="1"/>
  <c r="V92" i="14" s="1"/>
  <c r="V100" i="14" s="1"/>
  <c r="W76" i="14"/>
  <c r="W84" i="14" s="1"/>
  <c r="W92" i="14" s="1"/>
  <c r="W100" i="14" s="1"/>
  <c r="X76" i="14"/>
  <c r="X84" i="14" s="1"/>
  <c r="X92" i="14" s="1"/>
  <c r="X100" i="14" s="1"/>
  <c r="Y76" i="14"/>
  <c r="Y84" i="14" s="1"/>
  <c r="Y92" i="14" s="1"/>
  <c r="Y100" i="14" s="1"/>
  <c r="Z76" i="14"/>
  <c r="Z84" i="14" s="1"/>
  <c r="Z92" i="14" s="1"/>
  <c r="Z100" i="14" s="1"/>
  <c r="AA76" i="14"/>
  <c r="AA84" i="14" s="1"/>
  <c r="AA92" i="14" s="1"/>
  <c r="AA100" i="14" s="1"/>
  <c r="AB76" i="14"/>
  <c r="AB84" i="14" s="1"/>
  <c r="AB92" i="14" s="1"/>
  <c r="AB100" i="14" s="1"/>
  <c r="AC76" i="14"/>
  <c r="AC84" i="14" s="1"/>
  <c r="AC92" i="14" s="1"/>
  <c r="AC100" i="14" s="1"/>
  <c r="AD76" i="14"/>
  <c r="AD84" i="14" s="1"/>
  <c r="AD92" i="14" s="1"/>
  <c r="AD100" i="14" s="1"/>
  <c r="AE76" i="14"/>
  <c r="AE84" i="14" s="1"/>
  <c r="AE92" i="14" s="1"/>
  <c r="AE100" i="14" s="1"/>
  <c r="AF76" i="14"/>
  <c r="AF84" i="14" s="1"/>
  <c r="AF92" i="14" s="1"/>
  <c r="AF100" i="14" s="1"/>
  <c r="AG76" i="14"/>
  <c r="AG84" i="14" s="1"/>
  <c r="AG92" i="14" s="1"/>
  <c r="AG100" i="14" s="1"/>
  <c r="AH76" i="14"/>
  <c r="AH84" i="14" s="1"/>
  <c r="AH92" i="14" s="1"/>
  <c r="AH100" i="14" s="1"/>
  <c r="E85" i="14"/>
  <c r="E93" i="14" s="1"/>
  <c r="E101" i="14" s="1"/>
  <c r="F85" i="14"/>
  <c r="F93" i="14" s="1"/>
  <c r="F101" i="14" s="1"/>
  <c r="G85" i="14"/>
  <c r="G93" i="14" s="1"/>
  <c r="G101" i="14" s="1"/>
  <c r="H85" i="14"/>
  <c r="H93" i="14" s="1"/>
  <c r="H101" i="14" s="1"/>
  <c r="I85" i="14"/>
  <c r="I93" i="14" s="1"/>
  <c r="I101" i="14" s="1"/>
  <c r="J85" i="14"/>
  <c r="J93" i="14" s="1"/>
  <c r="J101" i="14" s="1"/>
  <c r="K85" i="14"/>
  <c r="K93" i="14" s="1"/>
  <c r="K101" i="14" s="1"/>
  <c r="L85" i="14"/>
  <c r="L93" i="14" s="1"/>
  <c r="L101" i="14" s="1"/>
  <c r="M85" i="14"/>
  <c r="M93" i="14" s="1"/>
  <c r="M101" i="14" s="1"/>
  <c r="N85" i="14"/>
  <c r="N93" i="14" s="1"/>
  <c r="N101" i="14" s="1"/>
  <c r="O85" i="14"/>
  <c r="O93" i="14" s="1"/>
  <c r="O101" i="14" s="1"/>
  <c r="P85" i="14"/>
  <c r="P93" i="14" s="1"/>
  <c r="P101" i="14" s="1"/>
  <c r="Q85" i="14"/>
  <c r="Q93" i="14" s="1"/>
  <c r="Q101" i="14" s="1"/>
  <c r="R85" i="14"/>
  <c r="R93" i="14" s="1"/>
  <c r="R101" i="14" s="1"/>
  <c r="S85" i="14"/>
  <c r="S93" i="14" s="1"/>
  <c r="S101" i="14" s="1"/>
  <c r="T85" i="14"/>
  <c r="T93" i="14" s="1"/>
  <c r="T101" i="14" s="1"/>
  <c r="U85" i="14"/>
  <c r="U93" i="14" s="1"/>
  <c r="U101" i="14" s="1"/>
  <c r="V85" i="14"/>
  <c r="V93" i="14" s="1"/>
  <c r="V101" i="14" s="1"/>
  <c r="W85" i="14"/>
  <c r="W93" i="14" s="1"/>
  <c r="W101" i="14" s="1"/>
  <c r="X85" i="14"/>
  <c r="X93" i="14" s="1"/>
  <c r="X101" i="14" s="1"/>
  <c r="Y85" i="14"/>
  <c r="Y93" i="14" s="1"/>
  <c r="Y101" i="14" s="1"/>
  <c r="Z85" i="14"/>
  <c r="Z93" i="14" s="1"/>
  <c r="Z101" i="14" s="1"/>
  <c r="AA85" i="14"/>
  <c r="AA93" i="14" s="1"/>
  <c r="AA101" i="14" s="1"/>
  <c r="AB85" i="14"/>
  <c r="AB93" i="14" s="1"/>
  <c r="AB101" i="14" s="1"/>
  <c r="AC85" i="14"/>
  <c r="AC93" i="14" s="1"/>
  <c r="AC101" i="14" s="1"/>
  <c r="AD85" i="14"/>
  <c r="AD93" i="14" s="1"/>
  <c r="AD101" i="14" s="1"/>
  <c r="AE85" i="14"/>
  <c r="AE93" i="14" s="1"/>
  <c r="AE101" i="14" s="1"/>
  <c r="AF85" i="14"/>
  <c r="AF93" i="14" s="1"/>
  <c r="AF101" i="14" s="1"/>
  <c r="AG85" i="14"/>
  <c r="AG93" i="14" s="1"/>
  <c r="AG101" i="14" s="1"/>
  <c r="AH85" i="14"/>
  <c r="AH93" i="14" s="1"/>
  <c r="AH101" i="14" s="1"/>
  <c r="D69" i="14"/>
  <c r="E63" i="14"/>
  <c r="F63" i="14"/>
  <c r="G63" i="14"/>
  <c r="H63" i="14"/>
  <c r="K69" i="14"/>
  <c r="L69" i="14"/>
  <c r="M63" i="14"/>
  <c r="N63" i="14"/>
  <c r="O63" i="14"/>
  <c r="P63" i="14"/>
  <c r="R69" i="14"/>
  <c r="S69" i="14"/>
  <c r="T69" i="14"/>
  <c r="U63" i="14"/>
  <c r="V63" i="14"/>
  <c r="W63" i="14"/>
  <c r="X63" i="14"/>
  <c r="Z69" i="14"/>
  <c r="AA69" i="14"/>
  <c r="AB69" i="14"/>
  <c r="AC63" i="14"/>
  <c r="AD63" i="14"/>
  <c r="AE63" i="14"/>
  <c r="AF63" i="14"/>
  <c r="AA63" i="14" l="1"/>
  <c r="T63" i="14"/>
  <c r="S63" i="14"/>
  <c r="Z63" i="14"/>
  <c r="AF69" i="14"/>
  <c r="F69" i="14"/>
  <c r="L63" i="14"/>
  <c r="V69" i="14"/>
  <c r="AE69" i="14"/>
  <c r="K63" i="14"/>
  <c r="O69" i="14"/>
  <c r="D63" i="14"/>
  <c r="N69" i="14"/>
  <c r="G69" i="14"/>
  <c r="AD69" i="14"/>
  <c r="W69" i="14"/>
  <c r="AB63" i="14"/>
  <c r="H69" i="14"/>
  <c r="R63" i="14"/>
  <c r="X69" i="14"/>
  <c r="J63" i="14"/>
  <c r="J69" i="14"/>
  <c r="AG69" i="14"/>
  <c r="AG63" i="14"/>
  <c r="Y69" i="14"/>
  <c r="Y63" i="14"/>
  <c r="Q69" i="14"/>
  <c r="Q63" i="14"/>
  <c r="I69" i="14"/>
  <c r="I63" i="14"/>
  <c r="P69" i="14"/>
  <c r="AC69" i="14"/>
  <c r="U69" i="14"/>
  <c r="M69" i="14"/>
  <c r="E69" i="14"/>
  <c r="D7" i="14" l="1"/>
  <c r="B8" i="16" s="1"/>
  <c r="E7" i="14"/>
  <c r="F7" i="14"/>
  <c r="G7" i="14"/>
  <c r="H7" i="14"/>
  <c r="I7" i="14"/>
  <c r="J7" i="14"/>
  <c r="K7" i="14"/>
  <c r="L7" i="14"/>
  <c r="M7" i="14"/>
  <c r="E81" i="14"/>
  <c r="E86" i="14" s="1"/>
  <c r="D27" i="14"/>
  <c r="B11" i="16" s="1"/>
  <c r="E27" i="14"/>
  <c r="F27" i="14"/>
  <c r="G27" i="14"/>
  <c r="H27" i="14"/>
  <c r="I27" i="14"/>
  <c r="J27" i="14"/>
  <c r="K27" i="14"/>
  <c r="L27" i="14"/>
  <c r="M27" i="14"/>
  <c r="D21" i="14"/>
  <c r="B9" i="16" s="1"/>
  <c r="E21" i="14"/>
  <c r="F21" i="14"/>
  <c r="G21" i="14"/>
  <c r="H21" i="14"/>
  <c r="I21" i="14"/>
  <c r="J21" i="14"/>
  <c r="K21" i="14"/>
  <c r="L21" i="14"/>
  <c r="I12" i="12"/>
  <c r="H12" i="12"/>
  <c r="G12" i="12"/>
  <c r="F12" i="12"/>
  <c r="K10" i="12"/>
  <c r="K11" i="12" s="1"/>
  <c r="J10" i="12"/>
  <c r="J11" i="12" s="1"/>
  <c r="E97" i="14"/>
  <c r="E89" i="14"/>
  <c r="E74" i="14"/>
  <c r="E39" i="14"/>
  <c r="L21" i="15"/>
  <c r="K21" i="15"/>
  <c r="J21" i="15"/>
  <c r="I21" i="15"/>
  <c r="H21" i="15"/>
  <c r="L20" i="15"/>
  <c r="K20" i="15"/>
  <c r="J20" i="15"/>
  <c r="I20" i="15"/>
  <c r="H20" i="15"/>
  <c r="G17" i="15"/>
  <c r="F17" i="15"/>
  <c r="E17" i="15"/>
  <c r="D17" i="15"/>
  <c r="C17" i="15"/>
  <c r="G16" i="15"/>
  <c r="F16" i="15"/>
  <c r="E16" i="15"/>
  <c r="D16" i="15"/>
  <c r="C16" i="15"/>
  <c r="L13" i="15"/>
  <c r="K13" i="15"/>
  <c r="J13" i="15"/>
  <c r="I13" i="15"/>
  <c r="H13" i="15"/>
  <c r="G13" i="15"/>
  <c r="F13" i="15"/>
  <c r="E13" i="15"/>
  <c r="D13" i="15"/>
  <c r="C13" i="15"/>
  <c r="L11" i="15"/>
  <c r="K11" i="15"/>
  <c r="J11" i="15"/>
  <c r="I11" i="15"/>
  <c r="H11" i="15"/>
  <c r="G11" i="15"/>
  <c r="F11" i="15"/>
  <c r="E11" i="15"/>
  <c r="D11" i="15"/>
  <c r="C11" i="15"/>
  <c r="J9" i="15"/>
  <c r="I9" i="15"/>
  <c r="H9" i="15"/>
  <c r="G9" i="15"/>
  <c r="F9" i="15"/>
  <c r="E9" i="15"/>
  <c r="D9" i="15"/>
  <c r="C9" i="15"/>
  <c r="B3" i="10"/>
  <c r="F81" i="14" l="1"/>
  <c r="F86" i="14" s="1"/>
  <c r="M21" i="14"/>
  <c r="N7" i="14"/>
  <c r="F39" i="14"/>
  <c r="E67" i="14"/>
  <c r="N21" i="14"/>
  <c r="F74" i="14"/>
  <c r="E102" i="14"/>
  <c r="F97" i="14"/>
  <c r="G81" i="14"/>
  <c r="AE68" i="14"/>
  <c r="AE62" i="14"/>
  <c r="W68" i="14"/>
  <c r="W62" i="14"/>
  <c r="O68" i="14"/>
  <c r="O62" i="14"/>
  <c r="G68" i="14"/>
  <c r="G62" i="14"/>
  <c r="AD62" i="14"/>
  <c r="AD68" i="14"/>
  <c r="V62" i="14"/>
  <c r="V68" i="14"/>
  <c r="N62" i="14"/>
  <c r="N68" i="14"/>
  <c r="F62" i="14"/>
  <c r="F68" i="14"/>
  <c r="AC68" i="14"/>
  <c r="AC62" i="14"/>
  <c r="U68" i="14"/>
  <c r="U62" i="14"/>
  <c r="M68" i="14"/>
  <c r="M62" i="14"/>
  <c r="E68" i="14"/>
  <c r="E62" i="14"/>
  <c r="F89" i="14"/>
  <c r="E94" i="14"/>
  <c r="AB68" i="14"/>
  <c r="AB62" i="14"/>
  <c r="T68" i="14"/>
  <c r="T62" i="14"/>
  <c r="L68" i="14"/>
  <c r="L62" i="14"/>
  <c r="D68" i="14"/>
  <c r="D70" i="14" s="1"/>
  <c r="D62" i="14"/>
  <c r="AA62" i="14"/>
  <c r="AA68" i="14"/>
  <c r="S62" i="14"/>
  <c r="S68" i="14"/>
  <c r="K62" i="14"/>
  <c r="K68" i="14"/>
  <c r="Z68" i="14"/>
  <c r="Z62" i="14"/>
  <c r="R68" i="14"/>
  <c r="R62" i="14"/>
  <c r="J68" i="14"/>
  <c r="J62" i="14"/>
  <c r="AG62" i="14"/>
  <c r="AG68" i="14"/>
  <c r="Y62" i="14"/>
  <c r="Y68" i="14"/>
  <c r="Q62" i="14"/>
  <c r="Q68" i="14"/>
  <c r="I62" i="14"/>
  <c r="I68" i="14"/>
  <c r="AF62" i="14"/>
  <c r="AF68" i="14"/>
  <c r="X62" i="14"/>
  <c r="X68" i="14"/>
  <c r="P62" i="14"/>
  <c r="P68" i="14"/>
  <c r="H62" i="14"/>
  <c r="H68" i="14"/>
  <c r="E58" i="14"/>
  <c r="B2" i="19" l="1"/>
  <c r="B14" i="19" s="1"/>
  <c r="B18" i="10"/>
  <c r="B14" i="10"/>
  <c r="E46" i="14"/>
  <c r="B10" i="10"/>
  <c r="B19" i="10"/>
  <c r="B11" i="10"/>
  <c r="N27" i="14"/>
  <c r="F78" i="14"/>
  <c r="G74" i="14"/>
  <c r="D64" i="14"/>
  <c r="B4" i="10" s="1"/>
  <c r="E61" i="14"/>
  <c r="G97" i="14"/>
  <c r="F102" i="14"/>
  <c r="O21" i="14"/>
  <c r="F46" i="14"/>
  <c r="F94" i="14"/>
  <c r="G89" i="14"/>
  <c r="G86" i="14"/>
  <c r="H81" i="14"/>
  <c r="E33" i="14"/>
  <c r="F67" i="14"/>
  <c r="E70" i="14"/>
  <c r="F109" i="14"/>
  <c r="B17" i="10"/>
  <c r="F58" i="14"/>
  <c r="G39" i="14" l="1"/>
  <c r="C2" i="19"/>
  <c r="O7" i="14"/>
  <c r="O27" i="14"/>
  <c r="C18" i="10"/>
  <c r="C14" i="10"/>
  <c r="C11" i="10"/>
  <c r="C19" i="10"/>
  <c r="C10" i="10"/>
  <c r="E64" i="14"/>
  <c r="C4" i="10" s="1"/>
  <c r="F61" i="14"/>
  <c r="H39" i="14"/>
  <c r="G46" i="14"/>
  <c r="G94" i="14"/>
  <c r="H89" i="14"/>
  <c r="H74" i="14"/>
  <c r="G78" i="14"/>
  <c r="H86" i="14"/>
  <c r="I81" i="14"/>
  <c r="P21" i="14"/>
  <c r="P7" i="14"/>
  <c r="G102" i="14"/>
  <c r="H97" i="14"/>
  <c r="G67" i="14"/>
  <c r="F70" i="14"/>
  <c r="F33" i="14"/>
  <c r="G109" i="14"/>
  <c r="G58" i="14"/>
  <c r="C3" i="10"/>
  <c r="C17" i="10" s="1"/>
  <c r="F51" i="14"/>
  <c r="D2" i="19" l="1"/>
  <c r="D14" i="10"/>
  <c r="D11" i="10"/>
  <c r="D19" i="10"/>
  <c r="D18" i="10"/>
  <c r="D10" i="10"/>
  <c r="P27" i="14"/>
  <c r="Q21" i="14"/>
  <c r="I39" i="14"/>
  <c r="H67" i="14"/>
  <c r="G70" i="14"/>
  <c r="H102" i="14"/>
  <c r="I97" i="14"/>
  <c r="G61" i="14"/>
  <c r="F64" i="14"/>
  <c r="D4" i="10" s="1"/>
  <c r="I74" i="14"/>
  <c r="H78" i="14"/>
  <c r="H46" i="14"/>
  <c r="I86" i="14"/>
  <c r="J81" i="14"/>
  <c r="I89" i="14"/>
  <c r="H94" i="14"/>
  <c r="G33" i="14"/>
  <c r="Q7" i="14"/>
  <c r="H109" i="14"/>
  <c r="G51" i="14"/>
  <c r="D3" i="10"/>
  <c r="D17" i="10" s="1"/>
  <c r="H58" i="14"/>
  <c r="E2" i="19" l="1"/>
  <c r="Q27" i="14"/>
  <c r="E14" i="10"/>
  <c r="E11" i="10"/>
  <c r="E19" i="10"/>
  <c r="E10" i="10"/>
  <c r="E18" i="10"/>
  <c r="H33" i="14"/>
  <c r="J39" i="14"/>
  <c r="R7" i="14"/>
  <c r="I46" i="14"/>
  <c r="I67" i="14"/>
  <c r="H70" i="14"/>
  <c r="I78" i="14"/>
  <c r="J74" i="14"/>
  <c r="R21" i="14"/>
  <c r="I94" i="14"/>
  <c r="J89" i="14"/>
  <c r="G64" i="14"/>
  <c r="E4" i="10" s="1"/>
  <c r="H61" i="14"/>
  <c r="J86" i="14"/>
  <c r="K81" i="14"/>
  <c r="I102" i="14"/>
  <c r="J97" i="14"/>
  <c r="I109" i="14"/>
  <c r="I58" i="14"/>
  <c r="H51" i="14"/>
  <c r="E3" i="10"/>
  <c r="E17" i="10" s="1"/>
  <c r="F2" i="19" l="1"/>
  <c r="F19" i="10"/>
  <c r="F10" i="10"/>
  <c r="F18" i="10"/>
  <c r="F11" i="10"/>
  <c r="F14" i="10"/>
  <c r="R27" i="14"/>
  <c r="S7" i="14"/>
  <c r="J78" i="14"/>
  <c r="K74" i="14"/>
  <c r="H64" i="14"/>
  <c r="F4" i="10" s="1"/>
  <c r="I61" i="14"/>
  <c r="K39" i="14"/>
  <c r="S21" i="14"/>
  <c r="I70" i="14"/>
  <c r="J67" i="14"/>
  <c r="I33" i="14"/>
  <c r="L81" i="14"/>
  <c r="K86" i="14"/>
  <c r="K97" i="14"/>
  <c r="J102" i="14"/>
  <c r="J94" i="14"/>
  <c r="K89" i="14"/>
  <c r="J46" i="14"/>
  <c r="J109" i="14"/>
  <c r="I51" i="14"/>
  <c r="F3" i="10"/>
  <c r="F17" i="10" s="1"/>
  <c r="J58" i="14"/>
  <c r="G2" i="19" l="1"/>
  <c r="S27" i="14"/>
  <c r="G11" i="10"/>
  <c r="G19" i="10"/>
  <c r="G10" i="10"/>
  <c r="G18" i="10"/>
  <c r="G14" i="10"/>
  <c r="K46" i="14"/>
  <c r="L89" i="14"/>
  <c r="K94" i="14"/>
  <c r="K78" i="14"/>
  <c r="L74" i="14"/>
  <c r="T21" i="14"/>
  <c r="M81" i="14"/>
  <c r="L86" i="14"/>
  <c r="L39" i="14"/>
  <c r="T7" i="14"/>
  <c r="J61" i="14"/>
  <c r="I64" i="14"/>
  <c r="G4" i="10" s="1"/>
  <c r="K67" i="14"/>
  <c r="J70" i="14"/>
  <c r="L97" i="14"/>
  <c r="K102" i="14"/>
  <c r="J33" i="14"/>
  <c r="K109" i="14"/>
  <c r="K58" i="14"/>
  <c r="J51" i="14"/>
  <c r="G3" i="10"/>
  <c r="G17" i="10" s="1"/>
  <c r="H2" i="19" l="1"/>
  <c r="H19" i="10"/>
  <c r="H10" i="10"/>
  <c r="H18" i="10"/>
  <c r="H14" i="10"/>
  <c r="H11" i="10"/>
  <c r="T27" i="14"/>
  <c r="L102" i="14"/>
  <c r="M97" i="14"/>
  <c r="M39" i="14"/>
  <c r="L94" i="14"/>
  <c r="M89" i="14"/>
  <c r="L78" i="14"/>
  <c r="M74" i="14"/>
  <c r="K70" i="14"/>
  <c r="L67" i="14"/>
  <c r="M86" i="14"/>
  <c r="N81" i="14"/>
  <c r="L46" i="14"/>
  <c r="U7" i="14"/>
  <c r="K33" i="14"/>
  <c r="K61" i="14"/>
  <c r="J64" i="14"/>
  <c r="H4" i="10" s="1"/>
  <c r="U21" i="14"/>
  <c r="L109" i="14"/>
  <c r="K51" i="14"/>
  <c r="H3" i="10"/>
  <c r="H17" i="10" s="1"/>
  <c r="L58" i="14"/>
  <c r="I2" i="19" l="1"/>
  <c r="I19" i="10"/>
  <c r="I10" i="10"/>
  <c r="I18" i="10"/>
  <c r="I14" i="10"/>
  <c r="I11" i="10"/>
  <c r="U27" i="14"/>
  <c r="M94" i="14"/>
  <c r="N89" i="14"/>
  <c r="L61" i="14"/>
  <c r="K64" i="14"/>
  <c r="I4" i="10" s="1"/>
  <c r="V7" i="14"/>
  <c r="M102" i="14"/>
  <c r="N97" i="14"/>
  <c r="N86" i="14"/>
  <c r="O81" i="14"/>
  <c r="L33" i="14"/>
  <c r="N39" i="14"/>
  <c r="L70" i="14"/>
  <c r="M67" i="14"/>
  <c r="M46" i="14"/>
  <c r="M78" i="14"/>
  <c r="N74" i="14"/>
  <c r="M109" i="14"/>
  <c r="M58" i="14"/>
  <c r="I3" i="10"/>
  <c r="I17" i="10" s="1"/>
  <c r="L51" i="14"/>
  <c r="J2" i="19" l="1"/>
  <c r="V27" i="14"/>
  <c r="J18" i="10"/>
  <c r="J14" i="10"/>
  <c r="J19" i="10"/>
  <c r="J11" i="10"/>
  <c r="J10" i="10"/>
  <c r="O86" i="14"/>
  <c r="P81" i="14"/>
  <c r="N46" i="14"/>
  <c r="L64" i="14"/>
  <c r="J4" i="10" s="1"/>
  <c r="M61" i="14"/>
  <c r="W21" i="14"/>
  <c r="M70" i="14"/>
  <c r="N67" i="14"/>
  <c r="W7" i="14"/>
  <c r="N102" i="14"/>
  <c r="O97" i="14"/>
  <c r="N94" i="14"/>
  <c r="O89" i="14"/>
  <c r="M33" i="14"/>
  <c r="O74" i="14"/>
  <c r="N78" i="14"/>
  <c r="O39" i="14"/>
  <c r="N109" i="14"/>
  <c r="M51" i="14"/>
  <c r="J3" i="10"/>
  <c r="J17" i="10" s="1"/>
  <c r="N58" i="14"/>
  <c r="K2" i="19" l="1"/>
  <c r="K18" i="10"/>
  <c r="K14" i="10"/>
  <c r="K11" i="10"/>
  <c r="K19" i="10"/>
  <c r="K10" i="10"/>
  <c r="W27" i="14"/>
  <c r="O94" i="14"/>
  <c r="P89" i="14"/>
  <c r="N61" i="14"/>
  <c r="M64" i="14"/>
  <c r="K4" i="10" s="1"/>
  <c r="X21" i="14"/>
  <c r="O78" i="14"/>
  <c r="P74" i="14"/>
  <c r="N33" i="14"/>
  <c r="X7" i="14"/>
  <c r="O46" i="14"/>
  <c r="N70" i="14"/>
  <c r="O67" i="14"/>
  <c r="Q81" i="14"/>
  <c r="P86" i="14"/>
  <c r="O102" i="14"/>
  <c r="P97" i="14"/>
  <c r="P39" i="14"/>
  <c r="O109" i="14"/>
  <c r="O58" i="14"/>
  <c r="N51" i="14"/>
  <c r="K3" i="10"/>
  <c r="K17" i="10" s="1"/>
  <c r="L2" i="19" l="1"/>
  <c r="L19" i="10"/>
  <c r="L11" i="10"/>
  <c r="L10" i="10"/>
  <c r="L18" i="10"/>
  <c r="L14" i="10"/>
  <c r="X27" i="14"/>
  <c r="P46" i="14"/>
  <c r="P78" i="14"/>
  <c r="Q74" i="14"/>
  <c r="Q97" i="14"/>
  <c r="P102" i="14"/>
  <c r="Y21" i="14"/>
  <c r="O70" i="14"/>
  <c r="P67" i="14"/>
  <c r="P94" i="14"/>
  <c r="Q89" i="14"/>
  <c r="Y7" i="14"/>
  <c r="O33" i="14"/>
  <c r="Q86" i="14"/>
  <c r="R81" i="14"/>
  <c r="N64" i="14"/>
  <c r="L4" i="10" s="1"/>
  <c r="O61" i="14"/>
  <c r="Q39" i="14"/>
  <c r="P109" i="14"/>
  <c r="O51" i="14"/>
  <c r="L3" i="10"/>
  <c r="L17" i="10" s="1"/>
  <c r="P58" i="14"/>
  <c r="M2" i="19" l="1"/>
  <c r="Y27" i="14"/>
  <c r="M14" i="10"/>
  <c r="M11" i="10"/>
  <c r="M10" i="10"/>
  <c r="M19" i="10"/>
  <c r="M18" i="10"/>
  <c r="Z21" i="14"/>
  <c r="R97" i="14"/>
  <c r="Q102" i="14"/>
  <c r="O64" i="14"/>
  <c r="M4" i="10" s="1"/>
  <c r="P61" i="14"/>
  <c r="Q94" i="14"/>
  <c r="R89" i="14"/>
  <c r="Q78" i="14"/>
  <c r="R74" i="14"/>
  <c r="R86" i="14"/>
  <c r="S81" i="14"/>
  <c r="P70" i="14"/>
  <c r="Q67" i="14"/>
  <c r="Q46" i="14"/>
  <c r="Z7" i="14"/>
  <c r="R39" i="14"/>
  <c r="P33" i="14"/>
  <c r="Q109" i="14"/>
  <c r="Q58" i="14"/>
  <c r="P51" i="14"/>
  <c r="M3" i="10"/>
  <c r="M17" i="10" s="1"/>
  <c r="N2" i="19" l="1"/>
  <c r="N10" i="10"/>
  <c r="N18" i="10"/>
  <c r="N19" i="10"/>
  <c r="N14" i="10"/>
  <c r="N11" i="10"/>
  <c r="Z27" i="14"/>
  <c r="R102" i="14"/>
  <c r="S97" i="14"/>
  <c r="R46" i="14"/>
  <c r="Q61" i="14"/>
  <c r="P64" i="14"/>
  <c r="N4" i="10" s="1"/>
  <c r="R78" i="14"/>
  <c r="S74" i="14"/>
  <c r="AA21" i="14"/>
  <c r="R94" i="14"/>
  <c r="S89" i="14"/>
  <c r="R67" i="14"/>
  <c r="Q70" i="14"/>
  <c r="S39" i="14"/>
  <c r="T81" i="14"/>
  <c r="S86" i="14"/>
  <c r="AA7" i="14"/>
  <c r="Q33" i="14"/>
  <c r="R109" i="14"/>
  <c r="Q51" i="14"/>
  <c r="N3" i="10"/>
  <c r="N17" i="10" s="1"/>
  <c r="R58" i="14"/>
  <c r="O2" i="19" l="1"/>
  <c r="O11" i="10"/>
  <c r="O10" i="10"/>
  <c r="O19" i="10"/>
  <c r="O18" i="10"/>
  <c r="O14" i="10"/>
  <c r="AA27" i="14"/>
  <c r="T89" i="14"/>
  <c r="S94" i="14"/>
  <c r="R70" i="14"/>
  <c r="S67" i="14"/>
  <c r="T86" i="14"/>
  <c r="U81" i="14"/>
  <c r="Q64" i="14"/>
  <c r="O4" i="10" s="1"/>
  <c r="R61" i="14"/>
  <c r="AB7" i="14"/>
  <c r="S78" i="14"/>
  <c r="T74" i="14"/>
  <c r="S102" i="14"/>
  <c r="T97" i="14"/>
  <c r="AB21" i="14"/>
  <c r="S46" i="14"/>
  <c r="T39" i="14"/>
  <c r="R33" i="14"/>
  <c r="S109" i="14"/>
  <c r="S58" i="14"/>
  <c r="R51" i="14"/>
  <c r="O3" i="10"/>
  <c r="O17" i="10" s="1"/>
  <c r="P2" i="19" l="1"/>
  <c r="AB27" i="14"/>
  <c r="P19" i="10"/>
  <c r="P10" i="10"/>
  <c r="P14" i="10"/>
  <c r="P18" i="10"/>
  <c r="P11" i="10"/>
  <c r="U86" i="14"/>
  <c r="V81" i="14"/>
  <c r="T94" i="14"/>
  <c r="U89" i="14"/>
  <c r="S33" i="14"/>
  <c r="U39" i="14"/>
  <c r="T46" i="14"/>
  <c r="AC7" i="14"/>
  <c r="S70" i="14"/>
  <c r="T67" i="14"/>
  <c r="U97" i="14"/>
  <c r="T102" i="14"/>
  <c r="T78" i="14"/>
  <c r="U74" i="14"/>
  <c r="AC21" i="14"/>
  <c r="R64" i="14"/>
  <c r="P4" i="10" s="1"/>
  <c r="S61" i="14"/>
  <c r="T109" i="14"/>
  <c r="T58" i="14"/>
  <c r="S51" i="14"/>
  <c r="P3" i="10"/>
  <c r="P17" i="10" s="1"/>
  <c r="Q2" i="19" l="1"/>
  <c r="Q19" i="10"/>
  <c r="Q18" i="10"/>
  <c r="Q10" i="10"/>
  <c r="Q14" i="10"/>
  <c r="Q11" i="10"/>
  <c r="AC27" i="14"/>
  <c r="V39" i="14"/>
  <c r="U102" i="14"/>
  <c r="V97" i="14"/>
  <c r="AD21" i="14"/>
  <c r="T70" i="14"/>
  <c r="U67" i="14"/>
  <c r="AD7" i="14"/>
  <c r="U94" i="14"/>
  <c r="V89" i="14"/>
  <c r="T33" i="14"/>
  <c r="U78" i="14"/>
  <c r="V74" i="14"/>
  <c r="U46" i="14"/>
  <c r="V86" i="14"/>
  <c r="W81" i="14"/>
  <c r="S64" i="14"/>
  <c r="Q4" i="10" s="1"/>
  <c r="T61" i="14"/>
  <c r="U109" i="14"/>
  <c r="T51" i="14"/>
  <c r="Q3" i="10"/>
  <c r="Q17" i="10" s="1"/>
  <c r="U58" i="14"/>
  <c r="R2" i="19" l="1"/>
  <c r="AD27" i="14"/>
  <c r="R18" i="10"/>
  <c r="R14" i="10"/>
  <c r="R10" i="10"/>
  <c r="R11" i="10"/>
  <c r="R19" i="10"/>
  <c r="U70" i="14"/>
  <c r="V67" i="14"/>
  <c r="X81" i="14"/>
  <c r="W86" i="14"/>
  <c r="V46" i="14"/>
  <c r="V102" i="14"/>
  <c r="W97" i="14"/>
  <c r="V78" i="14"/>
  <c r="W74" i="14"/>
  <c r="AE7" i="14"/>
  <c r="U33" i="14"/>
  <c r="V94" i="14"/>
  <c r="W89" i="14"/>
  <c r="AE21" i="14"/>
  <c r="T64" i="14"/>
  <c r="R4" i="10" s="1"/>
  <c r="U61" i="14"/>
  <c r="W39" i="14"/>
  <c r="V109" i="14"/>
  <c r="V58" i="14"/>
  <c r="U51" i="14"/>
  <c r="R3" i="10"/>
  <c r="R17" i="10" s="1"/>
  <c r="S2" i="19" l="1"/>
  <c r="S18" i="10"/>
  <c r="S14" i="10"/>
  <c r="S11" i="10"/>
  <c r="S10" i="10"/>
  <c r="S19" i="10"/>
  <c r="AE27" i="14"/>
  <c r="W94" i="14"/>
  <c r="X89" i="14"/>
  <c r="W46" i="14"/>
  <c r="AG7" i="14"/>
  <c r="AF7" i="14"/>
  <c r="Y81" i="14"/>
  <c r="X86" i="14"/>
  <c r="X39" i="14"/>
  <c r="V33" i="14"/>
  <c r="AG21" i="14"/>
  <c r="AF21" i="14"/>
  <c r="W78" i="14"/>
  <c r="X74" i="14"/>
  <c r="V70" i="14"/>
  <c r="W67" i="14"/>
  <c r="X97" i="14"/>
  <c r="W102" i="14"/>
  <c r="V61" i="14"/>
  <c r="U64" i="14"/>
  <c r="S4" i="10" s="1"/>
  <c r="W109" i="14"/>
  <c r="S3" i="10"/>
  <c r="S17" i="10" s="1"/>
  <c r="V51" i="14"/>
  <c r="W58" i="14"/>
  <c r="T2" i="19" l="1"/>
  <c r="T14" i="10"/>
  <c r="T10" i="10"/>
  <c r="T11" i="10"/>
  <c r="T19" i="10"/>
  <c r="T18" i="10"/>
  <c r="AG27" i="14"/>
  <c r="AF27" i="14"/>
  <c r="X102" i="14"/>
  <c r="Y97" i="14"/>
  <c r="X46" i="14"/>
  <c r="W70" i="14"/>
  <c r="X67" i="14"/>
  <c r="Y39" i="14"/>
  <c r="X94" i="14"/>
  <c r="Y89" i="14"/>
  <c r="X78" i="14"/>
  <c r="Y74" i="14"/>
  <c r="Y86" i="14"/>
  <c r="Z81" i="14"/>
  <c r="V64" i="14"/>
  <c r="T4" i="10" s="1"/>
  <c r="W61" i="14"/>
  <c r="W33" i="14"/>
  <c r="X109" i="14"/>
  <c r="X58" i="14"/>
  <c r="W51" i="14"/>
  <c r="T3" i="10"/>
  <c r="T17" i="10" s="1"/>
  <c r="U2" i="19" l="1"/>
  <c r="U14" i="10"/>
  <c r="U11" i="10"/>
  <c r="U19" i="10"/>
  <c r="U18" i="10"/>
  <c r="U10" i="10"/>
  <c r="AA81" i="14"/>
  <c r="Z86" i="14"/>
  <c r="Z39" i="14"/>
  <c r="Y94" i="14"/>
  <c r="Z89" i="14"/>
  <c r="Y78" i="14"/>
  <c r="Z74" i="14"/>
  <c r="X33" i="14"/>
  <c r="Y102" i="14"/>
  <c r="Z97" i="14"/>
  <c r="X70" i="14"/>
  <c r="Y67" i="14"/>
  <c r="Y46" i="14"/>
  <c r="W64" i="14"/>
  <c r="U4" i="10" s="1"/>
  <c r="X61" i="14"/>
  <c r="Y109" i="14"/>
  <c r="X51" i="14"/>
  <c r="U3" i="10"/>
  <c r="U17" i="10" s="1"/>
  <c r="Y58" i="14"/>
  <c r="V2" i="19" l="1"/>
  <c r="V11" i="10"/>
  <c r="V19" i="10"/>
  <c r="V18" i="10"/>
  <c r="V14" i="10"/>
  <c r="V10" i="10"/>
  <c r="Y70" i="14"/>
  <c r="Z67" i="14"/>
  <c r="AA89" i="14"/>
  <c r="Z94" i="14"/>
  <c r="Z46" i="14"/>
  <c r="Z102" i="14"/>
  <c r="AA97" i="14"/>
  <c r="AA39" i="14"/>
  <c r="X64" i="14"/>
  <c r="V4" i="10" s="1"/>
  <c r="Y61" i="14"/>
  <c r="Y33" i="14"/>
  <c r="AA74" i="14"/>
  <c r="Z78" i="14"/>
  <c r="AA86" i="14"/>
  <c r="AB81" i="14"/>
  <c r="Z109" i="14"/>
  <c r="Z58" i="14"/>
  <c r="Y51" i="14"/>
  <c r="V3" i="10"/>
  <c r="V17" i="10" s="1"/>
  <c r="W2" i="19" l="1"/>
  <c r="W11" i="10"/>
  <c r="W10" i="10"/>
  <c r="W19" i="10"/>
  <c r="W18" i="10"/>
  <c r="W14" i="10"/>
  <c r="AB74" i="14"/>
  <c r="AA78" i="14"/>
  <c r="Y64" i="14"/>
  <c r="W4" i="10" s="1"/>
  <c r="Z61" i="14"/>
  <c r="AA46" i="14"/>
  <c r="AC81" i="14"/>
  <c r="AB86" i="14"/>
  <c r="AB89" i="14"/>
  <c r="AA94" i="14"/>
  <c r="AB97" i="14"/>
  <c r="AA102" i="14"/>
  <c r="Z33" i="14"/>
  <c r="Z70" i="14"/>
  <c r="AA67" i="14"/>
  <c r="AB39" i="14"/>
  <c r="AA109" i="14"/>
  <c r="Z51" i="14"/>
  <c r="W3" i="10"/>
  <c r="W17" i="10" s="1"/>
  <c r="AA58" i="14"/>
  <c r="X2" i="19" l="1"/>
  <c r="X19" i="10"/>
  <c r="X18" i="10"/>
  <c r="X14" i="10"/>
  <c r="X10" i="10"/>
  <c r="X11" i="10"/>
  <c r="AA33" i="14"/>
  <c r="AB46" i="14"/>
  <c r="AA70" i="14"/>
  <c r="AB67" i="14"/>
  <c r="Z64" i="14"/>
  <c r="X4" i="10" s="1"/>
  <c r="AA61" i="14"/>
  <c r="AB102" i="14"/>
  <c r="AC97" i="14"/>
  <c r="AC86" i="14"/>
  <c r="AD81" i="14"/>
  <c r="AC39" i="14"/>
  <c r="AB94" i="14"/>
  <c r="AC89" i="14"/>
  <c r="AC74" i="14"/>
  <c r="AB78" i="14"/>
  <c r="AB109" i="14"/>
  <c r="AB58" i="14"/>
  <c r="X3" i="10"/>
  <c r="X17" i="10" s="1"/>
  <c r="AA51" i="14"/>
  <c r="Y2" i="19" l="1"/>
  <c r="Y19" i="10"/>
  <c r="Y18" i="10"/>
  <c r="Y10" i="10"/>
  <c r="Y14" i="10"/>
  <c r="Y11" i="10"/>
  <c r="AD39" i="14"/>
  <c r="AE81" i="14"/>
  <c r="AD86" i="14"/>
  <c r="AC46" i="14"/>
  <c r="AB70" i="14"/>
  <c r="AC67" i="14"/>
  <c r="AC78" i="14"/>
  <c r="AD74" i="14"/>
  <c r="AC102" i="14"/>
  <c r="AD97" i="14"/>
  <c r="AB33" i="14"/>
  <c r="AB61" i="14"/>
  <c r="AA64" i="14"/>
  <c r="Y4" i="10" s="1"/>
  <c r="AD89" i="14"/>
  <c r="AC94" i="14"/>
  <c r="AC109" i="14"/>
  <c r="Y3" i="10"/>
  <c r="Y17" i="10" s="1"/>
  <c r="AB51" i="14"/>
  <c r="AC58" i="14"/>
  <c r="Z2" i="19" l="1"/>
  <c r="Z18" i="10"/>
  <c r="Z14" i="10"/>
  <c r="Z10" i="10"/>
  <c r="Z19" i="10"/>
  <c r="Z11" i="10"/>
  <c r="AC33" i="14"/>
  <c r="AD102" i="14"/>
  <c r="AE97" i="14"/>
  <c r="AB64" i="14"/>
  <c r="Z4" i="10" s="1"/>
  <c r="AC61" i="14"/>
  <c r="AF81" i="14"/>
  <c r="AE86" i="14"/>
  <c r="AD78" i="14"/>
  <c r="AE74" i="14"/>
  <c r="AD67" i="14"/>
  <c r="AC70" i="14"/>
  <c r="AD46" i="14"/>
  <c r="AD94" i="14"/>
  <c r="AE89" i="14"/>
  <c r="AE39" i="14"/>
  <c r="AD109" i="14"/>
  <c r="AD58" i="14"/>
  <c r="Z3" i="10"/>
  <c r="Z17" i="10" s="1"/>
  <c r="AC51" i="14"/>
  <c r="AA2" i="19" l="1"/>
  <c r="AA18" i="10"/>
  <c r="AA14" i="10"/>
  <c r="AA11" i="10"/>
  <c r="AA10" i="10"/>
  <c r="AA19" i="10"/>
  <c r="AG81" i="14"/>
  <c r="AF86" i="14"/>
  <c r="AE67" i="14"/>
  <c r="AD70" i="14"/>
  <c r="AF74" i="14"/>
  <c r="AE78" i="14"/>
  <c r="AE102" i="14"/>
  <c r="AF97" i="14"/>
  <c r="AF39" i="14"/>
  <c r="AD33" i="14"/>
  <c r="AE46" i="14"/>
  <c r="AD61" i="14"/>
  <c r="AC64" i="14"/>
  <c r="AA4" i="10" s="1"/>
  <c r="AE94" i="14"/>
  <c r="AF89" i="14"/>
  <c r="AE109" i="14"/>
  <c r="AD51" i="14"/>
  <c r="AA3" i="10"/>
  <c r="AA17" i="10" s="1"/>
  <c r="AE58" i="14"/>
  <c r="AB2" i="19" l="1"/>
  <c r="AB14" i="10"/>
  <c r="AB19" i="10"/>
  <c r="AB11" i="10"/>
  <c r="AB18" i="10"/>
  <c r="AB10" i="10"/>
  <c r="AG97" i="14"/>
  <c r="AF102" i="14"/>
  <c r="AG74" i="14"/>
  <c r="AF78" i="14"/>
  <c r="AF67" i="14"/>
  <c r="AE70" i="14"/>
  <c r="AG39" i="14"/>
  <c r="AE61" i="14"/>
  <c r="AD64" i="14"/>
  <c r="AB4" i="10" s="1"/>
  <c r="AF46" i="14"/>
  <c r="AE33" i="14"/>
  <c r="AF94" i="14"/>
  <c r="AG89" i="14"/>
  <c r="AG86" i="14"/>
  <c r="AH81" i="14"/>
  <c r="AF109" i="14"/>
  <c r="AG58" i="14"/>
  <c r="AF58" i="14"/>
  <c r="AE51" i="14"/>
  <c r="AB3" i="10"/>
  <c r="AB17" i="10" s="1"/>
  <c r="AC2" i="19" l="1"/>
  <c r="AC14" i="10"/>
  <c r="AC11" i="10"/>
  <c r="AC19" i="10"/>
  <c r="AC18" i="10"/>
  <c r="AC10" i="10"/>
  <c r="AG67" i="14"/>
  <c r="AF70" i="14"/>
  <c r="AH86" i="14"/>
  <c r="AG46" i="14"/>
  <c r="AG78" i="14"/>
  <c r="AH74" i="14"/>
  <c r="AF33" i="14"/>
  <c r="AH89" i="14"/>
  <c r="AG94" i="14"/>
  <c r="AE64" i="14"/>
  <c r="AC4" i="10" s="1"/>
  <c r="AF61" i="14"/>
  <c r="AH97" i="14"/>
  <c r="AG102" i="14"/>
  <c r="AG109" i="14"/>
  <c r="AF51" i="14"/>
  <c r="AC3" i="10"/>
  <c r="AC17" i="10" s="1"/>
  <c r="AD2" i="19" l="1"/>
  <c r="AD18" i="10"/>
  <c r="AD19" i="10"/>
  <c r="AD14" i="10"/>
  <c r="AD10" i="10"/>
  <c r="AD11" i="10"/>
  <c r="AG33" i="14"/>
  <c r="AH102" i="14"/>
  <c r="AH78" i="14"/>
  <c r="AH94" i="14"/>
  <c r="AF64" i="14"/>
  <c r="AD4" i="10" s="1"/>
  <c r="AG61" i="14"/>
  <c r="AG70" i="14"/>
  <c r="AH109" i="14"/>
  <c r="AG51" i="14"/>
  <c r="AD3" i="10"/>
  <c r="AD17" i="10" s="1"/>
  <c r="AE2" i="19" l="1"/>
  <c r="AE11" i="10"/>
  <c r="AE10" i="10"/>
  <c r="AE19" i="10"/>
  <c r="AE18" i="10"/>
  <c r="AE14" i="10"/>
  <c r="AG64" i="14"/>
  <c r="AE4" i="10" s="1"/>
  <c r="AE3" i="10"/>
  <c r="AE17" i="10" s="1"/>
</calcChain>
</file>

<file path=xl/sharedStrings.xml><?xml version="1.0" encoding="utf-8"?>
<sst xmlns="http://schemas.openxmlformats.org/spreadsheetml/2006/main" count="1711" uniqueCount="838">
  <si>
    <t>Source:</t>
  </si>
  <si>
    <t>Joint Committee on Taxation, 113th Congress, 2nd Session</t>
  </si>
  <si>
    <t>Estimates of Federal Tax Expenditures for Fiscal Years 2014-2018</t>
  </si>
  <si>
    <t>https://www.jct.gov/publications.html?func=download&amp;id=4663&amp;chk=4663&amp;no_html=1</t>
  </si>
  <si>
    <t>Pages 22-34, Table 1</t>
  </si>
  <si>
    <t>This is a subset of Table 1 that includes only lines related to energy sources / fuels in the model</t>
  </si>
  <si>
    <t>Function</t>
  </si>
  <si>
    <t>All values designated as "[5]" in the table (which means a positive tax expenditure of less than $50 million)</t>
  </si>
  <si>
    <t>Corporations</t>
  </si>
  <si>
    <t>Individuals</t>
  </si>
  <si>
    <t>Credit for holders of clean renewable energy bonds</t>
  </si>
  <si>
    <t>Total</t>
  </si>
  <si>
    <t>2014-2018</t>
  </si>
  <si>
    <t>are estimated as equal fractions of the value in the "Total" column minus any year entries which are known.</t>
  </si>
  <si>
    <t>When the "Total" column is "[5]", it is assumed to be $25 million.</t>
  </si>
  <si>
    <t>Energy credit (section 48): Solar</t>
  </si>
  <si>
    <t>Energy credit (section 48): Small wind</t>
  </si>
  <si>
    <t>Credits for electricity production from renewable resources (section 45): Wind</t>
  </si>
  <si>
    <t>Credits for electricity production from renewable resources (section 45): Qualified hydropower</t>
  </si>
  <si>
    <t>Credits for electricity production from renewable resources (section 45): Open-loop biomass</t>
  </si>
  <si>
    <t>Credits for investments in clean coal facilities</t>
  </si>
  <si>
    <t>Model Energy Source</t>
  </si>
  <si>
    <t>solar</t>
  </si>
  <si>
    <t>wind</t>
  </si>
  <si>
    <t>hydro</t>
  </si>
  <si>
    <t>biomass</t>
  </si>
  <si>
    <t>coal</t>
  </si>
  <si>
    <t>Coal production credits: Refined coal</t>
  </si>
  <si>
    <t>Coal production credits: Indian coal</t>
  </si>
  <si>
    <t>Expensing of exploration and development costs, fuels: Oil and gas</t>
  </si>
  <si>
    <t>Excess of percentage over cost depletion, fuels: Oil and gas</t>
  </si>
  <si>
    <t>Amortization of geological and geophysical expenditures associated with oil and gas exploration</t>
  </si>
  <si>
    <t>Amortization of air pollution control facilities</t>
  </si>
  <si>
    <t>wind, solar</t>
  </si>
  <si>
    <t>Model Energy Source(s)</t>
  </si>
  <si>
    <t>Five-year MACRS for certain energy property (solar, wind, etc.)</t>
  </si>
  <si>
    <t>15-year MACRS for natural gas distribution line</t>
  </si>
  <si>
    <t>natural gas</t>
  </si>
  <si>
    <t>Exceptions for publicly traded partnership with qualified income derived from certain energy-related activities</t>
  </si>
  <si>
    <t>Special tax rate for nuclear decommissioning reserve funds</t>
  </si>
  <si>
    <t>nuclear</t>
  </si>
  <si>
    <t>Treatment of income from exploration and mining of natural resources as qualifying income under the publicly-traded partnership rules</t>
  </si>
  <si>
    <t>natural gas, petroleum gasoline, petroleum diesel, jet fuel</t>
  </si>
  <si>
    <t>1. Total Energy Supply, Disposition, and Price Summary</t>
  </si>
  <si>
    <t>(quadrillion Btu, unless otherwise noted)</t>
  </si>
  <si>
    <t xml:space="preserve"> Supply, Disposition, and Prices</t>
  </si>
  <si>
    <t>Production</t>
  </si>
  <si>
    <t xml:space="preserve">   Crude Oil and Lease Condensate</t>
  </si>
  <si>
    <t xml:space="preserve">   Natural Gas Plant Liquids</t>
  </si>
  <si>
    <t xml:space="preserve">   Dry Natural Gas</t>
  </si>
  <si>
    <t xml:space="preserve">   Coal 1/</t>
  </si>
  <si>
    <t xml:space="preserve">   Nuclear / Uranium 2/</t>
  </si>
  <si>
    <t xml:space="preserve">   Biomass 3/</t>
  </si>
  <si>
    <t xml:space="preserve">   Other Renewable Energy 4/</t>
  </si>
  <si>
    <t xml:space="preserve">   Other 5/</t>
  </si>
  <si>
    <t xml:space="preserve">       Total</t>
  </si>
  <si>
    <t>Imports</t>
  </si>
  <si>
    <t xml:space="preserve">   Crude Oil</t>
  </si>
  <si>
    <t xml:space="preserve">   Petroleum and Other Liquids 6/</t>
  </si>
  <si>
    <t>Exports</t>
  </si>
  <si>
    <t xml:space="preserve">   Coal</t>
  </si>
  <si>
    <t>Consumption</t>
  </si>
  <si>
    <t xml:space="preserve">   Natural Gas</t>
  </si>
  <si>
    <t xml:space="preserve">     Total</t>
  </si>
  <si>
    <t xml:space="preserve">  Brent Spot Price (dollars per barrel)</t>
  </si>
  <si>
    <t xml:space="preserve">  West Texas Intermediate Spot Price (dollars per barrel)</t>
  </si>
  <si>
    <t xml:space="preserve">  Electricity (cents per kilowatthour)</t>
  </si>
  <si>
    <t>Prices (nominal dollars per unit)</t>
  </si>
  <si>
    <t>is much larger, but alternative processes are required to take advantage of it.</t>
  </si>
  <si>
    <t>energy demand from wood.  Refer to Table 17 for details.</t>
  </si>
  <si>
    <t>non-electric energy from renewable sources, such as active and passive solar systems.  Excludes electricity imports using renewable sources</t>
  </si>
  <si>
    <t>and nonmarketed renewable energy. See Table 17 for selected nonmarketed residential and commercial renewable energy data.</t>
  </si>
  <si>
    <t>Refer to Table 17 for detailed renewable liquid fuels consumption.</t>
  </si>
  <si>
    <t>production of liquid fuels, but excludes the energy content of the liquid fuels.</t>
  </si>
  <si>
    <t>published in EIA data reports where it is weighted by reported sales.</t>
  </si>
  <si>
    <t>Electric Power Sector 1/</t>
  </si>
  <si>
    <t>status; and small on-site generating systems in the residential, commercial, and industrial sectors used primarily for own-use generation,</t>
  </si>
  <si>
    <t>but which may also sell some power to the grid.</t>
  </si>
  <si>
    <t>11. Petroleum and Other Liquids Supply and Disposition</t>
  </si>
  <si>
    <t>(million barrels per day, unless otherwise noted)</t>
  </si>
  <si>
    <t xml:space="preserve"> Supply and Disposition</t>
  </si>
  <si>
    <t xml:space="preserve"> Crude Oil</t>
  </si>
  <si>
    <t xml:space="preserve">   Domestic Crude Production 1/</t>
  </si>
  <si>
    <t xml:space="preserve">     Alaska</t>
  </si>
  <si>
    <t xml:space="preserve">     Lower 48 States</t>
  </si>
  <si>
    <t xml:space="preserve">   Net Imports</t>
  </si>
  <si>
    <t xml:space="preserve">     Gross Imports</t>
  </si>
  <si>
    <t xml:space="preserve">     Exports</t>
  </si>
  <si>
    <t xml:space="preserve">   Other Crude Supply 2/</t>
  </si>
  <si>
    <t xml:space="preserve">     Total Crude Supply</t>
  </si>
  <si>
    <t xml:space="preserve"> Total Primary Supply 7/</t>
  </si>
  <si>
    <t xml:space="preserve"> Product Supplied</t>
  </si>
  <si>
    <t xml:space="preserve">   by Fuel</t>
  </si>
  <si>
    <t xml:space="preserve">     Liquefied Petroleum Gases and Other 8/</t>
  </si>
  <si>
    <t xml:space="preserve">     Motor Gasoline 9/</t>
  </si>
  <si>
    <t xml:space="preserve">     Jet Fuel 11/</t>
  </si>
  <si>
    <t xml:space="preserve">     Distillate Fuel Oil 12/</t>
  </si>
  <si>
    <t xml:space="preserve">       of which:  Diesel</t>
  </si>
  <si>
    <t xml:space="preserve">     Residual Fuel Oil</t>
  </si>
  <si>
    <t xml:space="preserve">     Other 13/</t>
  </si>
  <si>
    <t xml:space="preserve">   by Sector</t>
  </si>
  <si>
    <t xml:space="preserve">     Residential and Commercial</t>
  </si>
  <si>
    <t xml:space="preserve">     Industrial 14/</t>
  </si>
  <si>
    <t xml:space="preserve">     Transportation</t>
  </si>
  <si>
    <t xml:space="preserve">     Electric Power 15/</t>
  </si>
  <si>
    <t xml:space="preserve">   Total</t>
  </si>
  <si>
    <t>Net Import Share of Product Supplied (percent)</t>
  </si>
  <si>
    <t>have a lower specific gravity than the crude oil processed.</t>
  </si>
  <si>
    <t>on-site production of diesel and gasoline.</t>
  </si>
  <si>
    <t>operable refining capacity in barrels per calendar day.</t>
  </si>
  <si>
    <t>biofuel gasoline</t>
  </si>
  <si>
    <t>biofuel diesel</t>
  </si>
  <si>
    <t>See 26 U.S. Code § 169 for details.</t>
  </si>
  <si>
    <t>"Amortization of air pollution control facilities" may apply to some facilities put into service before Jan 1, 1976 that do not burn coal, but likely many of those are</t>
  </si>
  <si>
    <t>no longer in service during the model run, and practically all of the facilities affected by this tax expenditure in 2013-2030 are coal-burning.</t>
  </si>
  <si>
    <t>Tax Expenditures</t>
  </si>
  <si>
    <t>Unit</t>
  </si>
  <si>
    <t>8. Electricity Supply, Disposition, Prices, and Emissions</t>
  </si>
  <si>
    <t>(billion kilowatthours, unless otherwise noted)</t>
  </si>
  <si>
    <t xml:space="preserve"> Supply, Disposition, Prices, and Emissions</t>
  </si>
  <si>
    <t>Net Generation by Fuel Type</t>
  </si>
  <si>
    <t xml:space="preserve">  Power Only 2/</t>
  </si>
  <si>
    <t xml:space="preserve">    Coal</t>
  </si>
  <si>
    <t xml:space="preserve">    Petroleum</t>
  </si>
  <si>
    <t xml:space="preserve">    Natural Gas 3/</t>
  </si>
  <si>
    <t xml:space="preserve">    Nuclear Power</t>
  </si>
  <si>
    <t xml:space="preserve">    Pumped Storage/Other 4/</t>
  </si>
  <si>
    <t xml:space="preserve">    Renewable Sources 5/</t>
  </si>
  <si>
    <t xml:space="preserve">    Distributed Generation (Natural Gas)</t>
  </si>
  <si>
    <t xml:space="preserve">      Total</t>
  </si>
  <si>
    <t xml:space="preserve">  Combined Heat and Power 6/</t>
  </si>
  <si>
    <t xml:space="preserve">    Natural Gas</t>
  </si>
  <si>
    <t xml:space="preserve">    Renewable Sources</t>
  </si>
  <si>
    <t xml:space="preserve">  Less Direct Use</t>
  </si>
  <si>
    <t xml:space="preserve">  Net Available to the Grid</t>
  </si>
  <si>
    <t xml:space="preserve">  End-Use Sector 7/</t>
  </si>
  <si>
    <t xml:space="preserve">    Other Gaseous Fuels 8/</t>
  </si>
  <si>
    <t xml:space="preserve">    Renewable Sources 9/</t>
  </si>
  <si>
    <t xml:space="preserve">    Other 10/</t>
  </si>
  <si>
    <t xml:space="preserve">    Less Direct Use</t>
  </si>
  <si>
    <t xml:space="preserve">      Total Sales to the Grid</t>
  </si>
  <si>
    <t xml:space="preserve">    Renewable Sources 5,9/</t>
  </si>
  <si>
    <t xml:space="preserve">    Other 11/</t>
  </si>
  <si>
    <t>Net Generation to the Grid</t>
  </si>
  <si>
    <t>Net Imports</t>
  </si>
  <si>
    <t>Electricity Sales by Sector</t>
  </si>
  <si>
    <t xml:space="preserve">  Residential</t>
  </si>
  <si>
    <t xml:space="preserve">  Commercial</t>
  </si>
  <si>
    <t xml:space="preserve">  Industrial</t>
  </si>
  <si>
    <t xml:space="preserve">  Transportation</t>
  </si>
  <si>
    <t xml:space="preserve">    Total</t>
  </si>
  <si>
    <t>Direct Use</t>
  </si>
  <si>
    <t>Total Electricity Use</t>
  </si>
  <si>
    <t>End-Use Prices</t>
  </si>
  <si>
    <t xml:space="preserve">    All Sectors Average</t>
  </si>
  <si>
    <t>(nominal cents per kilowatthour)</t>
  </si>
  <si>
    <t>Prices by Service Category</t>
  </si>
  <si>
    <t xml:space="preserve">  Generation</t>
  </si>
  <si>
    <t xml:space="preserve">  Transmission</t>
  </si>
  <si>
    <t xml:space="preserve">  Distribution</t>
  </si>
  <si>
    <t>Electric Power Sector Emissions 1/</t>
  </si>
  <si>
    <t xml:space="preserve">  Sulfur Dioxide (million short tons)</t>
  </si>
  <si>
    <t xml:space="preserve">  Nitrogen Oxide (million short tons)</t>
  </si>
  <si>
    <t xml:space="preserve">  Mercury (short tons)</t>
  </si>
  <si>
    <t>(i.e., those that report North American Industry Classification System code 22 or that have a regulatory status).</t>
  </si>
  <si>
    <t>chemicals, hydrogen, pitch, purchased steam, sulfur, and miscellaneous technologies.</t>
  </si>
  <si>
    <t>Unit: billion $</t>
  </si>
  <si>
    <t>Energy Production</t>
  </si>
  <si>
    <t>Energy Information Administration</t>
  </si>
  <si>
    <t>Notes</t>
  </si>
  <si>
    <t>Tax expenditure data is only available for years 2014-2018.</t>
  </si>
  <si>
    <t>We assume 2013 to be like 2014 in terms of rate (tax expenditure per unit energy).</t>
  </si>
  <si>
    <t>Year</t>
  </si>
  <si>
    <t>electricity</t>
  </si>
  <si>
    <t>We use the elements of the "All Fuels" subscript on the "ForCSV-ThermalFuels" tab and</t>
  </si>
  <si>
    <t>elements of the "Electricity Source" subscript on the "ForCSV-NonThermalElec" tab.</t>
  </si>
  <si>
    <t>We fill out the rows for unused elements of these subscripts with zeroes, which prevents Vensim</t>
  </si>
  <si>
    <t>from generating a warning about missing data.</t>
  </si>
  <si>
    <t>natural gas ($/BTU)</t>
  </si>
  <si>
    <t>biomass ($/BTU)</t>
  </si>
  <si>
    <t>petroleum gasoline ($/BTU)</t>
  </si>
  <si>
    <t>petroleum diesel ($/BTU)</t>
  </si>
  <si>
    <t>jet fuel ($/BTU)</t>
  </si>
  <si>
    <t>BS BAU Subsidy per Unit Electricity Output</t>
  </si>
  <si>
    <t>BS BAU Subsidy for Thermal Fuels per Energy Unit Produced</t>
  </si>
  <si>
    <t>heat</t>
  </si>
  <si>
    <t>The Joint Committee on Taxation document does not specify the currency year of its data, and they report</t>
  </si>
  <si>
    <t>only 2014 and a number of future years (the document was written in 2014), so we assume the currency</t>
  </si>
  <si>
    <t>year used is 2014.</t>
  </si>
  <si>
    <t>See "cpi.xlsx" in the InputData folder for source information.</t>
  </si>
  <si>
    <t>We adjust 2014 dollars to 2012 dollars using the following conversion factor:</t>
  </si>
  <si>
    <t xml:space="preserve">   Conventional Hydroelectric Power</t>
  </si>
  <si>
    <t>synthetic liquids.  Petroleum coke, which is a solid, is included.  Also included are hydrocarbon gas liquids and crude oil consumed as a fuel.</t>
  </si>
  <si>
    <t xml:space="preserve">  Total Net Electric Power Sector Generation</t>
  </si>
  <si>
    <t xml:space="preserve">      Total End-Use Sector Net Generation</t>
  </si>
  <si>
    <t xml:space="preserve">  Total Net Electricity Generation by Fuel</t>
  </si>
  <si>
    <t>Total Net Electricity Generation</t>
  </si>
  <si>
    <t xml:space="preserve"> Net Product Imports</t>
  </si>
  <si>
    <t xml:space="preserve">   Gross Refined Product Imports 3/</t>
  </si>
  <si>
    <t xml:space="preserve">   Unfinished Oil Imports</t>
  </si>
  <si>
    <t xml:space="preserve">   Blending Component Imports</t>
  </si>
  <si>
    <t xml:space="preserve">   Exports</t>
  </si>
  <si>
    <t xml:space="preserve"> Refinery Processing Gain 4/</t>
  </si>
  <si>
    <t xml:space="preserve"> Product Stock Withdrawal</t>
  </si>
  <si>
    <t xml:space="preserve"> Natural Gas Plant Liquids</t>
  </si>
  <si>
    <t xml:space="preserve">     Domestic Production</t>
  </si>
  <si>
    <t xml:space="preserve">     Net Imports</t>
  </si>
  <si>
    <t xml:space="preserve">     Stock Withdrawal</t>
  </si>
  <si>
    <t xml:space="preserve">   Biodiesel</t>
  </si>
  <si>
    <t xml:space="preserve">   Other Biomass-derived Liquids 5/</t>
  </si>
  <si>
    <t xml:space="preserve"> Liquids from Gas</t>
  </si>
  <si>
    <t xml:space="preserve"> Liquids from Coal</t>
  </si>
  <si>
    <t xml:space="preserve"> Other 6/</t>
  </si>
  <si>
    <t xml:space="preserve">        of which:  E85 10/</t>
  </si>
  <si>
    <t xml:space="preserve">     Unspecified Sector 16/</t>
  </si>
  <si>
    <t xml:space="preserve"> Discrepancy 17/</t>
  </si>
  <si>
    <t>Domestic Refinery Distillation Capacity 18/</t>
  </si>
  <si>
    <t>Capacity Utilization Rate (percent) 19/</t>
  </si>
  <si>
    <t>Expenditures for Imported Crude Oil and</t>
  </si>
  <si>
    <t>renewable sources, liquids from gas, liquids from coal, and other supply.</t>
  </si>
  <si>
    <t>&lt;essentialy steel coal or gas made through coal, not commonly used for anything</t>
  </si>
  <si>
    <t>&lt;only applies to coal mined from Indian land</t>
  </si>
  <si>
    <t>&lt;We assign this zero because no unit in our model can meet the heat rate requirements to be elgible and we assume no new IGCC units</t>
  </si>
  <si>
    <t>% of investments costs</t>
  </si>
  <si>
    <t>https://www.law.cornell.edu/uscode/text/26/48A</t>
  </si>
  <si>
    <t>IRC Section 48A Tax Credit for IGCC and ACBGT</t>
  </si>
  <si>
    <t>Coal</t>
  </si>
  <si>
    <t>http://programs.dsireusa.org/system/program/detail/734</t>
  </si>
  <si>
    <t>Section 45: PTC</t>
  </si>
  <si>
    <t>% of investment costs</t>
  </si>
  <si>
    <t>http://programs.dsireusa.org/system/program/detail/658</t>
  </si>
  <si>
    <t>Section 48: ITC</t>
  </si>
  <si>
    <t>Source</t>
  </si>
  <si>
    <t>Subsidy Name</t>
  </si>
  <si>
    <t>Expensing of exploration and development costs for hard mineral fuels</t>
  </si>
  <si>
    <t>http://www.treasury.gov/open/Documents/USA%20FFSR%20progress%20report%20to%20G20%202014%20Final.pdf</t>
  </si>
  <si>
    <t>&lt;use same methodology as before</t>
  </si>
  <si>
    <t>$</t>
  </si>
  <si>
    <t>n/a</t>
  </si>
  <si>
    <t>Fuel/Electricity</t>
  </si>
  <si>
    <t>Electricity</t>
  </si>
  <si>
    <t>&lt;does not apply to utilities (http://programs.dsireusa.org/system/program/detail/676)</t>
  </si>
  <si>
    <t>Fuel</t>
  </si>
  <si>
    <t>https://www.fas.org/sgp/crs/misc/R41769.pdf</t>
  </si>
  <si>
    <t>Special rules for nuclear decommissioning costs</t>
  </si>
  <si>
    <t>&lt;does not apply to utilities &amp; is for infrsatructure, not fuel use</t>
  </si>
  <si>
    <t>&lt;this is a passive payment to individuals whose income from harvesting natural resources meets qualifying criteria</t>
  </si>
  <si>
    <t>Capital gains treatment for royalties of coal</t>
  </si>
  <si>
    <t>&lt;need to estimate based on this</t>
  </si>
  <si>
    <t>petroleum gasoline, petroleum diesel, jet fuel</t>
  </si>
  <si>
    <t>Deduction for tertiary injectants</t>
  </si>
  <si>
    <t>Capital Costs of Solar PV ($/MW)</t>
  </si>
  <si>
    <t>Amount Covered by Solar PV Subsidies ($/MW)</t>
  </si>
  <si>
    <t>Capital Costs of Solar Thermal ($/MW)</t>
  </si>
  <si>
    <t>Amount Covered by Solar Thermal Subsidies ($/MW)</t>
  </si>
  <si>
    <t>Calculations - Electricity</t>
  </si>
  <si>
    <t>Investment Tax Credit</t>
  </si>
  <si>
    <t>Total Amount Paid to Coal Facilities ($)</t>
  </si>
  <si>
    <t>Total Coal Electricity Generation (MWh)</t>
  </si>
  <si>
    <t>See AEO Table 1 tab</t>
  </si>
  <si>
    <t>Coal Subsidy per Unit Output ($/MWh)</t>
  </si>
  <si>
    <t>Nuclear Subsidy per Unit Output ($/MWh)</t>
  </si>
  <si>
    <t>Calculations - Non-Electricity Energy</t>
  </si>
  <si>
    <t>Total Amount Paid to Nuclear Facilities ($)</t>
  </si>
  <si>
    <t>Total Nuclear Electricity Generation (MWh)</t>
  </si>
  <si>
    <t>Expensing of exploration and development costs, fuels: other</t>
  </si>
  <si>
    <t>&lt;-assume even alloaction all to corporations</t>
  </si>
  <si>
    <t>Total Amount Paid to Coal Producers ($)</t>
  </si>
  <si>
    <t>Total Amount of Coal Production (BTU)</t>
  </si>
  <si>
    <t>Natural Gas</t>
  </si>
  <si>
    <t>Total Amount of Natural Gas Production (BTU)</t>
  </si>
  <si>
    <t>Petroleum Gasoline, Petroleum Diesel, Jet Fuel</t>
  </si>
  <si>
    <t>Total Amount Paid to Petroleum Product Producers ($)</t>
  </si>
  <si>
    <t>solar pv, solar thermal</t>
  </si>
  <si>
    <t>Billion $</t>
  </si>
  <si>
    <t>http://www.treasury.gov/open/Documents/USA%20FFSR%20progress%20report%20to%20G20%202014%20Final.pdf; https://www.jct.gov/publications.html?func=download&amp;id=4663&amp;chk=4663&amp;no_html=1</t>
  </si>
  <si>
    <t>Total Amount Paid to All Eligible Fuel Producers ($)</t>
  </si>
  <si>
    <t>Total Amount of Qualifying Non-Natural Gas Production (BTU)</t>
  </si>
  <si>
    <t>See Subsidies Paid Tab</t>
  </si>
  <si>
    <t>Total Amount of Petroleum Product Production (10^6 barrels per day)</t>
  </si>
  <si>
    <t>http://www.eia.gov/forecasts/aeo/pdf/appg.pdf</t>
  </si>
  <si>
    <t>Heat Content of Crude Oil (BTU/barrel)</t>
  </si>
  <si>
    <t>Proportion of Petroleum Product Consumption from Domestic Fuels</t>
  </si>
  <si>
    <t>Natural Gas Subsidy per Unit Consumption ($/BTU)</t>
  </si>
  <si>
    <t>Coal Subsidy per Unit Consumption ($/BTU)</t>
  </si>
  <si>
    <t>Petroleum Product Subsidy per Unit Consumption ($/BTU)</t>
  </si>
  <si>
    <t>Total Amount Paid to All Qualifying Product Producers ($)</t>
  </si>
  <si>
    <t>Proportion of Petroleum Production Relative to Total Qualfying Production</t>
  </si>
  <si>
    <t>Database of State Incentives for Renewables &amp; Efficiency (DSIRE)</t>
  </si>
  <si>
    <t>Business Energy Investment Tax Credit</t>
  </si>
  <si>
    <t>Production Tax Credit</t>
  </si>
  <si>
    <t>Tax Credit for Qualifying Advanced Coal Projects</t>
  </si>
  <si>
    <t>Legal Information Institute, Cornell University Law School</t>
  </si>
  <si>
    <r>
      <t xml:space="preserve">26 U.S. Code </t>
    </r>
    <r>
      <rPr>
        <sz val="11"/>
        <color theme="1"/>
        <rFont val="Calibri"/>
        <family val="2"/>
      </rPr>
      <t>§ 48A - Qualifying advanced coal project credit</t>
    </r>
  </si>
  <si>
    <t>U.S. Treasury</t>
  </si>
  <si>
    <t>Progress Report on Fossil Fuel Subsidies</t>
  </si>
  <si>
    <t>p.5</t>
  </si>
  <si>
    <t>Capital Gains Treatment for Royalties of Coal; Inclusion of Coal in Expensing of Exploration and Development Costs for Hard Mineral Fuels; Deductions for Tertiary Injections</t>
  </si>
  <si>
    <t>See Subsidies Paid tab</t>
  </si>
  <si>
    <t>Capital Costs of Geothermal ($/MW)</t>
  </si>
  <si>
    <t>Geothermal Subsidy per Unit Output ($/MWh)</t>
  </si>
  <si>
    <t>geothermal</t>
  </si>
  <si>
    <t>&lt;expires in 2016</t>
  </si>
  <si>
    <t>&lt;extended with ramp down and no phase out</t>
  </si>
  <si>
    <t>$/kWh (2014)</t>
  </si>
  <si>
    <t>Extension through 2050</t>
  </si>
  <si>
    <t>(All subsidies hold relatively constant in 2022 and thereafter.  Solar PV and solar thermal are the</t>
  </si>
  <si>
    <t>ones that take the longest to reach steady levels.)</t>
  </si>
  <si>
    <t>lignite ($/BTU)</t>
  </si>
  <si>
    <t>hard coal ($/BTU)</t>
  </si>
  <si>
    <t>BS BAU Subsidy per Unit Electricity Capacity Built</t>
  </si>
  <si>
    <t>Solar PV  - $/MW</t>
  </si>
  <si>
    <t>Solar Thermal - $/MW</t>
  </si>
  <si>
    <t>Geothermal - $/MW</t>
  </si>
  <si>
    <t>Coal - $/MWh</t>
  </si>
  <si>
    <t>Nuclear - $/MWh</t>
  </si>
  <si>
    <t>Where using AEO data, we use values from 2040 for 2041-2050</t>
  </si>
  <si>
    <t>Elsewhere, we estimate 2031-2050 values via extrapolation from 2022-2030.</t>
  </si>
  <si>
    <t>SUP000</t>
  </si>
  <si>
    <t>SUP000:ba_CrudeOilLease</t>
  </si>
  <si>
    <t>SUP000:ba_NaturalGasPla</t>
  </si>
  <si>
    <t>SUP000:ba_DryNaturalGas</t>
  </si>
  <si>
    <t>SUP000:ba_Coal</t>
  </si>
  <si>
    <t>SUP000:ba_NuclearPower</t>
  </si>
  <si>
    <t>SUP000:ba_Hydropower</t>
  </si>
  <si>
    <t>SUP000:ba_Biomass</t>
  </si>
  <si>
    <t>SUP000:ba_RenewableEner</t>
  </si>
  <si>
    <t>SUP000:ba_Other</t>
  </si>
  <si>
    <t>SUP000:ba_Total</t>
  </si>
  <si>
    <t>SUP000:ca_CrudeOil</t>
  </si>
  <si>
    <t>SUP000:ca_PetroleumProd</t>
  </si>
  <si>
    <t>SUP000:ca_NaturalGas</t>
  </si>
  <si>
    <t>SUP000:ca_OtherImports</t>
  </si>
  <si>
    <t xml:space="preserve">   Other 7/</t>
  </si>
  <si>
    <t>SUP000:ca_Total</t>
  </si>
  <si>
    <t>SUP000:da_Petroleum</t>
  </si>
  <si>
    <t xml:space="preserve">   Petroleum and Other Liquids 8/</t>
  </si>
  <si>
    <t>SUP000:da_NaturalGas</t>
  </si>
  <si>
    <t>SUP000:da_Coal</t>
  </si>
  <si>
    <t>SUP000:da_Total</t>
  </si>
  <si>
    <t>SUP000:ea_Discrepancy</t>
  </si>
  <si>
    <t>Discrepancy 9/</t>
  </si>
  <si>
    <t>SUP000:fa_PetroleumProd</t>
  </si>
  <si>
    <t xml:space="preserve">   Petroleum and Other Liquids 10/</t>
  </si>
  <si>
    <t>SUP000:fa_NaturalGas</t>
  </si>
  <si>
    <t>SUP000:fa_Coal</t>
  </si>
  <si>
    <t xml:space="preserve">   Coal 11/</t>
  </si>
  <si>
    <t>SUP000:fa_NuclearPower</t>
  </si>
  <si>
    <t>SUP000:fa_Hydropower</t>
  </si>
  <si>
    <t>SUP000:fa_Biomass</t>
  </si>
  <si>
    <t xml:space="preserve">   Biomass 12/</t>
  </si>
  <si>
    <t>SUP000:fa_RenewableEner</t>
  </si>
  <si>
    <t>SUP000:fa_Other</t>
  </si>
  <si>
    <t xml:space="preserve">   Other 13/</t>
  </si>
  <si>
    <t>SUP000:fa_Total</t>
  </si>
  <si>
    <t>SUP000:ha_WorldOilPrice</t>
  </si>
  <si>
    <t>SUP000:ha_ForLowSulfLit</t>
  </si>
  <si>
    <t>SUP000:ha_GasPriceHenry</t>
  </si>
  <si>
    <t xml:space="preserve">  Natural Gas at Henry Hub (dollars per mmBtu)</t>
  </si>
  <si>
    <t>SUP000:ha_CoalMinemouth</t>
  </si>
  <si>
    <t xml:space="preserve">  Coal, Minemouth (dollars per ton) 14/</t>
  </si>
  <si>
    <t>SUP000:ha_CoalMineBtu</t>
  </si>
  <si>
    <t xml:space="preserve">  Coal, Minemouth (dollars per million Btu) 14/</t>
  </si>
  <si>
    <t>SUP000:ha_CoalDelivered</t>
  </si>
  <si>
    <t xml:space="preserve">  Coal, Delivered (dollars per million Btu) 15/</t>
  </si>
  <si>
    <t>SUP000:ha_Electricity(c</t>
  </si>
  <si>
    <t>SUP000:nom_ImportRACost</t>
  </si>
  <si>
    <t>SUP000:nom_ForLowSulfLi</t>
  </si>
  <si>
    <t>SUP000:nom_Gas@HenryHub</t>
  </si>
  <si>
    <t>SUP000:nom_CoalMinemout</t>
  </si>
  <si>
    <t>SUP000:nom_CoalMineBtu</t>
  </si>
  <si>
    <t>SUP000:nom_CoalDeliverd</t>
  </si>
  <si>
    <t>SUP000:nom_Electricity</t>
  </si>
  <si>
    <t>ESD000</t>
  </si>
  <si>
    <t>ESD000:ca_Coal</t>
  </si>
  <si>
    <t>ESD000:ca_Petroleum</t>
  </si>
  <si>
    <t>ESD000:ca_NaturalGas</t>
  </si>
  <si>
    <t>ESD000:ca_NuclearPower</t>
  </si>
  <si>
    <t>ESD000:ca_PumpedStorage</t>
  </si>
  <si>
    <t>ESD000:ca_RenewableSour</t>
  </si>
  <si>
    <t>ESD000:ca_DistributedGe</t>
  </si>
  <si>
    <t>ESD000:ca_Total</t>
  </si>
  <si>
    <t>ESD000:da_Coal</t>
  </si>
  <si>
    <t>ESD000:da_Petroleum</t>
  </si>
  <si>
    <t>ESD000:da_NaturalGas</t>
  </si>
  <si>
    <t>ESD000:da_RenewableSour</t>
  </si>
  <si>
    <t>ESD000:da_Total</t>
  </si>
  <si>
    <t>ESD000:da_TotalNetGener</t>
  </si>
  <si>
    <t>ESD000:da_LessDirectUse</t>
  </si>
  <si>
    <t>ESD000:ea_NetAvailablet</t>
  </si>
  <si>
    <t>ESD000:fa_Coal</t>
  </si>
  <si>
    <t>ESD000:fa_Petroleum</t>
  </si>
  <si>
    <t>ESD000:fa_NaturalGas</t>
  </si>
  <si>
    <t>ESD000:fa_OtherGaseousF</t>
  </si>
  <si>
    <t>ESD000:fa_RenewableSour</t>
  </si>
  <si>
    <t>ESD000:fa_Other</t>
  </si>
  <si>
    <t>ESD000:fa_Total</t>
  </si>
  <si>
    <t>ESD000:fa_LessDirectUse</t>
  </si>
  <si>
    <t>ESD000:fa_TotalSalestot</t>
  </si>
  <si>
    <t>ESD000:xx_CoalInSocks</t>
  </si>
  <si>
    <t>ESD000:xx_Petroleum</t>
  </si>
  <si>
    <t>ESD000:xx_NaturalGas</t>
  </si>
  <si>
    <t>ESD000:xx_NuclearPower</t>
  </si>
  <si>
    <t>ESD000:xx_RenewableSour</t>
  </si>
  <si>
    <t>ESD000:xx_OtherWithPump</t>
  </si>
  <si>
    <t>ESD000:ga_TotalElectric</t>
  </si>
  <si>
    <t>ESD000:ga_TotalNetGener</t>
  </si>
  <si>
    <t>ESD000:ha_NetImports</t>
  </si>
  <si>
    <t>ESD000:ia_Residential</t>
  </si>
  <si>
    <t>ESD000:ia_Commercial</t>
  </si>
  <si>
    <t>ESD000:ia_Industrial</t>
  </si>
  <si>
    <t>ESD000:ia_Transportatio</t>
  </si>
  <si>
    <t>ESD000:ia_Total</t>
  </si>
  <si>
    <t>ESD000:ia_DirectUse</t>
  </si>
  <si>
    <t>ESD000:ia_TotalConsumpt</t>
  </si>
  <si>
    <t>ESD000:ja_Residential</t>
  </si>
  <si>
    <t>ESD000:ja_Commercial</t>
  </si>
  <si>
    <t>ESD000:ja_Industrial</t>
  </si>
  <si>
    <t>ESD000:ja_Transportatio</t>
  </si>
  <si>
    <t>ESD000:ja_AllSectorsAve</t>
  </si>
  <si>
    <t>ESD000:nom_Residential</t>
  </si>
  <si>
    <t>ESD000:nom_Commercial</t>
  </si>
  <si>
    <t>ESD000:nom_Industrial</t>
  </si>
  <si>
    <t>ESD000:nom_Transportati</t>
  </si>
  <si>
    <t>ESD000:nom_AllSectorsAv</t>
  </si>
  <si>
    <t>ESD000:ka_Generation</t>
  </si>
  <si>
    <t>ESD000:ka_Transmission</t>
  </si>
  <si>
    <t>ESD000:ka_Distribution</t>
  </si>
  <si>
    <t>ESD000:nom_Generation</t>
  </si>
  <si>
    <t>ESD000:nom_Transmission</t>
  </si>
  <si>
    <t>ESD000:nom_Distribution</t>
  </si>
  <si>
    <t>ESD000:la_SulfurDioxide</t>
  </si>
  <si>
    <t>ESD000:la_NitrogenOxide</t>
  </si>
  <si>
    <t>ESD000:la_Mercury(tons)</t>
  </si>
  <si>
    <t>PSD000</t>
  </si>
  <si>
    <t>PSD000:ba_DomesticCrude</t>
  </si>
  <si>
    <t>PSD000:ba_Alaska</t>
  </si>
  <si>
    <t>PSD000:ba_Lower48States</t>
  </si>
  <si>
    <t>PSD000:ba_NetImports</t>
  </si>
  <si>
    <t>PSD000:ba_GrossImports</t>
  </si>
  <si>
    <t>PSD000:ba_Exports</t>
  </si>
  <si>
    <t>PSD000:ba_OtherCrudeSup</t>
  </si>
  <si>
    <t>PSD000:ba_TotalCrudeSup</t>
  </si>
  <si>
    <t>PSD000:ca_NetProductImp</t>
  </si>
  <si>
    <t>PSD000:ca_GrossRefinedP</t>
  </si>
  <si>
    <t>PSD000:ca_UnfinishedOil</t>
  </si>
  <si>
    <t>PSD000:ca_BlendingCompo</t>
  </si>
  <si>
    <t>PSD000:ca_Exports</t>
  </si>
  <si>
    <t>PSD000:ca_RefineryProce</t>
  </si>
  <si>
    <t>PSD000:ProductStockDraw</t>
  </si>
  <si>
    <t>PSD000:ca_NaturalGasPla</t>
  </si>
  <si>
    <t>PSD000:from_Renewables</t>
  </si>
  <si>
    <t>PSD000:cb_TotalEthanol</t>
  </si>
  <si>
    <t>PSD000:ca_DomesticEthan</t>
  </si>
  <si>
    <t>PSD000:ca_EthanolImport</t>
  </si>
  <si>
    <t>PSD000:ca_EthanolWithdr</t>
  </si>
  <si>
    <t>PSD000:cb_TotalBiodiesl</t>
  </si>
  <si>
    <t>PSD000:cb_DomesticBiodi</t>
  </si>
  <si>
    <t>PSD000:cb_BiodieselImpo</t>
  </si>
  <si>
    <t>PSD000:cb_BiodieselWith</t>
  </si>
  <si>
    <t>PSD000:Other_BM-derived</t>
  </si>
  <si>
    <t>PSD000:Other_BM_Dome</t>
  </si>
  <si>
    <t>PSD000:Other_BM_NetImp</t>
  </si>
  <si>
    <t>PSD000:Other_BM_Stock</t>
  </si>
  <si>
    <t>PSD000:AllLiquidsfromGa</t>
  </si>
  <si>
    <t>PSD000:ca_LiquidsfromCo</t>
  </si>
  <si>
    <t>PSD000:ca_OtherOther</t>
  </si>
  <si>
    <t>PSD000:da_TotalPrimaryS</t>
  </si>
  <si>
    <t>PSD000:ea_LiqPetGas</t>
  </si>
  <si>
    <t>PSD000:ea_MotorGasoline</t>
  </si>
  <si>
    <t>PSD000:ea_E85E85E85E85</t>
  </si>
  <si>
    <t>PSD000:ea_JetFuel</t>
  </si>
  <si>
    <t>PSD000:ea_DistillateFue</t>
  </si>
  <si>
    <t>PSD000:eb_DieselAllSect</t>
  </si>
  <si>
    <t>PSD000:ea_ResidualFuel</t>
  </si>
  <si>
    <t>PSD000:ea_Other</t>
  </si>
  <si>
    <t>PSD000:fa_Residentialan</t>
  </si>
  <si>
    <t>PSD000:fa_Industrial</t>
  </si>
  <si>
    <t>PSD000:fa_Transportatio</t>
  </si>
  <si>
    <t>PSD000:fa_ElectricPower</t>
  </si>
  <si>
    <t>PSD000:fa_balancesector</t>
  </si>
  <si>
    <t>PSD000:fa_Total</t>
  </si>
  <si>
    <t>PSD000:ga_Discrepancy</t>
  </si>
  <si>
    <t>PSD000:ha_DomesticRefin</t>
  </si>
  <si>
    <t>PSD000:ha_CapacityUtili</t>
  </si>
  <si>
    <t>PSD000:total_gross_imp</t>
  </si>
  <si>
    <t>Total Gross Imports</t>
  </si>
  <si>
    <t>PSD000:total_gross_exp</t>
  </si>
  <si>
    <t>Total Gross Exports</t>
  </si>
  <si>
    <t>PSD000:total_net_import</t>
  </si>
  <si>
    <t>Total Net Imports</t>
  </si>
  <si>
    <t>PSD000:ha_ImportShareof</t>
  </si>
  <si>
    <t>PSD000:ha_PetroleumProd</t>
  </si>
  <si>
    <t>issues, the percentage of ethanol varies seasonally.  The annual average ethanol content of 74 percent is used for these projections.</t>
  </si>
  <si>
    <t>Report</t>
  </si>
  <si>
    <t>Scenario</t>
  </si>
  <si>
    <t>Datekey</t>
  </si>
  <si>
    <t>Release Date</t>
  </si>
  <si>
    <t xml:space="preserve">    Other</t>
  </si>
  <si>
    <t>coke, crude oil product supplied, methanol, miscellaneous petroleum products, and kerosene not used in the residential sector.</t>
  </si>
  <si>
    <t>hydrogen</t>
  </si>
  <si>
    <t>crude oil</t>
  </si>
  <si>
    <t>heavy fuel oil</t>
  </si>
  <si>
    <t>LPG propane or butane</t>
  </si>
  <si>
    <t>municipal solid waste</t>
  </si>
  <si>
    <t>ESD000:da_OtherCHaP</t>
  </si>
  <si>
    <t xml:space="preserve"> Biofuels</t>
  </si>
  <si>
    <t>Model output, due to endogenous learning (variable Construction Cost per Unit Capacity before Construction Subsidies)</t>
  </si>
  <si>
    <t>$/kWh (2019)</t>
  </si>
  <si>
    <t>onshore wind</t>
  </si>
  <si>
    <t>offshore wind</t>
  </si>
  <si>
    <t>&lt;assumed offshore wind will use the ITC starting in 2021 based on a lower calculated LCOE</t>
  </si>
  <si>
    <t>&lt;extending with ramp down, expiring in 2021</t>
  </si>
  <si>
    <t>&lt;extended through 2020, but assumes offshore wind will use the ITC starting in 2021 based on a lower calculated LCOE</t>
  </si>
  <si>
    <t>Capital Costs of Offshore Wind ($/MW)</t>
  </si>
  <si>
    <t>Amount Covered by Offshore Wind Subsidies ($/MW)</t>
  </si>
  <si>
    <t>Offshore Wind  - $/MW</t>
  </si>
  <si>
    <t>&lt;no expiration; can be taken in lieu of PTC</t>
  </si>
  <si>
    <t>https://www.greentechmedia.com/articles/read/solar-and-wind-tax-credit-extensions-energy-rd-package-in-spending-bill-before-congress#:~:text=According%20to%20a%20summary%20shared,would%20have%20under%20existing%20law.</t>
  </si>
  <si>
    <t>https://fas.org/sgp/crs/misc/R43453.pdf; https://www.greentechmedia.com/articles/read/solar-and-wind-tax-credit-extensions-energy-rd-package-in-spending-bill-before-congress#:~:text=According%20to%20a%20summary%20shared,would%20have%20under%20existing%20law.</t>
  </si>
  <si>
    <t>https://fas.org/sgp/crs/misc/R43453.pdf</t>
  </si>
  <si>
    <t>The Renewable Electricity Production Tax Credit: In Brief</t>
  </si>
  <si>
    <t>Congressional Research Service</t>
  </si>
  <si>
    <t>Jeff St. John</t>
  </si>
  <si>
    <t>Congress Passes Spending Bill With Solar, Wind Tax Credit Extensions and Energy R&amp;D Package</t>
  </si>
  <si>
    <t>We adjust 2019 dollars to 2012 dollars using the following conversion factor:</t>
  </si>
  <si>
    <t>Available Tax Credit After Penalty</t>
  </si>
  <si>
    <t>2020 Tax Credit Expansions</t>
  </si>
  <si>
    <t>NREL</t>
  </si>
  <si>
    <t>Regional Energy Deployment System (ReEDS) Model Documentation: Version 2019</t>
  </si>
  <si>
    <t>https://www.nrel.gov/docs/fy20osti/74111.pdf</t>
  </si>
  <si>
    <t>Commenced-Construction provision for PTC</t>
  </si>
  <si>
    <t xml:space="preserve">at the time the plant would typically start construction rather than when it comes online. For most plansts, NREL </t>
  </si>
  <si>
    <t>assumes a 2-year construction period. For wind, NREL takes a more conservative 3-year period, which we adopt here.</t>
  </si>
  <si>
    <t>Penalty for Monetizing Tax Credit Incentives; Commenced-Construction Methodology</t>
  </si>
  <si>
    <t>Section 9.2.2; Section 9.2.1, second paragraph</t>
  </si>
  <si>
    <t>PTC Lifetime Adjustment</t>
  </si>
  <si>
    <t>Average plant lifetime (see elec/BGCL)</t>
  </si>
  <si>
    <t>dollars_2020_2012</t>
  </si>
  <si>
    <t>2/ These values represent the energy obtained from uranium when it is used in light water reactors.  The total energy content of uranium</t>
  </si>
  <si>
    <t>3/ Includes grid-connected electricity from wood and wood waste; biomass, such as corn, used for liquid fuels production; and non-electric</t>
  </si>
  <si>
    <t>4/ Includes grid-connected electricity from landfill gas; biogenic municipal waste; wind; photovoltaic and solar thermal sources; and</t>
  </si>
  <si>
    <t>5/ Includes non-biogenic municipal waste, hydrogen, methanol, and some domestic inputs to refineries.</t>
  </si>
  <si>
    <t>6/ Includes imports of finished petroleum products, unfinished oils, alcohols, ethers, blending components, and renewable fuels such as ethanol.</t>
  </si>
  <si>
    <t>7/ Includes coal, coal coke (net), and electricity (net).  Excludes imports of fuel used in nuclear power plants.</t>
  </si>
  <si>
    <t>8/ Includes crude oil, petroleum products, ethanol, and biodiesel.</t>
  </si>
  <si>
    <t>9/ Balancing item.  Includes unaccounted for supply, losses, gains, and net storage withdrawals.</t>
  </si>
  <si>
    <t>10/ Estimated consumption.  Includes petroleum-derived fuels and non-petroleum-derived fuels, such as ethanol and biodiesel, and coal-based</t>
  </si>
  <si>
    <t>11/ Excludes coal converted to coal-based synthetic liquids and natural gas.</t>
  </si>
  <si>
    <t>12/ Includes grid-connected electricity from wood and wood waste, non-electric energy from wood, and biofuels heat and coproducts used in the</t>
  </si>
  <si>
    <t>13/ Includes non-biogenic municipal waste, hydrogen, and net electricity imports.</t>
  </si>
  <si>
    <t>14/ Includes reported prices for both open market and captive mines.  Prices weighted by production, which differs from average minemouth prices</t>
  </si>
  <si>
    <t>15/ Prices weighted by consumption; weighted average excludes export free-alongside-ship (f.a.s.) prices.</t>
  </si>
  <si>
    <t>Btu = British thermal unit.</t>
  </si>
  <si>
    <t>MmBtu = Million Btu.</t>
  </si>
  <si>
    <t>- - = Not applicable.</t>
  </si>
  <si>
    <t>Note:  Totals may not equal sum of components due to independent rounding.</t>
  </si>
  <si>
    <t>1/ Includes waste coal.</t>
  </si>
  <si>
    <t>2/ Includes plants that only produce electricity and that have a regulatory status.</t>
  </si>
  <si>
    <t>3/ Includes electricity generation from fuel cells.</t>
  </si>
  <si>
    <t>4/ Includes non-biogenic municipal waste and battery storage.</t>
  </si>
  <si>
    <t>5/ Includes conventional hydroelectric, geothermal, wood, wood waste, biogenic municipal waste, landfill gas,</t>
  </si>
  <si>
    <t>other biomass, solar, and wind power in the electric power sector.</t>
  </si>
  <si>
    <t>6/ Includes combined heat and power plants whose primary business is to sell electricity and heat to the public</t>
  </si>
  <si>
    <t>7/ Includes combined heat and power plants and electricity-only plants in the commercial and industrial sectors that have a non-regulatory</t>
  </si>
  <si>
    <t>8/ Includes refinery gas and still gas.</t>
  </si>
  <si>
    <t>other biomass, solar, and wind power in the end use sectors.</t>
  </si>
  <si>
    <t>10/ Includes batteries, chemicals, hydrogen, pitch, purchased steam, sulfur, and miscellaneous technologies.</t>
  </si>
  <si>
    <t>11/ Includes pumped storage, non-biogenic municipal waste in the electric power sector, refinery gas, still gas, batteries,</t>
  </si>
  <si>
    <t>1/ Includes electricity-only and combined heat and power plants that have a regulatory status.</t>
  </si>
  <si>
    <t>9/ Includes conventional hydroelectric, geothermal, wood, wood waste, all municipal waste, landfill gas,</t>
  </si>
  <si>
    <t>2/ Strategic petroleum reserve stock additions plus unaccounted for crude oil and crude oil stock withdrawals.</t>
  </si>
  <si>
    <t>3/ Includes other hydrocarbons and alcohols.</t>
  </si>
  <si>
    <t>4/ The volumetric amount by which total output is greater than input due to the processing of crude oil into products which, in total,</t>
  </si>
  <si>
    <t>5/ Includes pyrolysis oils, biomass-derived Fischer-Tropsch liquids, biobutanol, and renewable feedstocks used for the</t>
  </si>
  <si>
    <t>6/ Includes domestic sources of other blending components, other hydrocarbons, and ethers.</t>
  </si>
  <si>
    <t>7/ Total crude supply, net product imports, refinery processing gain, product stock withdrawal, natural gas plant liquids, supply from</t>
  </si>
  <si>
    <t>8/ Includes ethane, natural gasoline, and refinery olefins.</t>
  </si>
  <si>
    <t>9/ Includes ethanol and ethers blended into gasoline.</t>
  </si>
  <si>
    <t>11/ Includes only kerosene type.</t>
  </si>
  <si>
    <t>12/ Includes distillate fuel oil from petroleum and biomass feedstocks and kerosene use in the residential sector.</t>
  </si>
  <si>
    <t>13/ Includes aviation gasoline, petrochemical feedstocks, lubricants, waxes, asphalt, road oil, still gas, special naphthas, petroleum</t>
  </si>
  <si>
    <t>14/ Includes energy for combined heat and power plants that have a non-regulatory status, and small on-site generating systems.</t>
  </si>
  <si>
    <t>15/ Includes consumption of energy by electricity-only and combined heat and power plants that have a regulatory status.</t>
  </si>
  <si>
    <t>16/ Represents consumption unattributed to the sectors above.</t>
  </si>
  <si>
    <t>17/ Balancing item. Includes unaccounted for supply, losses, and gains.</t>
  </si>
  <si>
    <t>18/ End-of-year operable capacity.</t>
  </si>
  <si>
    <t>19/ Rate is calculated by dividing the gross annual input to atmospheric crude oil distillation units by their</t>
  </si>
  <si>
    <t>1/ Includes lease condensate.</t>
  </si>
  <si>
    <t>https://www.eia.gov/outlooks/aeo/tables_side.php</t>
  </si>
  <si>
    <t>We follow NREL's approach laid out in the ReEDS Model documentation for representing the commenced-</t>
  </si>
  <si>
    <t>construction provision for the ITC/PTC: we assume the tax credit received by facilities corresponds to the value of the tax credits</t>
  </si>
  <si>
    <t>Lifetime of PTC</t>
  </si>
  <si>
    <t>Lifetime of Wind Plant (see elec/BGCL)</t>
  </si>
  <si>
    <t>Onshore wind expected capacity factor (see elec/BECF)</t>
  </si>
  <si>
    <t>Offshore wind expected capacity factor (see elec/BECF)</t>
  </si>
  <si>
    <t>Discount rate</t>
  </si>
  <si>
    <t>Hours per year</t>
  </si>
  <si>
    <t>The PTC for wind is only available for 10 years of a project. We therefore multiply the PTC values by the ratio</t>
  </si>
  <si>
    <t>of the present value of costs over 10 years to the present value of costs over 30 years, using a 3% discount rate.</t>
  </si>
  <si>
    <t>shifted 2 years for commenced construction provision</t>
  </si>
  <si>
    <t>commenced construction</t>
  </si>
  <si>
    <t>Fraction of Solar PV Capital Costs Covered by Subsidies, Accounting for Monetizing Tax Credit Penalty</t>
  </si>
  <si>
    <t>Fraction of Offshore Wind Capital Costs Covered by Subsidies, Accounting for Monetizing Tax Credit Penalty</t>
  </si>
  <si>
    <t>Fraction of Solar Thermal Capital Costs Covered by Subsidies, Accounting for Monetizing Tax Credit Penalty</t>
  </si>
  <si>
    <t>Amount Covered by Geothermal Subsidies ($/MW), Accounting for Monetizing Tax Credit Penalty</t>
  </si>
  <si>
    <t>Civil Nuclear Credit Program</t>
  </si>
  <si>
    <t>https://www.energy.gov/ne/civil-nuclear-credit-program</t>
  </si>
  <si>
    <t>&lt;we use the assumption in the 2022 AEO, which is that funds are used between 2022-2026</t>
  </si>
  <si>
    <t>National Energy Modeling System run ref2022.d011222a.  Projections:  EIA, AEO2022 National Energy Modeling System run ref2022.d011222a.</t>
  </si>
  <si>
    <t>Sources:  2021:  U.S. Energy Information Administration (EIA), Short-Term Energy Outlook, November 2021 and EIA, AEO2022</t>
  </si>
  <si>
    <t>12/ Includes grid-connected electricity from wood and wood waste, nonelectric energy from wood, and biofuels heat and coproducts used in the</t>
  </si>
  <si>
    <t>nonelectric energy from renewable sources, such as active and passive solar systems.  Excludes electricity imports using renewable sources</t>
  </si>
  <si>
    <t>3/ Includes grid-connected electricity from wood and wood waste; biomass, such as corn, used for liquid fuels production; and nonelectric</t>
  </si>
  <si>
    <t xml:space="preserve">  West Texas Intermediate Spot Price (dollars per barrel</t>
  </si>
  <si>
    <t>Prices (2021 dollars per unit)</t>
  </si>
  <si>
    <t>--</t>
  </si>
  <si>
    <t>2021–2050</t>
  </si>
  <si>
    <t>Change</t>
  </si>
  <si>
    <t>Annual</t>
  </si>
  <si>
    <t>Average</t>
  </si>
  <si>
    <t xml:space="preserve"> March 2022</t>
  </si>
  <si>
    <t>d011222a</t>
  </si>
  <si>
    <t>Reference</t>
  </si>
  <si>
    <t>ref2022</t>
  </si>
  <si>
    <t>Annual Energy Outlook 2022</t>
  </si>
  <si>
    <t>ref2022.d011222a</t>
  </si>
  <si>
    <t>Projections:  EIA, AEO2022 National Energy Modeling System run ref2022.d011222a.</t>
  </si>
  <si>
    <t>Sources: 2021:  U.S. Energy Information Administration (EIA), Short-Term Energy Outlook, November 2021 and EIA,</t>
  </si>
  <si>
    <t>(2021 cents per kilowatthour)</t>
  </si>
  <si>
    <t>Sources:  2021:  U.S. Energy Information Administration (EIA), Short-Term Energy Outlook, November 2021 and EIA,</t>
  </si>
  <si>
    <t>10/ E85 refers to a blend of 85 % ethanol (renewable) and 15 % motor gasoline (nonrenewable).  To address cold starting</t>
  </si>
  <si>
    <t xml:space="preserve"> Petroleum Products (billion 2021 dollars)</t>
  </si>
  <si>
    <t>Net Import Share of Product Supplied (%)</t>
  </si>
  <si>
    <t>Capacity Utilization Rate (%) 19/</t>
  </si>
  <si>
    <t xml:space="preserve">   Ethanol (undenatured)</t>
  </si>
  <si>
    <t>See AEO21 Table 8 &amp; AEO22 Table 8 tabs</t>
  </si>
  <si>
    <t>See AEO21 Table 1 &amp; AEO22 Table 1 tabs</t>
  </si>
  <si>
    <t>See AEO21 Table 11 &amp; AEO22 Table 11 tabs</t>
  </si>
  <si>
    <t>Table 1, Table 8, Table 11</t>
  </si>
  <si>
    <t>2021, 2022</t>
  </si>
  <si>
    <t>Annual Energy Outlook 2021, Annual Energy Outlook 2022</t>
  </si>
  <si>
    <t>ref2023.d020623a</t>
  </si>
  <si>
    <t>Annual Energy Outlook 2023</t>
  </si>
  <si>
    <t>ref2023</t>
  </si>
  <si>
    <t>d020623a</t>
  </si>
  <si>
    <t xml:space="preserve"> March 2023</t>
  </si>
  <si>
    <t>2022–2050</t>
  </si>
  <si>
    <t>Prices (2022 dollars per unit)</t>
  </si>
  <si>
    <t>2/ These values represent the energy obtained from uranium when it is used in light water reactors. The total energy content of uranium</t>
  </si>
  <si>
    <t>energy demand from wood. Refer to Table 17 for details on biomass use by sector.</t>
  </si>
  <si>
    <t>7/ Includes coal, coal coke (net), and electricity (net). Excludes imports of fuel used in nuclear power plants.</t>
  </si>
  <si>
    <t>Data source: 2022:  U.S. Energy Information Administration (EIA), Short-Term Energy Outlook, November 2022 and EIA, AEO2023</t>
  </si>
  <si>
    <t>National Energy Modeling System run ref2023.d020623a.  Projections:  EIA, AEO2023 National Energy Modeling System run ref2023.d020623a.</t>
  </si>
  <si>
    <t>(2022 cents per kilowatthour)</t>
  </si>
  <si>
    <t>1/ Includes electricity-only and combined-heat-and-power plants that have a regulatory status.</t>
  </si>
  <si>
    <t>6/ Includes combined-heat-and-power plants whose primary business is to sell electricity and heat to the public</t>
  </si>
  <si>
    <t>(that is, those that report North American Industry Classification System code 22 or that have a regulatory status).</t>
  </si>
  <si>
    <t>7/ Includes combined-heat-and-power plants and electricity-only plants in the commercial and industrial sectors that have a non-regulatory</t>
  </si>
  <si>
    <t>status. Also includes smalll on-site generating systems in the residential, commercial, and industrial sectors used primarily for own-use generation,</t>
  </si>
  <si>
    <t>other biomass, solar, and wind power in the end-use sectors.</t>
  </si>
  <si>
    <t>Data source: 2022:  U.S. Energy Information Administration (EIA), Short-Term Energy Outlook, November 2022 and EIA,</t>
  </si>
  <si>
    <t>Projections:  EIA, AEO2023 National Energy Modeling System run ref2023.d020623a.</t>
  </si>
  <si>
    <t xml:space="preserve">  Renewable Diesel</t>
  </si>
  <si>
    <t xml:space="preserve">     Hydrocarbon Gas Liquids 8/</t>
  </si>
  <si>
    <t xml:space="preserve"> Petroleum Products (billion 2022 dollars)</t>
  </si>
  <si>
    <t>2/ Strategic Petroleum Reserve stock additions plus unaccounted for crude oil and crude oil stock withdrawals.</t>
  </si>
  <si>
    <t>5/ Includes pyrolysis oils, biomass-derived Fischer-Tropsch liquids, and renewable feedstocks used for the on-site production of</t>
  </si>
  <si>
    <t>diesel, gasoline, and aviation fuel.</t>
  </si>
  <si>
    <t>8/ Includes ethane, propane, normal butane, isobutane, natural gasoline, and refinery olefins.</t>
  </si>
  <si>
    <t>10/ E85 refers to a high-level ethanol-gasoline blend containing 51% to 83% ethanol, depending on geography and season. To address cold</t>
  </si>
  <si>
    <t>starting issues, the percentage of ethanol varies seasonally. The annual average ethanol content of 74% is used for these projections</t>
  </si>
  <si>
    <t>14/ Includes energy for combined-heat-and-power plants that have a non-regulatory status and small on-site generating systems.</t>
  </si>
  <si>
    <t>15/ Includes consumption of energy by electricity-only and combined-heat-and-power plants that have a regulatory status.</t>
  </si>
  <si>
    <t>Our BAU now inlcudes the electricity tax credits that are part of the Inflation Reduction Act.</t>
  </si>
  <si>
    <t>See the Inflation Reduction Act tab for a detailed explanation of those calculations.</t>
  </si>
  <si>
    <t>Methodology:</t>
  </si>
  <si>
    <t>First, we calculate the percentage of new plants that will qualify for a) the prevailing wage and apprenticeship requirements and b) the domestic content requirements. For part a, we only calculate the share of plants that would meet the apprenticeship requirement and assume all these plants would also meet the prevailing wage requirement (varying assumptions on the share of qualifying plants across scenarios based on data for the construction industry from the ACP Labor Supply Report). For part a, we assume this requirement can be met in every year (which would represent union representation grows by roughly 20% by 2025. For part b, we calculate the domestic content share for each power plant type. For onshore and offshore wind, we assume 100% of plants qualify for the bonus credit, based on a Net Zero America analysis, which lists domestic content shares for various wind components at well over the 55% domestic content requirement. For solar, we use the cited domestic content values for cells, modules, and inverters to calculate a weighted domestic content share, given the percentage of solar capital costs by component from the JEDI model. We assume the domestic content share can increase to meet half the difference between current levels and the 55% requirement by 2026.
Next, we add in the energy community bonus, assuming that 50% of capacity additions qualify. We then calculate what the total credit value would be for each technology in each year for both the ITC and the PTC. Here, we assume credits start in 2023 and run at their full value through 2032. For the PTC values, we also adjust the calculated credit by the present value over 10 years divided by the present value over the plant lifetime, because the PTC is only available for the first 10 years of a plant's lifetime. Finally, we apply a transferability multiplier of 7.5%. This value reduces the credit value available to developers to account for the fact tax credits are transferable. 
We limit our analysis to onshore and offshore wind, solar PV, solar thermal, geothermal, municipal solid waste, and battery storage. We do not model credits for qualifying hydro or biogas plants. For solar PV, we calculate a LCOE for both the ITC and PTC settings to determine whether that resource elects the ITC or the PTC in each year.</t>
  </si>
  <si>
    <t>Calculations:</t>
  </si>
  <si>
    <t>Union Representation Calculations:</t>
  </si>
  <si>
    <t>Union membership</t>
  </si>
  <si>
    <t>https://cleanpower.org/wp-content/uploads/2021/06/ACP-Labor-Supply-Report.pdf</t>
  </si>
  <si>
    <t xml:space="preserve">Used union membership value for the construction industry to approximate. The apprenticeship provision applies to </t>
  </si>
  <si>
    <t>"each contractor and subcontractor who employs 4 or more individuals to perform construction, alteration,</t>
  </si>
  <si>
    <t>or repair work."</t>
  </si>
  <si>
    <t>Current Value</t>
  </si>
  <si>
    <t>Value if Increased by 20%</t>
  </si>
  <si>
    <t>Percentage of total labor hours that must be from qualified apprentices</t>
  </si>
  <si>
    <t>Percent multiplier for bonus credit</t>
  </si>
  <si>
    <t>Domestic Content Calculations</t>
  </si>
  <si>
    <t>Assumed that wind fully qualifies for domestic content credit, because weighted domestic content share is ~70%</t>
  </si>
  <si>
    <r>
      <rPr>
        <sz val="10"/>
        <color theme="1"/>
        <rFont val="Arial"/>
        <family val="2"/>
      </rPr>
      <t xml:space="preserve">Source: </t>
    </r>
    <r>
      <rPr>
        <u/>
        <sz val="10"/>
        <color rgb="FF1155CC"/>
        <rFont val="Arial"/>
        <family val="2"/>
      </rPr>
      <t>https://netzeroamerica.princeton.edu/img/Working_Paper-High_Road_Labor_and_Renewable_Energy-PUBLIC_RELEASE-4-13-21.pdf</t>
    </r>
  </si>
  <si>
    <t>Solar PV Capital Costs</t>
  </si>
  <si>
    <t>Percent</t>
  </si>
  <si>
    <t>Net Zero America: Domestic Content Share</t>
  </si>
  <si>
    <t>Construction Costs</t>
  </si>
  <si>
    <t>of Cost</t>
  </si>
  <si>
    <t>Module</t>
  </si>
  <si>
    <t>Inverter</t>
  </si>
  <si>
    <t>Electrical BOS</t>
  </si>
  <si>
    <t>Structural BOS</t>
  </si>
  <si>
    <t>Install Labor and Equipment</t>
  </si>
  <si>
    <t>EPC Overhead</t>
  </si>
  <si>
    <t>Sales Tax</t>
  </si>
  <si>
    <t>Developer Overhead</t>
  </si>
  <si>
    <t>Contingency</t>
  </si>
  <si>
    <t>EPC/Developer Net Profit</t>
  </si>
  <si>
    <t>Current Weighted Domestic Content Share</t>
  </si>
  <si>
    <t>Assumed Domestic Content Share in 2028 (year in which maximum domestic content requirement of 55% begins)</t>
  </si>
  <si>
    <t>Weighted Domestic Content Share</t>
  </si>
  <si>
    <t>Sources: JEDI, https://netzeroamerica.princeton.edu/img/Working_Paper-High_Road_Labor_and_Renewable_Energy-PUBLIC_RELEASE-4-13-21.pdf</t>
  </si>
  <si>
    <t>Required Domestic Content Share</t>
  </si>
  <si>
    <t>Assumed Domestic Content Share This Year</t>
  </si>
  <si>
    <t>Multiplier for Solar Bonus Credit</t>
  </si>
  <si>
    <t>Multiplier for Non-Solar Bonus Credit (assumed that domestic content requirements are only a limiting factor for solar PV)</t>
  </si>
  <si>
    <t>Notes:</t>
  </si>
  <si>
    <t>The ITC/PTC values are extended by 3 years for wind and 2 years for solar PV to account for the commenced-construction provision (NREL's</t>
  </si>
  <si>
    <t>ReEDS modeling assumes a 3-year construction period for wind plants and 2-year period for solar PV plants, but the EPS deploys plants in a single annual timestep; the credits</t>
  </si>
  <si>
    <t>apply for any plant that begins construction in the applicable year rather than when plants come online).</t>
  </si>
  <si>
    <t>The PTC applies to the first 10 years of a project's lifetime. Therefore, the BAU PTC values are multiplied by 10 and divided by the average</t>
  </si>
  <si>
    <t>plant lifetime, which is 30 years.</t>
  </si>
  <si>
    <t>Computed Tax Credits</t>
  </si>
  <si>
    <t>Base credit</t>
  </si>
  <si>
    <t>Bonus credit</t>
  </si>
  <si>
    <t>1993 to 2020 calendar year adjustment</t>
  </si>
  <si>
    <r>
      <t xml:space="preserve">Source: </t>
    </r>
    <r>
      <rPr>
        <u/>
        <sz val="10"/>
        <color rgb="FF1155CC"/>
        <rFont val="Arial"/>
        <family val="2"/>
      </rPr>
      <t>https://www.govinfo.gov/content/pkg/FR-2020-05-13/pdf/2020-10273.pdf</t>
    </r>
  </si>
  <si>
    <t>2020 to 2012 USD</t>
  </si>
  <si>
    <t>Duration of PTC (years)</t>
  </si>
  <si>
    <t>Base Credit (2012 USD)</t>
  </si>
  <si>
    <t>Bonus Credit (2012 USD)</t>
  </si>
  <si>
    <t>Domestic content bonus, base</t>
  </si>
  <si>
    <t>Domestic content bonus, bonus</t>
  </si>
  <si>
    <t>Transferability penalty</t>
  </si>
  <si>
    <t>Energy community bonus</t>
  </si>
  <si>
    <t>Fraction of capacity qualifying for energy community bonus</t>
  </si>
  <si>
    <t>PTC</t>
  </si>
  <si>
    <t>PTC Phase-out Schedule</t>
  </si>
  <si>
    <t>*schedules extended by 2 years for commenced construction provision</t>
  </si>
  <si>
    <t>Onshore Wind Credit Value 2012 $ / MWh</t>
  </si>
  <si>
    <t>Onshore Wind Credit, Adjusted for Plant Lifetime and Transferability Penalty</t>
  </si>
  <si>
    <t>Solar PV Credit Value (2020 $ / MWh)</t>
  </si>
  <si>
    <t>Solar PV Credit, Adjusted for Plant Lifetime and Transferability Penalty</t>
  </si>
  <si>
    <t>Adjusted Solar PV Credit Value (2012 $ / MWh)</t>
  </si>
  <si>
    <t>*see Methodology notes - solar PV uses the PTC only in 2030 and later</t>
  </si>
  <si>
    <t>Solar thermal Credit Value (2020 $ / MWh)</t>
  </si>
  <si>
    <t>Solar thermal Credit, Adjusted for Plant Lifetime and Transferability Penalty</t>
  </si>
  <si>
    <t>Adjusted Solar thermal Credit Value (2012 $ / MWh)</t>
  </si>
  <si>
    <t>Geothermal Credit Value (2020 $ / MWh)</t>
  </si>
  <si>
    <t>Geothermal Credit, Adjusted for Plant Lifetime and Transferability Penalty</t>
  </si>
  <si>
    <t>Adjusted Geothermal Credit Value (2012 $ / MWh)</t>
  </si>
  <si>
    <t>MSW Credit Value (2020 $ / MWh)</t>
  </si>
  <si>
    <t>MSW Credit, Adjusted for Plant Lifetime and Transferability Penalty</t>
  </si>
  <si>
    <t>Adjusted MSW Credit Value (2012 $ / MWh)</t>
  </si>
  <si>
    <t>ITC</t>
  </si>
  <si>
    <t>ITC Phase-out Schedule</t>
  </si>
  <si>
    <t>Selected Schedule</t>
  </si>
  <si>
    <t>Base Credit</t>
  </si>
  <si>
    <t>Bonus Credit</t>
  </si>
  <si>
    <t>ITC Settings</t>
  </si>
  <si>
    <t>Solar PV Credit Value % project costs</t>
  </si>
  <si>
    <t>Solar Thermal Credit Value % project costs</t>
  </si>
  <si>
    <t>Geothermal Credit Value % project costs</t>
  </si>
  <si>
    <t>Offshore Credit Value % project costs</t>
  </si>
  <si>
    <t>Model Outputs Used in Calculations</t>
  </si>
  <si>
    <t>Time (Time)</t>
  </si>
  <si>
    <t>BGCL BAU Generation Capacity Lifetime[hard coal es] : MostRecentRun</t>
  </si>
  <si>
    <t>BGCL BAU Generation Capacity Lifetime[natural gas nonpeaker es] : MostRecentRun</t>
  </si>
  <si>
    <t>BGCL BAU Generation Capacity Lifetime[nuclear es] : MostRecentRun</t>
  </si>
  <si>
    <t>BGCL BAU Generation Capacity Lifetime[hydro es] : MostRecentRun</t>
  </si>
  <si>
    <t>BGCL BAU Generation Capacity Lifetime[onshore wind es] : MostRecentRun</t>
  </si>
  <si>
    <t>BGCL BAU Generation Capacity Lifetime[solar PV es] : MostRecentRun</t>
  </si>
  <si>
    <t>BGCL BAU Generation Capacity Lifetime[solar thermal es] : MostRecentRun</t>
  </si>
  <si>
    <t>BGCL BAU Generation Capacity Lifetime[biomass es] : MostRecentRun</t>
  </si>
  <si>
    <t>BGCL BAU Generation Capacity Lifetime[geothermal es] : MostRecentRun</t>
  </si>
  <si>
    <t>BGCL BAU Generation Capacity Lifetime[petroleum es] : MostRecentRun</t>
  </si>
  <si>
    <t>BGCL BAU Generation Capacity Lifetime[natural gas peaker es] : MostRecentRun</t>
  </si>
  <si>
    <t>BGCL BAU Generation Capacity Lifetime[lignite es] : MostRecentRun</t>
  </si>
  <si>
    <t>BGCL BAU Generation Capacity Lifetime[offshore wind es] : MostRecentRun</t>
  </si>
  <si>
    <t>BGCL BAU Generation Capacity Lifetime[crude oil es] : MostRecentRun</t>
  </si>
  <si>
    <t>BGCL BAU Generation Capacity Lifetime[heavy or residual fuel oil es] : MostRecentRun</t>
  </si>
  <si>
    <t>BGCL BAU Generation Capacity Lifetime[municipal solid waste es] : MostRecentRun</t>
  </si>
  <si>
    <t>BECF BAU Expected Capacity Factors[hard coal es,preexisting retiring] : MostRecentRun</t>
  </si>
  <si>
    <t>BECF BAU Expected Capacity Factors[hard coal es,preexisting nonretiring] : MostRecentRun</t>
  </si>
  <si>
    <t>BECF BAU Expected Capacity Factors[hard coal es,newly built] : MostRecentRun</t>
  </si>
  <si>
    <t>BECF BAU Expected Capacity Factors[natural gas nonpeaker es,preexisting retiring] : MostRecentRun</t>
  </si>
  <si>
    <t>BECF BAU Expected Capacity Factors[natural gas nonpeaker es,preexisting nonretiring] : MostRecentRun</t>
  </si>
  <si>
    <t>BECF BAU Expected Capacity Factors[natural gas nonpeaker es,newly built] : MostRecentRun</t>
  </si>
  <si>
    <t>BECF BAU Expected Capacity Factors[nuclear es,preexisting retiring] : MostRecentRun</t>
  </si>
  <si>
    <t>BECF BAU Expected Capacity Factors[nuclear es,preexisting nonretiring] : MostRecentRun</t>
  </si>
  <si>
    <t>BECF BAU Expected Capacity Factors[nuclear es,newly built] : MostRecentRun</t>
  </si>
  <si>
    <t>BECF BAU Expected Capacity Factors[hydro es,preexisting retiring] : MostRecentRun</t>
  </si>
  <si>
    <t>BECF BAU Expected Capacity Factors[hydro es,preexisting nonretiring] : MostRecentRun</t>
  </si>
  <si>
    <t>BECF BAU Expected Capacity Factors[hydro es,newly built] : MostRecentRun</t>
  </si>
  <si>
    <t>BECF BAU Expected Capacity Factors[onshore wind es,preexisting retiring] : MostRecentRun</t>
  </si>
  <si>
    <t>BECF BAU Expected Capacity Factors[onshore wind es,preexisting nonretiring] : MostRecentRun</t>
  </si>
  <si>
    <t>BECF BAU Expected Capacity Factors[onshore wind es,newly built] : MostRecentRun</t>
  </si>
  <si>
    <t>BECF BAU Expected Capacity Factors[solar PV es,preexisting retiring] : MostRecentRun</t>
  </si>
  <si>
    <t>BECF BAU Expected Capacity Factors[solar PV es,preexisting nonretiring] : MostRecentRun</t>
  </si>
  <si>
    <t>BECF BAU Expected Capacity Factors[solar PV es,newly built] : MostRecentRun</t>
  </si>
  <si>
    <t>BECF BAU Expected Capacity Factors[solar thermal es,preexisting retiring] : MostRecentRun</t>
  </si>
  <si>
    <t>BECF BAU Expected Capacity Factors[solar thermal es,preexisting nonretiring] : MostRecentRun</t>
  </si>
  <si>
    <t>BECF BAU Expected Capacity Factors[solar thermal es,newly built] : MostRecentRun</t>
  </si>
  <si>
    <t>BECF BAU Expected Capacity Factors[biomass es,preexisting retiring] : MostRecentRun</t>
  </si>
  <si>
    <t>BECF BAU Expected Capacity Factors[biomass es,preexisting nonretiring] : MostRecentRun</t>
  </si>
  <si>
    <t>BECF BAU Expected Capacity Factors[biomass es,newly built] : MostRecentRun</t>
  </si>
  <si>
    <t>BECF BAU Expected Capacity Factors[geothermal es,preexisting retiring] : MostRecentRun</t>
  </si>
  <si>
    <t>BECF BAU Expected Capacity Factors[geothermal es,preexisting nonretiring] : MostRecentRun</t>
  </si>
  <si>
    <t>BECF BAU Expected Capacity Factors[geothermal es,newly built] : MostRecentRun</t>
  </si>
  <si>
    <t>BECF BAU Expected Capacity Factors[petroleum es,preexisting retiring] : MostRecentRun</t>
  </si>
  <si>
    <t>BECF BAU Expected Capacity Factors[petroleum es,preexisting nonretiring] : MostRecentRun</t>
  </si>
  <si>
    <t>BECF BAU Expected Capacity Factors[petroleum es,newly built] : MostRecentRun</t>
  </si>
  <si>
    <t>BECF BAU Expected Capacity Factors[natural gas peaker es,preexisting retiring] : MostRecentRun</t>
  </si>
  <si>
    <t>BECF BAU Expected Capacity Factors[natural gas peaker es,preexisting nonretiring] : MostRecentRun</t>
  </si>
  <si>
    <t>BECF BAU Expected Capacity Factors[natural gas peaker es,newly built] : MostRecentRun</t>
  </si>
  <si>
    <t>BECF BAU Expected Capacity Factors[lignite es,preexisting retiring] : MostRecentRun</t>
  </si>
  <si>
    <t>BECF BAU Expected Capacity Factors[lignite es,preexisting nonretiring] : MostRecentRun</t>
  </si>
  <si>
    <t>BECF BAU Expected Capacity Factors[lignite es,newly built] : MostRecentRun</t>
  </si>
  <si>
    <t>BECF BAU Expected Capacity Factors[offshore wind es,preexisting retiring] : MostRecentRun</t>
  </si>
  <si>
    <t>BECF BAU Expected Capacity Factors[offshore wind es,preexisting nonretiring] : MostRecentRun</t>
  </si>
  <si>
    <t>BECF BAU Expected Capacity Factors[offshore wind es,newly built] : MostRecentRun</t>
  </si>
  <si>
    <t>BECF BAU Expected Capacity Factors[crude oil es,preexisting retiring] : MostRecentRun</t>
  </si>
  <si>
    <t>BECF BAU Expected Capacity Factors[crude oil es,preexisting nonretiring] : MostRecentRun</t>
  </si>
  <si>
    <t>BECF BAU Expected Capacity Factors[crude oil es,newly built] : MostRecentRun</t>
  </si>
  <si>
    <t>BECF BAU Expected Capacity Factors[heavy or residual fuel oil es,preexisting retiring] : MostRecentRun</t>
  </si>
  <si>
    <t>BECF BAU Expected Capacity Factors[heavy or residual fuel oil es,preexisting nonretiring] : MostRecentRun</t>
  </si>
  <si>
    <t>BECF BAU Expected Capacity Factors[heavy or residual fuel oil es,newly built] : MostRecentRun</t>
  </si>
  <si>
    <t>BECF BAU Expected Capacity Factors[municipal solid waste es,preexisting retiring] : MostRecentRun</t>
  </si>
  <si>
    <t>BECF BAU Expected Capacity Factors[municipal solid waste es,preexisting nonretiring] : MostRecentRun</t>
  </si>
  <si>
    <t>BECF BAU Expected Capacity Factors[municipal solid waste es,newly built] : MostRecentRun</t>
  </si>
  <si>
    <t>hard coal</t>
  </si>
  <si>
    <t>natural gas steam turbine</t>
  </si>
  <si>
    <t>natural gas combined cycle</t>
  </si>
  <si>
    <t>solar PV</t>
  </si>
  <si>
    <t>solar thermal</t>
  </si>
  <si>
    <t>petroleum</t>
  </si>
  <si>
    <t>natural gas peaker</t>
  </si>
  <si>
    <t>lignite</t>
  </si>
  <si>
    <t>heavy or residual fuel oil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</si>
</sst>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4" formatCode="_(&quot;$&quot;* #,##0.00_);_(&quot;$&quot;* \(#,##0.00\);_(&quot;$&quot;* &quot;-&quot;??_);_(@_)"/>
    <numFmt numFmtId="164" formatCode="0.000"/>
    <numFmt numFmtId="165" formatCode="0.0%"/>
    <numFmt numFmtId="166" formatCode="#,##0.0"/>
    <numFmt numFmtId="167" formatCode="&quot;$&quot;#,##0.0"/>
    <numFmt numFmtId="168" formatCode="&quot;$&quot;#,##0.00"/>
  </numFmts>
  <fonts count="38" x14ac:knownFonts="1">
    <font>
      <sz val="11"/>
      <color theme="1"/>
      <name val="Calibri"/>
      <family val="2"/>
      <scheme val="minor"/>
    </font>
    <font>
      <b/>
      <sz val="11"/>
      <color theme="1"/>
      <name val="Calibri"/>
      <family val="2"/>
      <scheme val="minor"/>
    </font>
    <font>
      <u/>
      <sz val="11"/>
      <color theme="10"/>
      <name val="Calibri"/>
      <family val="2"/>
      <scheme val="minor"/>
    </font>
    <font>
      <sz val="9"/>
      <color theme="1"/>
      <name val="Calibri"/>
      <family val="2"/>
      <scheme val="minor"/>
    </font>
    <font>
      <b/>
      <sz val="9"/>
      <color theme="1"/>
      <name val="Calibri"/>
      <family val="2"/>
      <scheme val="minor"/>
    </font>
    <font>
      <b/>
      <sz val="12"/>
      <color theme="4"/>
      <name val="Calibri"/>
      <family val="2"/>
      <scheme val="minor"/>
    </font>
    <font>
      <b/>
      <sz val="9"/>
      <color indexed="8"/>
      <name val="Calibri"/>
      <family val="2"/>
    </font>
    <font>
      <sz val="9"/>
      <name val="Calibri"/>
      <family val="2"/>
    </font>
    <font>
      <sz val="11"/>
      <color theme="1"/>
      <name val="Calibri"/>
      <family val="2"/>
      <scheme val="minor"/>
    </font>
    <font>
      <sz val="11"/>
      <color rgb="FFFF0000"/>
      <name val="Calibri"/>
      <family val="2"/>
      <scheme val="minor"/>
    </font>
    <font>
      <sz val="11"/>
      <name val="Calibri"/>
      <family val="2"/>
      <scheme val="minor"/>
    </font>
    <font>
      <sz val="11"/>
      <color rgb="FF00B050"/>
      <name val="Calibri"/>
      <family val="2"/>
      <scheme val="minor"/>
    </font>
    <font>
      <b/>
      <sz val="11"/>
      <name val="Calibri"/>
      <family val="2"/>
      <scheme val="minor"/>
    </font>
    <font>
      <i/>
      <sz val="11"/>
      <color theme="1"/>
      <name val="Calibri"/>
      <family val="2"/>
      <scheme val="minor"/>
    </font>
    <font>
      <sz val="11"/>
      <color theme="1"/>
      <name val="Calibri"/>
      <family val="2"/>
    </font>
    <font>
      <sz val="8"/>
      <name val="Arial"/>
      <family val="2"/>
    </font>
    <font>
      <i/>
      <sz val="11"/>
      <name val="Calibri"/>
      <family val="2"/>
      <scheme val="minor"/>
    </font>
    <font>
      <sz val="9"/>
      <color indexed="8"/>
      <name val="Calibri"/>
      <family val="2"/>
    </font>
    <font>
      <sz val="9"/>
      <name val="Calibri"/>
      <family val="2"/>
    </font>
    <font>
      <b/>
      <sz val="9"/>
      <name val="Calibri"/>
      <family val="2"/>
    </font>
    <font>
      <b/>
      <sz val="12"/>
      <color indexed="30"/>
      <name val="Calibri"/>
      <family val="2"/>
    </font>
    <font>
      <sz val="10"/>
      <color indexed="8"/>
      <name val="Arial"/>
      <family val="2"/>
    </font>
    <font>
      <b/>
      <sz val="12"/>
      <name val="Calibri"/>
      <family val="2"/>
    </font>
    <font>
      <sz val="10"/>
      <name val="Calibri"/>
      <family val="2"/>
    </font>
    <font>
      <sz val="9"/>
      <name val="Calibri"/>
      <family val="2"/>
    </font>
    <font>
      <sz val="10"/>
      <color rgb="FF000000"/>
      <name val="Calibri"/>
      <family val="2"/>
      <scheme val="minor"/>
    </font>
    <font>
      <b/>
      <sz val="10"/>
      <color theme="1"/>
      <name val="Calibri"/>
      <family val="2"/>
      <scheme val="minor"/>
    </font>
    <font>
      <sz val="10"/>
      <color theme="1"/>
      <name val="Calibri"/>
      <family val="2"/>
      <scheme val="minor"/>
    </font>
    <font>
      <i/>
      <sz val="10"/>
      <color theme="1"/>
      <name val="Calibri"/>
      <family val="2"/>
      <scheme val="minor"/>
    </font>
    <font>
      <u/>
      <sz val="10"/>
      <color rgb="FF000000"/>
      <name val="Arial"/>
      <family val="2"/>
    </font>
    <font>
      <u/>
      <sz val="10"/>
      <color theme="1"/>
      <name val="Arial"/>
      <family val="2"/>
    </font>
    <font>
      <sz val="10"/>
      <color theme="1"/>
      <name val="Arial"/>
      <family val="2"/>
    </font>
    <font>
      <u/>
      <sz val="10"/>
      <color rgb="FF1155CC"/>
      <name val="Arial"/>
      <family val="2"/>
    </font>
    <font>
      <b/>
      <i/>
      <sz val="10"/>
      <color theme="1"/>
      <name val="Arial"/>
      <family val="2"/>
    </font>
    <font>
      <b/>
      <sz val="10"/>
      <color theme="1"/>
      <name val="Arial"/>
      <family val="2"/>
    </font>
    <font>
      <b/>
      <sz val="10"/>
      <color rgb="FF000000"/>
      <name val="Calibri"/>
      <family val="2"/>
      <scheme val="minor"/>
    </font>
    <font>
      <u/>
      <sz val="10"/>
      <color rgb="FF0000FF"/>
      <name val="Arial"/>
      <family val="2"/>
    </font>
    <font>
      <sz val="11"/>
      <color rgb="FF000000"/>
      <name val="Inconsolata"/>
    </font>
  </fonts>
  <fills count="13">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theme="3" tint="0.79998168889431442"/>
        <bgColor indexed="64"/>
      </patternFill>
    </fill>
    <fill>
      <patternFill patternType="solid">
        <fgColor rgb="FFCFE2F3"/>
        <bgColor rgb="FFCFE2F3"/>
      </patternFill>
    </fill>
    <fill>
      <patternFill patternType="solid">
        <fgColor rgb="FFB7B7B7"/>
        <bgColor rgb="FFB7B7B7"/>
      </patternFill>
    </fill>
    <fill>
      <patternFill patternType="solid">
        <fgColor rgb="FFFFFFFF"/>
        <bgColor rgb="FFFFFFFF"/>
      </patternFill>
    </fill>
    <fill>
      <patternFill patternType="solid">
        <fgColor theme="0" tint="-0.14999847407452621"/>
        <bgColor indexed="64"/>
      </patternFill>
    </fill>
    <fill>
      <patternFill patternType="solid">
        <fgColor theme="5" tint="0.59999389629810485"/>
        <bgColor indexed="64"/>
      </patternFill>
    </fill>
    <fill>
      <patternFill patternType="solid">
        <fgColor theme="6" tint="0.39997558519241921"/>
        <bgColor indexed="64"/>
      </patternFill>
    </fill>
    <fill>
      <patternFill patternType="solid">
        <fgColor theme="6" tint="0.59999389629810485"/>
        <bgColor indexed="64"/>
      </patternFill>
    </fill>
  </fills>
  <borders count="15">
    <border>
      <left/>
      <right/>
      <top/>
      <bottom/>
      <diagonal/>
    </border>
    <border>
      <left/>
      <right/>
      <top/>
      <bottom style="thick">
        <color theme="4"/>
      </bottom>
      <diagonal/>
    </border>
    <border>
      <left/>
      <right/>
      <top/>
      <bottom style="dashed">
        <color theme="0" tint="-0.24994659260841701"/>
      </bottom>
      <diagonal/>
    </border>
    <border>
      <left/>
      <right/>
      <top/>
      <bottom style="thin">
        <color theme="0" tint="-0.249977111117893"/>
      </bottom>
      <diagonal/>
    </border>
    <border>
      <left/>
      <right/>
      <top style="medium">
        <color theme="4"/>
      </top>
      <bottom/>
      <diagonal/>
    </border>
    <border>
      <left/>
      <right/>
      <top style="medium">
        <color rgb="FF0096D7"/>
      </top>
      <bottom/>
      <diagonal/>
    </border>
    <border>
      <left/>
      <right/>
      <top/>
      <bottom style="dashed">
        <color rgb="FFBFBFBF"/>
      </bottom>
      <diagonal/>
    </border>
    <border>
      <left/>
      <right/>
      <top/>
      <bottom style="thin">
        <color rgb="FFBFBFBF"/>
      </bottom>
      <diagonal/>
    </border>
    <border>
      <left/>
      <right/>
      <top/>
      <bottom style="thick">
        <color rgb="FF0096D7"/>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right style="thin">
        <color rgb="FF000000"/>
      </right>
      <top/>
      <bottom/>
      <diagonal/>
    </border>
  </borders>
  <cellStyleXfs count="2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4" fillId="0" borderId="1" applyNumberFormat="0" applyProtection="0">
      <alignment wrapText="1"/>
    </xf>
    <xf numFmtId="0" fontId="5" fillId="0" borderId="0" applyNumberFormat="0" applyProtection="0">
      <alignment horizontal="left"/>
    </xf>
    <xf numFmtId="0" fontId="3" fillId="0" borderId="2" applyNumberFormat="0" applyFont="0" applyProtection="0">
      <alignment wrapText="1"/>
    </xf>
    <xf numFmtId="0" fontId="4" fillId="0" borderId="3" applyNumberFormat="0" applyProtection="0">
      <alignment wrapText="1"/>
    </xf>
    <xf numFmtId="0" fontId="3" fillId="0" borderId="4" applyNumberFormat="0" applyProtection="0">
      <alignment vertical="top" wrapText="1"/>
    </xf>
    <xf numFmtId="9" fontId="8" fillId="0" borderId="0" applyFont="0" applyFill="0" applyBorder="0" applyAlignment="0" applyProtection="0"/>
    <xf numFmtId="0" fontId="17" fillId="0" borderId="0"/>
    <xf numFmtId="0" fontId="17" fillId="0" borderId="5">
      <alignment wrapText="1"/>
    </xf>
    <xf numFmtId="0" fontId="17" fillId="0" borderId="6">
      <alignment wrapText="1"/>
    </xf>
    <xf numFmtId="0" fontId="6" fillId="0" borderId="7">
      <alignment wrapText="1"/>
    </xf>
    <xf numFmtId="0" fontId="6" fillId="0" borderId="8">
      <alignment wrapText="1"/>
    </xf>
    <xf numFmtId="0" fontId="17" fillId="0" borderId="0"/>
    <xf numFmtId="0" fontId="20" fillId="0" borderId="0">
      <alignment horizontal="left"/>
    </xf>
    <xf numFmtId="0" fontId="8" fillId="0" borderId="0"/>
    <xf numFmtId="0" fontId="17" fillId="0" borderId="0"/>
    <xf numFmtId="0" fontId="17" fillId="0" borderId="6">
      <alignment wrapText="1"/>
    </xf>
    <xf numFmtId="0" fontId="17" fillId="0" borderId="0"/>
    <xf numFmtId="0" fontId="17" fillId="0" borderId="5">
      <alignment wrapText="1"/>
    </xf>
    <xf numFmtId="0" fontId="6" fillId="0" borderId="8">
      <alignment wrapText="1"/>
    </xf>
    <xf numFmtId="0" fontId="6" fillId="0" borderId="7">
      <alignment wrapText="1"/>
    </xf>
    <xf numFmtId="0" fontId="20" fillId="0" borderId="0">
      <alignment horizontal="left"/>
    </xf>
    <xf numFmtId="0" fontId="8" fillId="0" borderId="0"/>
    <xf numFmtId="44" fontId="8" fillId="0" borderId="0" applyFont="0" applyFill="0" applyBorder="0" applyAlignment="0" applyProtection="0"/>
    <xf numFmtId="0" fontId="25" fillId="0" borderId="0"/>
  </cellStyleXfs>
  <cellXfs count="132">
    <xf numFmtId="0" fontId="0" fillId="0" borderId="0" xfId="0"/>
    <xf numFmtId="0" fontId="1" fillId="0" borderId="0" xfId="0" applyFont="1"/>
    <xf numFmtId="0" fontId="0" fillId="0" borderId="0" xfId="0" applyAlignment="1">
      <alignment horizontal="left"/>
    </xf>
    <xf numFmtId="0" fontId="1" fillId="0" borderId="0" xfId="0" applyFont="1" applyAlignment="1">
      <alignment horizontal="right"/>
    </xf>
    <xf numFmtId="2" fontId="0" fillId="0" borderId="0" xfId="0" applyNumberFormat="1"/>
    <xf numFmtId="11" fontId="0" fillId="0" borderId="0" xfId="0" applyNumberFormat="1"/>
    <xf numFmtId="0" fontId="9" fillId="0" borderId="0" xfId="0" applyFont="1" applyAlignment="1">
      <alignment wrapText="1"/>
    </xf>
    <xf numFmtId="0" fontId="11" fillId="0" borderId="0" xfId="0" applyFont="1" applyAlignment="1">
      <alignment wrapText="1"/>
    </xf>
    <xf numFmtId="0" fontId="11" fillId="2" borderId="0" xfId="0" applyFont="1" applyFill="1" applyAlignment="1">
      <alignment wrapText="1"/>
    </xf>
    <xf numFmtId="0" fontId="0" fillId="4" borderId="0" xfId="0" applyFill="1"/>
    <xf numFmtId="0" fontId="1" fillId="4" borderId="0" xfId="0" applyFont="1" applyFill="1"/>
    <xf numFmtId="9" fontId="0" fillId="0" borderId="0" xfId="8" applyFont="1"/>
    <xf numFmtId="0" fontId="1" fillId="5" borderId="0" xfId="0" applyFont="1" applyFill="1"/>
    <xf numFmtId="0" fontId="12" fillId="4" borderId="0" xfId="0" applyFont="1" applyFill="1"/>
    <xf numFmtId="9" fontId="13" fillId="0" borderId="0" xfId="8" applyFont="1"/>
    <xf numFmtId="0" fontId="13" fillId="0" borderId="0" xfId="0" applyFont="1"/>
    <xf numFmtId="0" fontId="10" fillId="0" borderId="0" xfId="0" applyFont="1" applyAlignment="1">
      <alignment wrapText="1"/>
    </xf>
    <xf numFmtId="0" fontId="2" fillId="0" borderId="0" xfId="1" applyFill="1"/>
    <xf numFmtId="0" fontId="1" fillId="0" borderId="0" xfId="0" applyFont="1" applyAlignment="1">
      <alignment horizontal="left"/>
    </xf>
    <xf numFmtId="164" fontId="0" fillId="0" borderId="0" xfId="0" applyNumberFormat="1"/>
    <xf numFmtId="1" fontId="0" fillId="0" borderId="0" xfId="0" applyNumberFormat="1"/>
    <xf numFmtId="164" fontId="9" fillId="0" borderId="0" xfId="0" applyNumberFormat="1" applyFont="1"/>
    <xf numFmtId="0" fontId="9" fillId="0" borderId="0" xfId="0" applyFont="1"/>
    <xf numFmtId="0" fontId="11" fillId="0" borderId="0" xfId="0" applyFont="1"/>
    <xf numFmtId="2" fontId="11" fillId="0" borderId="0" xfId="0" applyNumberFormat="1" applyFont="1"/>
    <xf numFmtId="2" fontId="9" fillId="0" borderId="0" xfId="0" applyNumberFormat="1" applyFont="1"/>
    <xf numFmtId="0" fontId="0" fillId="2" borderId="0" xfId="0" applyFill="1"/>
    <xf numFmtId="0" fontId="1" fillId="3" borderId="0" xfId="0" applyFont="1" applyFill="1"/>
    <xf numFmtId="0" fontId="2" fillId="0" borderId="0" xfId="1" applyAlignment="1"/>
    <xf numFmtId="0" fontId="13" fillId="0" borderId="0" xfId="0" applyFont="1" applyAlignment="1">
      <alignment horizontal="left"/>
    </xf>
    <xf numFmtId="0" fontId="16" fillId="0" borderId="0" xfId="0" applyFont="1" applyAlignment="1">
      <alignment horizontal="left"/>
    </xf>
    <xf numFmtId="0" fontId="13" fillId="2" borderId="0" xfId="0" applyFont="1" applyFill="1" applyAlignment="1">
      <alignment horizontal="left"/>
    </xf>
    <xf numFmtId="2" fontId="13" fillId="0" borderId="0" xfId="0" applyNumberFormat="1" applyFont="1" applyAlignment="1">
      <alignment horizontal="left"/>
    </xf>
    <xf numFmtId="0" fontId="10" fillId="0" borderId="0" xfId="0" applyFont="1"/>
    <xf numFmtId="0" fontId="10" fillId="0" borderId="0" xfId="0" applyFont="1" applyAlignment="1">
      <alignment horizontal="left"/>
    </xf>
    <xf numFmtId="0" fontId="13" fillId="2" borderId="0" xfId="0" applyFont="1" applyFill="1" applyAlignment="1">
      <alignment horizontal="center"/>
    </xf>
    <xf numFmtId="0" fontId="0" fillId="0" borderId="0" xfId="0" applyAlignment="1">
      <alignment wrapText="1"/>
    </xf>
    <xf numFmtId="0" fontId="17" fillId="0" borderId="0" xfId="9"/>
    <xf numFmtId="0" fontId="7" fillId="0" borderId="0" xfId="9" applyFont="1"/>
    <xf numFmtId="0" fontId="18" fillId="0" borderId="5" xfId="10" applyFont="1">
      <alignment wrapText="1"/>
    </xf>
    <xf numFmtId="165" fontId="0" fillId="0" borderId="6" xfId="11" applyNumberFormat="1" applyFont="1" applyAlignment="1">
      <alignment horizontal="right" wrapText="1"/>
    </xf>
    <xf numFmtId="166" fontId="0" fillId="0" borderId="6" xfId="11" applyNumberFormat="1" applyFont="1" applyAlignment="1">
      <alignment horizontal="right" wrapText="1"/>
    </xf>
    <xf numFmtId="0" fontId="0" fillId="0" borderId="6" xfId="11" applyFont="1">
      <alignment wrapText="1"/>
    </xf>
    <xf numFmtId="0" fontId="15" fillId="0" borderId="0" xfId="9" applyFont="1"/>
    <xf numFmtId="4" fontId="0" fillId="0" borderId="6" xfId="11" applyNumberFormat="1" applyFont="1" applyAlignment="1">
      <alignment horizontal="right" wrapText="1"/>
    </xf>
    <xf numFmtId="3" fontId="0" fillId="0" borderId="6" xfId="11" applyNumberFormat="1" applyFont="1" applyAlignment="1">
      <alignment horizontal="right" wrapText="1"/>
    </xf>
    <xf numFmtId="0" fontId="6" fillId="0" borderId="7" xfId="12">
      <alignment wrapText="1"/>
    </xf>
    <xf numFmtId="165" fontId="6" fillId="0" borderId="7" xfId="12" applyNumberFormat="1" applyAlignment="1">
      <alignment horizontal="right" wrapText="1"/>
    </xf>
    <xf numFmtId="4" fontId="6" fillId="0" borderId="7" xfId="12" applyNumberFormat="1" applyAlignment="1">
      <alignment horizontal="right" wrapText="1"/>
    </xf>
    <xf numFmtId="0" fontId="6" fillId="0" borderId="8" xfId="13" applyAlignment="1">
      <alignment horizontal="right"/>
    </xf>
    <xf numFmtId="0" fontId="6" fillId="0" borderId="8" xfId="13">
      <alignment wrapText="1"/>
    </xf>
    <xf numFmtId="0" fontId="19" fillId="0" borderId="0" xfId="9" applyFont="1" applyAlignment="1">
      <alignment horizontal="right"/>
    </xf>
    <xf numFmtId="0" fontId="17" fillId="0" borderId="0" xfId="9" applyAlignment="1">
      <alignment horizontal="left"/>
    </xf>
    <xf numFmtId="0" fontId="17" fillId="0" borderId="0" xfId="14"/>
    <xf numFmtId="0" fontId="20" fillId="0" borderId="0" xfId="15">
      <alignment horizontal="left"/>
    </xf>
    <xf numFmtId="0" fontId="21" fillId="0" borderId="0" xfId="9" applyFont="1"/>
    <xf numFmtId="166" fontId="6" fillId="0" borderId="7" xfId="12" applyNumberFormat="1" applyAlignment="1">
      <alignment horizontal="right" wrapText="1"/>
    </xf>
    <xf numFmtId="3" fontId="6" fillId="0" borderId="7" xfId="12" applyNumberFormat="1" applyAlignment="1">
      <alignment horizontal="right" wrapText="1"/>
    </xf>
    <xf numFmtId="0" fontId="17" fillId="0" borderId="5" xfId="9" applyBorder="1"/>
    <xf numFmtId="0" fontId="24" fillId="0" borderId="5" xfId="10" applyFont="1">
      <alignment wrapText="1"/>
    </xf>
    <xf numFmtId="0" fontId="22" fillId="0" borderId="0" xfId="15" applyFont="1">
      <alignment horizontal="left"/>
    </xf>
    <xf numFmtId="0" fontId="7" fillId="0" borderId="0" xfId="14" applyFont="1"/>
    <xf numFmtId="0" fontId="7" fillId="0" borderId="0" xfId="9" applyFont="1" applyAlignment="1">
      <alignment horizontal="left"/>
    </xf>
    <xf numFmtId="0" fontId="19" fillId="0" borderId="8" xfId="13" applyFont="1">
      <alignment wrapText="1"/>
    </xf>
    <xf numFmtId="0" fontId="19" fillId="0" borderId="8" xfId="13" applyFont="1" applyAlignment="1">
      <alignment horizontal="right"/>
    </xf>
    <xf numFmtId="0" fontId="19" fillId="0" borderId="7" xfId="12" applyFont="1">
      <alignment wrapText="1"/>
    </xf>
    <xf numFmtId="0" fontId="7" fillId="0" borderId="6" xfId="11" applyFont="1">
      <alignment wrapText="1"/>
    </xf>
    <xf numFmtId="4" fontId="7" fillId="0" borderId="6" xfId="11" applyNumberFormat="1" applyFont="1" applyAlignment="1">
      <alignment horizontal="right" wrapText="1"/>
    </xf>
    <xf numFmtId="165" fontId="7" fillId="0" borderId="6" xfId="11" applyNumberFormat="1" applyFont="1" applyAlignment="1">
      <alignment horizontal="right" wrapText="1"/>
    </xf>
    <xf numFmtId="4" fontId="19" fillId="0" borderId="7" xfId="12" applyNumberFormat="1" applyFont="1" applyAlignment="1">
      <alignment horizontal="right" wrapText="1"/>
    </xf>
    <xf numFmtId="165" fontId="19" fillId="0" borderId="7" xfId="12" applyNumberFormat="1" applyFont="1" applyAlignment="1">
      <alignment horizontal="right" wrapText="1"/>
    </xf>
    <xf numFmtId="3" fontId="7" fillId="0" borderId="6" xfId="11" applyNumberFormat="1" applyFont="1" applyAlignment="1">
      <alignment horizontal="right" wrapText="1"/>
    </xf>
    <xf numFmtId="166" fontId="7" fillId="0" borderId="6" xfId="11" applyNumberFormat="1" applyFont="1" applyAlignment="1">
      <alignment horizontal="right" wrapText="1"/>
    </xf>
    <xf numFmtId="0" fontId="23" fillId="0" borderId="0" xfId="9" applyFont="1"/>
    <xf numFmtId="3" fontId="19" fillId="0" borderId="7" xfId="12" applyNumberFormat="1" applyFont="1" applyAlignment="1">
      <alignment horizontal="right" wrapText="1"/>
    </xf>
    <xf numFmtId="166" fontId="19" fillId="0" borderId="7" xfId="12" applyNumberFormat="1" applyFont="1" applyAlignment="1">
      <alignment horizontal="right" wrapText="1"/>
    </xf>
    <xf numFmtId="0" fontId="17" fillId="0" borderId="0" xfId="9"/>
    <xf numFmtId="0" fontId="7" fillId="0" borderId="0" xfId="9" applyFont="1"/>
    <xf numFmtId="0" fontId="24" fillId="0" borderId="5" xfId="10" applyFont="1">
      <alignment wrapText="1"/>
    </xf>
    <xf numFmtId="0" fontId="17" fillId="0" borderId="5" xfId="9" applyBorder="1"/>
    <xf numFmtId="0" fontId="13" fillId="2" borderId="0" xfId="0" applyFont="1" applyFill="1" applyAlignment="1">
      <alignment horizontal="center"/>
    </xf>
    <xf numFmtId="0" fontId="0" fillId="2" borderId="0" xfId="0" applyFill="1"/>
    <xf numFmtId="0" fontId="26" fillId="6" borderId="0" xfId="26" applyFont="1" applyFill="1"/>
    <xf numFmtId="0" fontId="27" fillId="0" borderId="0" xfId="26" applyFont="1"/>
    <xf numFmtId="0" fontId="25" fillId="0" borderId="0" xfId="26"/>
    <xf numFmtId="0" fontId="27" fillId="0" borderId="0" xfId="26" applyFont="1" applyAlignment="1">
      <alignment wrapText="1"/>
    </xf>
    <xf numFmtId="0" fontId="27" fillId="6" borderId="0" xfId="26" applyFont="1" applyFill="1"/>
    <xf numFmtId="0" fontId="26" fillId="7" borderId="0" xfId="26" applyFont="1" applyFill="1"/>
    <xf numFmtId="0" fontId="27" fillId="7" borderId="0" xfId="26" applyFont="1" applyFill="1"/>
    <xf numFmtId="0" fontId="28" fillId="0" borderId="0" xfId="26" applyFont="1"/>
    <xf numFmtId="0" fontId="29" fillId="0" borderId="0" xfId="26" applyFont="1"/>
    <xf numFmtId="0" fontId="26" fillId="0" borderId="0" xfId="26" applyFont="1"/>
    <xf numFmtId="165" fontId="27" fillId="0" borderId="0" xfId="26" applyNumberFormat="1" applyFont="1"/>
    <xf numFmtId="9" fontId="27" fillId="0" borderId="0" xfId="8" applyFont="1"/>
    <xf numFmtId="0" fontId="26" fillId="0" borderId="0" xfId="26" applyFont="1" applyAlignment="1">
      <alignment wrapText="1"/>
    </xf>
    <xf numFmtId="0" fontId="30" fillId="0" borderId="0" xfId="26" applyFont="1"/>
    <xf numFmtId="0" fontId="33" fillId="0" borderId="9" xfId="26" applyFont="1" applyBorder="1"/>
    <xf numFmtId="0" fontId="34" fillId="0" borderId="10" xfId="26" applyFont="1" applyBorder="1" applyAlignment="1">
      <alignment horizontal="center"/>
    </xf>
    <xf numFmtId="0" fontId="34" fillId="0" borderId="11" xfId="26" applyFont="1" applyBorder="1"/>
    <xf numFmtId="0" fontId="34" fillId="0" borderId="12" xfId="26" applyFont="1" applyBorder="1" applyAlignment="1">
      <alignment horizontal="center"/>
    </xf>
    <xf numFmtId="0" fontId="31" fillId="0" borderId="11" xfId="26" applyFont="1" applyBorder="1"/>
    <xf numFmtId="10" fontId="31" fillId="0" borderId="12" xfId="26" applyNumberFormat="1" applyFont="1" applyBorder="1" applyAlignment="1">
      <alignment horizontal="right"/>
    </xf>
    <xf numFmtId="10" fontId="27" fillId="0" borderId="0" xfId="26" applyNumberFormat="1" applyFont="1"/>
    <xf numFmtId="0" fontId="31" fillId="0" borderId="13" xfId="26" applyFont="1" applyBorder="1"/>
    <xf numFmtId="10" fontId="31" fillId="0" borderId="14" xfId="26" applyNumberFormat="1" applyFont="1" applyBorder="1" applyAlignment="1">
      <alignment horizontal="right"/>
    </xf>
    <xf numFmtId="0" fontId="35" fillId="0" borderId="0" xfId="26" applyFont="1"/>
    <xf numFmtId="9" fontId="27" fillId="0" borderId="0" xfId="26" applyNumberFormat="1" applyFont="1"/>
    <xf numFmtId="9" fontId="27" fillId="0" borderId="0" xfId="26" applyNumberFormat="1" applyFont="1" applyAlignment="1">
      <alignment wrapText="1"/>
    </xf>
    <xf numFmtId="0" fontId="25" fillId="0" borderId="0" xfId="26" applyAlignment="1">
      <alignment wrapText="1"/>
    </xf>
    <xf numFmtId="0" fontId="27" fillId="0" borderId="0" xfId="26" applyFont="1" applyAlignment="1">
      <alignment horizontal="left" wrapText="1"/>
    </xf>
    <xf numFmtId="44" fontId="27" fillId="0" borderId="0" xfId="25" applyFont="1"/>
    <xf numFmtId="0" fontId="36" fillId="0" borderId="0" xfId="26" applyFont="1"/>
    <xf numFmtId="164" fontId="27" fillId="0" borderId="0" xfId="26" applyNumberFormat="1" applyFont="1"/>
    <xf numFmtId="1" fontId="27" fillId="0" borderId="0" xfId="26" applyNumberFormat="1" applyFont="1"/>
    <xf numFmtId="167" fontId="37" fillId="8" borderId="0" xfId="26" applyNumberFormat="1" applyFont="1" applyFill="1"/>
    <xf numFmtId="168" fontId="27" fillId="0" borderId="0" xfId="26" applyNumberFormat="1" applyFont="1" applyAlignment="1">
      <alignment horizontal="right" wrapText="1"/>
    </xf>
    <xf numFmtId="9" fontId="27" fillId="0" borderId="0" xfId="26" applyNumberFormat="1" applyFont="1" applyAlignment="1">
      <alignment horizontal="right" wrapText="1"/>
    </xf>
    <xf numFmtId="0" fontId="37" fillId="8" borderId="0" xfId="26" applyFont="1" applyFill="1"/>
    <xf numFmtId="165" fontId="27" fillId="0" borderId="0" xfId="26" applyNumberFormat="1" applyFont="1" applyAlignment="1">
      <alignment horizontal="right" wrapText="1"/>
    </xf>
    <xf numFmtId="0" fontId="28" fillId="9" borderId="0" xfId="26" applyFont="1" applyFill="1" applyAlignment="1">
      <alignment horizontal="left" wrapText="1"/>
    </xf>
    <xf numFmtId="0" fontId="27" fillId="9" borderId="0" xfId="26" applyFont="1" applyFill="1" applyAlignment="1">
      <alignment horizontal="left" wrapText="1"/>
    </xf>
    <xf numFmtId="0" fontId="27" fillId="9" borderId="0" xfId="26" applyFont="1" applyFill="1"/>
    <xf numFmtId="0" fontId="25" fillId="9" borderId="0" xfId="26" applyFill="1"/>
    <xf numFmtId="10" fontId="27" fillId="0" borderId="0" xfId="26" applyNumberFormat="1" applyFont="1" applyAlignment="1">
      <alignment horizontal="left" wrapText="1"/>
    </xf>
    <xf numFmtId="2" fontId="27" fillId="0" borderId="0" xfId="26" applyNumberFormat="1" applyFont="1" applyAlignment="1">
      <alignment horizontal="left" wrapText="1"/>
    </xf>
    <xf numFmtId="2" fontId="27" fillId="10" borderId="0" xfId="26" applyNumberFormat="1" applyFont="1" applyFill="1" applyAlignment="1">
      <alignment horizontal="left" wrapText="1"/>
    </xf>
    <xf numFmtId="2" fontId="27" fillId="11" borderId="0" xfId="26" applyNumberFormat="1" applyFont="1" applyFill="1" applyAlignment="1">
      <alignment horizontal="left" wrapText="1"/>
    </xf>
    <xf numFmtId="2" fontId="27" fillId="9" borderId="0" xfId="26" applyNumberFormat="1" applyFont="1" applyFill="1" applyAlignment="1">
      <alignment horizontal="left" wrapText="1"/>
    </xf>
    <xf numFmtId="10" fontId="27" fillId="0" borderId="0" xfId="26" applyNumberFormat="1" applyFont="1" applyAlignment="1">
      <alignment horizontal="right" wrapText="1"/>
    </xf>
    <xf numFmtId="0" fontId="26" fillId="0" borderId="0" xfId="26" applyFont="1" applyAlignment="1">
      <alignment horizontal="left" wrapText="1"/>
    </xf>
    <xf numFmtId="11" fontId="27" fillId="0" borderId="0" xfId="26" applyNumberFormat="1" applyFont="1"/>
    <xf numFmtId="2" fontId="0" fillId="12" borderId="0" xfId="0" applyNumberFormat="1" applyFill="1"/>
  </cellXfs>
  <cellStyles count="27">
    <cellStyle name="Body: normal cell" xfId="5" xr:uid="{00000000-0005-0000-0000-000000000000}"/>
    <cellStyle name="Body: normal cell 2" xfId="11" xr:uid="{302A8535-EF51-406D-9F09-9001D25AAB20}"/>
    <cellStyle name="Body: normal cell 3" xfId="18" xr:uid="{5646201A-E67F-4158-AC0E-63A99F2EF262}"/>
    <cellStyle name="Currency" xfId="25" builtinId="4"/>
    <cellStyle name="Font: Calibri, 9pt regular" xfId="2" xr:uid="{00000000-0005-0000-0000-000001000000}"/>
    <cellStyle name="Font: Calibri, 9pt regular 2" xfId="14" xr:uid="{FB548D06-65A6-40FA-97FC-AE99C7DD1D1C}"/>
    <cellStyle name="Font: Calibri, 9pt regular 3" xfId="19" xr:uid="{DED189DA-7AE7-44F6-ABCE-1B0616217E58}"/>
    <cellStyle name="Footnotes: top row" xfId="7" xr:uid="{00000000-0005-0000-0000-000002000000}"/>
    <cellStyle name="Footnotes: top row 2" xfId="10" xr:uid="{A38393EC-91E7-4B18-85F0-F99D7914A5F7}"/>
    <cellStyle name="Footnotes: top row 3" xfId="20" xr:uid="{C1EF6EAD-1B45-435B-B0A6-20CAD2E475A6}"/>
    <cellStyle name="Header: bottom row" xfId="3" xr:uid="{00000000-0005-0000-0000-000003000000}"/>
    <cellStyle name="Header: bottom row 2" xfId="13" xr:uid="{411EBDF3-BE70-43DB-B402-DA378359BD4D}"/>
    <cellStyle name="Header: bottom row 3" xfId="21" xr:uid="{D7795A50-7FAA-4E97-B50E-1C621167FFBC}"/>
    <cellStyle name="Hyperlink" xfId="1" builtinId="8"/>
    <cellStyle name="Normal" xfId="0" builtinId="0"/>
    <cellStyle name="Normal 2" xfId="9" xr:uid="{B3297951-8F9F-48E7-A902-E6053AEFC6DA}"/>
    <cellStyle name="Normal 3" xfId="24" xr:uid="{F2B436AD-88C6-4678-B909-CF34813C5C2C}"/>
    <cellStyle name="Normal 3 2" xfId="26" xr:uid="{C84A21B1-5A4B-4B8D-BC1E-A838A19837B5}"/>
    <cellStyle name="Normal 4" xfId="17" xr:uid="{90C20F15-07F3-4557-8A21-B84C32BCCFBD}"/>
    <cellStyle name="Normal 5" xfId="16" xr:uid="{B48DABF3-9075-4A92-9FE4-58ED17FCA3D1}"/>
    <cellStyle name="Parent row" xfId="6" xr:uid="{00000000-0005-0000-0000-000006000000}"/>
    <cellStyle name="Parent row 2" xfId="12" xr:uid="{F631EF22-D511-46C4-BE7D-23E8DF9DF268}"/>
    <cellStyle name="Parent row 3" xfId="22" xr:uid="{884C8E0C-4836-4959-84E6-16DB1465CD05}"/>
    <cellStyle name="Percent" xfId="8" builtinId="5"/>
    <cellStyle name="Table title" xfId="4" xr:uid="{00000000-0005-0000-0000-000008000000}"/>
    <cellStyle name="Table title 2" xfId="15" xr:uid="{EA8B6505-0321-48D8-B43F-9CD49B2ACED0}"/>
    <cellStyle name="Table title 3" xfId="23" xr:uid="{8CCF9A45-88BF-4497-80B3-C35E13BE7E6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oneCellAnchor>
    <xdr:from>
      <xdr:col>0</xdr:col>
      <xdr:colOff>28575</xdr:colOff>
      <xdr:row>7</xdr:row>
      <xdr:rowOff>123825</xdr:rowOff>
    </xdr:from>
    <xdr:ext cx="3924300" cy="2562225"/>
    <xdr:pic>
      <xdr:nvPicPr>
        <xdr:cNvPr id="2" name="image2.png" title="Image">
          <a:extLst>
            <a:ext uri="{FF2B5EF4-FFF2-40B4-BE49-F238E27FC236}">
              <a16:creationId xmlns:a16="http://schemas.microsoft.com/office/drawing/2014/main" id="{58682226-4EE7-453C-9DB9-8E09B6A862DB}"/>
            </a:ext>
          </a:extLst>
        </xdr:cNvPr>
        <xdr:cNvPicPr preferRelativeResize="0"/>
      </xdr:nvPicPr>
      <xdr:blipFill>
        <a:blip xmlns:r="http://schemas.openxmlformats.org/officeDocument/2006/relationships" r:embed="rId1" cstate="print"/>
        <a:stretch>
          <a:fillRect/>
        </a:stretch>
      </xdr:blipFill>
      <xdr:spPr>
        <a:xfrm>
          <a:off x="28575" y="4972050"/>
          <a:ext cx="3924300" cy="2562225"/>
        </a:xfrm>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twoCellAnchor editAs="oneCell">
    <xdr:from>
      <xdr:col>0</xdr:col>
      <xdr:colOff>14288</xdr:colOff>
      <xdr:row>0</xdr:row>
      <xdr:rowOff>0</xdr:rowOff>
    </xdr:from>
    <xdr:to>
      <xdr:col>19</xdr:col>
      <xdr:colOff>146083</xdr:colOff>
      <xdr:row>25</xdr:row>
      <xdr:rowOff>161339</xdr:rowOff>
    </xdr:to>
    <xdr:pic>
      <xdr:nvPicPr>
        <xdr:cNvPr id="2" name="Picture 1">
          <a:extLst>
            <a:ext uri="{FF2B5EF4-FFF2-40B4-BE49-F238E27FC236}">
              <a16:creationId xmlns:a16="http://schemas.microsoft.com/office/drawing/2014/main" id="{00000000-0008-0000-0600-000002000000}"/>
            </a:ext>
          </a:extLst>
        </xdr:cNvPr>
        <xdr:cNvPicPr>
          <a:picLocks noChangeAspect="1"/>
        </xdr:cNvPicPr>
      </xdr:nvPicPr>
      <xdr:blipFill>
        <a:blip xmlns:r="http://schemas.openxmlformats.org/officeDocument/2006/relationships" r:embed="rId1"/>
        <a:stretch>
          <a:fillRect/>
        </a:stretch>
      </xdr:blipFill>
      <xdr:spPr>
        <a:xfrm>
          <a:off x="14288" y="0"/>
          <a:ext cx="12438095" cy="4685714"/>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energyinnovation.sharepoint.com/sites/ModelingAnalysis/Shared%20Documents/Policy%20shared%20projects/IRA%20Calculation%20Spreadsheets/04.28.2023%20-%20JCT%20Analysis%20-%20Senate%20Reconciliation%20Table%20-%20Extended%20Through%202050.xlsx" TargetMode="External"/><Relationship Id="rId1" Type="http://schemas.openxmlformats.org/officeDocument/2006/relationships/externalLinkPath" Target="https://energyinnovation.sharepoint.com/sites/ModelingAnalysis/Shared%20Documents/Policy%20shared%20projects/IRA%20Calculation%20Spreadsheets/04.28.2023%20-%20JCT%20Analysis%20-%20Senate%20Reconciliation%20Table%20-%20Extended%20Through%20205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ORRECTIONS SINCE ORIGINAL"/>
      <sheetName val="House BBB Index"/>
      <sheetName val="House BBB Policy Inventory"/>
      <sheetName val="Senate Reconcilation Index"/>
      <sheetName val="Section Tracker"/>
      <sheetName val="Section Tracker Formatted for R"/>
      <sheetName val="Senate Text With July Modificat"/>
      <sheetName val="Policy Control Center"/>
      <sheetName val=".CIN Files"/>
      <sheetName val="GRA Settings"/>
      <sheetName val="ITC and PTC"/>
      <sheetName val="ITC vs PTC for solar PV"/>
      <sheetName val="% Clean - Tax Credits"/>
      <sheetName val="Nuclear Incentives"/>
      <sheetName val="Transmission Funding"/>
      <sheetName val="Rural Co-ops + 1706 Retirement"/>
      <sheetName val="1706 Clean Energy Deployment"/>
      <sheetName val="Rural Funding for Renewable Ene"/>
      <sheetName val="48C Clean Mfg Tax Credit + DPA"/>
      <sheetName val="Storage"/>
      <sheetName val="Methane Fee"/>
      <sheetName val="Hydrogen PTC"/>
      <sheetName val="45Q"/>
      <sheetName val="Commercial Vehicles"/>
      <sheetName val="Procurement Pilots + EPD"/>
      <sheetName val="GHG Reduction Fund"/>
      <sheetName val="Advanced Industrial Facilities"/>
      <sheetName val="Methane Royalties"/>
      <sheetName val="EV Chargers Credits_NEW"/>
      <sheetName val="EV Range Anxiety"/>
      <sheetName val="Passenger EVs"/>
      <sheetName val="Corrected Battery PTC"/>
      <sheetName val="Electric Buses and Federal Flee"/>
      <sheetName val="Distributed solar"/>
      <sheetName val="Distributed solar adj for share"/>
      <sheetName val="Bldgs Government Spend"/>
      <sheetName val="ACEEE Data"/>
      <sheetName val="25C"/>
      <sheetName val="Other Bldg Credits"/>
      <sheetName val="ZEHA"/>
      <sheetName val="Building Codes"/>
      <sheetName val="Federal Buildings"/>
      <sheetName val="Hope for Homes and 40006"/>
      <sheetName val="Agriculture Funding"/>
      <sheetName val="Forestry Measures"/>
      <sheetName val="Oil and Gas Leasing"/>
      <sheetName val="DOE Loan Program"/>
      <sheetName val="Cover Crop Incentives"/>
      <sheetName val="Fossil Fuel Royalty Rates"/>
      <sheetName val="Ports"/>
      <sheetName val="Back of envelope calculations"/>
      <sheetName val="Copy of Title I H.R. 5376 Estim"/>
      <sheetName val="Copy of Subtitle D. Energy"/>
      <sheetName val="Copy of Subtitle A. Air Polluti"/>
      <sheetName val="Customized Data Files"/>
    </sheetNames>
    <sheetDataSet>
      <sheetData sheetId="0"/>
      <sheetData sheetId="1"/>
      <sheetData sheetId="2"/>
      <sheetData sheetId="3"/>
      <sheetData sheetId="4"/>
      <sheetData sheetId="5"/>
      <sheetData sheetId="6"/>
      <sheetData sheetId="7">
        <row r="9">
          <cell r="C9">
            <v>0.3595440729483283</v>
          </cell>
        </row>
      </sheetData>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greentechmedia.com/articles/read/solar-and-wind-tax-credit-extensions-energy-rd-package-in-spending-bill-before-congress" TargetMode="External"/><Relationship Id="rId1" Type="http://schemas.openxmlformats.org/officeDocument/2006/relationships/hyperlink" Target="https://www.jct.gov/publications.html?func=download&amp;id=4663&amp;chk=4663&amp;no_html=1"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govinfo.gov/content/pkg/FR-2020-05-13/pdf/2020-10273.pdf" TargetMode="External"/><Relationship Id="rId2" Type="http://schemas.openxmlformats.org/officeDocument/2006/relationships/hyperlink" Target="https://netzeroamerica.princeton.edu/img/Working_Paper-High_Road_Labor_and_Renewable_Energy-PUBLIC_RELEASE-4-13-21.pdf" TargetMode="External"/><Relationship Id="rId1" Type="http://schemas.openxmlformats.org/officeDocument/2006/relationships/hyperlink" Target="https://cleanpower.org/wp-content/uploads/2021/06/ACP-Labor-Supply-Report.pdf" TargetMode="External"/><Relationship Id="rId5" Type="http://schemas.openxmlformats.org/officeDocument/2006/relationships/drawing" Target="../drawings/drawing1.x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programs.dsireusa.org/system/program/detail/734" TargetMode="External"/><Relationship Id="rId2" Type="http://schemas.openxmlformats.org/officeDocument/2006/relationships/hyperlink" Target="https://www.jct.gov/publications.html?func=download&amp;id=4663&amp;chk=4663&amp;no_html=1" TargetMode="External"/><Relationship Id="rId1" Type="http://schemas.openxmlformats.org/officeDocument/2006/relationships/hyperlink" Target="https://www.jct.gov/publications.html?func=download&amp;id=4663&amp;chk=4663&amp;no_html=1" TargetMode="External"/><Relationship Id="rId6" Type="http://schemas.openxmlformats.org/officeDocument/2006/relationships/printerSettings" Target="../printerSettings/printerSettings3.bin"/><Relationship Id="rId5" Type="http://schemas.openxmlformats.org/officeDocument/2006/relationships/hyperlink" Target="http://programs.dsireusa.org/system/program/detail/658" TargetMode="External"/><Relationship Id="rId4" Type="http://schemas.openxmlformats.org/officeDocument/2006/relationships/hyperlink" Target="http://www.treasury.gov/open/Documents/USA%20FFSR%20progress%20report%20to%20G20%202014%20Final.pdf" TargetMode="Externa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9"/>
  <sheetViews>
    <sheetView tabSelected="1" workbookViewId="0">
      <selection sqref="A1:XFD1048576"/>
    </sheetView>
  </sheetViews>
  <sheetFormatPr defaultColWidth="9.140625" defaultRowHeight="15" x14ac:dyDescent="0.25"/>
  <cols>
    <col min="2" max="2" width="83.28515625" customWidth="1"/>
  </cols>
  <sheetData>
    <row r="1" spans="1:2" x14ac:dyDescent="0.25">
      <c r="A1" s="1" t="s">
        <v>184</v>
      </c>
    </row>
    <row r="2" spans="1:2" x14ac:dyDescent="0.25">
      <c r="A2" s="1" t="s">
        <v>183</v>
      </c>
    </row>
    <row r="3" spans="1:2" x14ac:dyDescent="0.25">
      <c r="A3" s="1" t="s">
        <v>310</v>
      </c>
    </row>
    <row r="5" spans="1:2" x14ac:dyDescent="0.25">
      <c r="A5" s="1" t="s">
        <v>0</v>
      </c>
      <c r="B5" s="27" t="s">
        <v>115</v>
      </c>
    </row>
    <row r="6" spans="1:2" x14ac:dyDescent="0.25">
      <c r="B6" t="s">
        <v>1</v>
      </c>
    </row>
    <row r="7" spans="1:2" x14ac:dyDescent="0.25">
      <c r="B7" s="2">
        <v>2014</v>
      </c>
    </row>
    <row r="8" spans="1:2" x14ac:dyDescent="0.25">
      <c r="B8" t="s">
        <v>2</v>
      </c>
    </row>
    <row r="9" spans="1:2" x14ac:dyDescent="0.25">
      <c r="B9" s="28" t="s">
        <v>3</v>
      </c>
    </row>
    <row r="10" spans="1:2" x14ac:dyDescent="0.25">
      <c r="B10" t="s">
        <v>4</v>
      </c>
    </row>
    <row r="12" spans="1:2" x14ac:dyDescent="0.25">
      <c r="B12" s="27" t="s">
        <v>256</v>
      </c>
    </row>
    <row r="13" spans="1:2" x14ac:dyDescent="0.25">
      <c r="B13" t="s">
        <v>288</v>
      </c>
    </row>
    <row r="14" spans="1:2" x14ac:dyDescent="0.25">
      <c r="B14" s="2">
        <v>2015</v>
      </c>
    </row>
    <row r="15" spans="1:2" x14ac:dyDescent="0.25">
      <c r="B15" t="s">
        <v>289</v>
      </c>
    </row>
    <row r="16" spans="1:2" x14ac:dyDescent="0.25">
      <c r="B16" s="28" t="s">
        <v>230</v>
      </c>
    </row>
    <row r="18" spans="2:2" x14ac:dyDescent="0.25">
      <c r="B18" s="27" t="s">
        <v>290</v>
      </c>
    </row>
    <row r="19" spans="2:2" x14ac:dyDescent="0.25">
      <c r="B19" t="s">
        <v>522</v>
      </c>
    </row>
    <row r="20" spans="2:2" x14ac:dyDescent="0.25">
      <c r="B20" s="2">
        <v>2020</v>
      </c>
    </row>
    <row r="21" spans="2:2" x14ac:dyDescent="0.25">
      <c r="B21" t="s">
        <v>521</v>
      </c>
    </row>
    <row r="22" spans="2:2" x14ac:dyDescent="0.25">
      <c r="B22" s="28" t="s">
        <v>520</v>
      </c>
    </row>
    <row r="24" spans="2:2" x14ac:dyDescent="0.25">
      <c r="B24" s="27" t="s">
        <v>291</v>
      </c>
    </row>
    <row r="25" spans="2:2" x14ac:dyDescent="0.25">
      <c r="B25" t="s">
        <v>292</v>
      </c>
    </row>
    <row r="26" spans="2:2" x14ac:dyDescent="0.25">
      <c r="B26" s="2">
        <v>2015</v>
      </c>
    </row>
    <row r="27" spans="2:2" x14ac:dyDescent="0.25">
      <c r="B27" t="s">
        <v>293</v>
      </c>
    </row>
    <row r="28" spans="2:2" x14ac:dyDescent="0.25">
      <c r="B28" s="28" t="s">
        <v>224</v>
      </c>
    </row>
    <row r="30" spans="2:2" x14ac:dyDescent="0.25">
      <c r="B30" s="27" t="s">
        <v>297</v>
      </c>
    </row>
    <row r="31" spans="2:2" x14ac:dyDescent="0.25">
      <c r="B31" t="s">
        <v>294</v>
      </c>
    </row>
    <row r="32" spans="2:2" x14ac:dyDescent="0.25">
      <c r="B32" s="2">
        <v>2015</v>
      </c>
    </row>
    <row r="33" spans="2:2" x14ac:dyDescent="0.25">
      <c r="B33" t="s">
        <v>295</v>
      </c>
    </row>
    <row r="34" spans="2:2" x14ac:dyDescent="0.25">
      <c r="B34" s="28" t="s">
        <v>235</v>
      </c>
    </row>
    <row r="35" spans="2:2" x14ac:dyDescent="0.25">
      <c r="B35" t="s">
        <v>296</v>
      </c>
    </row>
    <row r="37" spans="2:2" x14ac:dyDescent="0.25">
      <c r="B37" s="27" t="s">
        <v>167</v>
      </c>
    </row>
    <row r="38" spans="2:2" x14ac:dyDescent="0.25">
      <c r="B38" t="s">
        <v>168</v>
      </c>
    </row>
    <row r="39" spans="2:2" x14ac:dyDescent="0.25">
      <c r="B39" s="2" t="s">
        <v>640</v>
      </c>
    </row>
    <row r="40" spans="2:2" x14ac:dyDescent="0.25">
      <c r="B40" t="s">
        <v>641</v>
      </c>
    </row>
    <row r="41" spans="2:2" x14ac:dyDescent="0.25">
      <c r="B41" s="28" t="s">
        <v>589</v>
      </c>
    </row>
    <row r="42" spans="2:2" x14ac:dyDescent="0.25">
      <c r="B42" t="s">
        <v>639</v>
      </c>
    </row>
    <row r="44" spans="2:2" x14ac:dyDescent="0.25">
      <c r="B44" s="27" t="s">
        <v>527</v>
      </c>
    </row>
    <row r="45" spans="2:2" x14ac:dyDescent="0.25">
      <c r="B45" t="s">
        <v>523</v>
      </c>
    </row>
    <row r="46" spans="2:2" x14ac:dyDescent="0.25">
      <c r="B46" s="2">
        <v>2020</v>
      </c>
    </row>
    <row r="47" spans="2:2" x14ac:dyDescent="0.25">
      <c r="B47" t="s">
        <v>524</v>
      </c>
    </row>
    <row r="48" spans="2:2" x14ac:dyDescent="0.25">
      <c r="B48" s="28" t="s">
        <v>518</v>
      </c>
    </row>
    <row r="50" spans="1:2" x14ac:dyDescent="0.25">
      <c r="B50" s="27" t="s">
        <v>534</v>
      </c>
    </row>
    <row r="51" spans="1:2" x14ac:dyDescent="0.25">
      <c r="B51" t="s">
        <v>528</v>
      </c>
    </row>
    <row r="52" spans="1:2" x14ac:dyDescent="0.25">
      <c r="B52" s="2">
        <v>2020</v>
      </c>
    </row>
    <row r="53" spans="1:2" x14ac:dyDescent="0.25">
      <c r="B53" t="s">
        <v>529</v>
      </c>
    </row>
    <row r="54" spans="1:2" x14ac:dyDescent="0.25">
      <c r="B54" t="s">
        <v>530</v>
      </c>
    </row>
    <row r="55" spans="1:2" x14ac:dyDescent="0.25">
      <c r="B55" t="s">
        <v>535</v>
      </c>
    </row>
    <row r="57" spans="1:2" x14ac:dyDescent="0.25">
      <c r="A57" s="1" t="s">
        <v>169</v>
      </c>
    </row>
    <row r="58" spans="1:2" x14ac:dyDescent="0.25">
      <c r="A58" t="s">
        <v>674</v>
      </c>
    </row>
    <row r="59" spans="1:2" x14ac:dyDescent="0.25">
      <c r="A59" t="s">
        <v>675</v>
      </c>
    </row>
    <row r="60" spans="1:2" x14ac:dyDescent="0.25">
      <c r="A60" s="1"/>
    </row>
    <row r="61" spans="1:2" x14ac:dyDescent="0.25">
      <c r="A61" t="s">
        <v>170</v>
      </c>
    </row>
    <row r="62" spans="1:2" x14ac:dyDescent="0.25">
      <c r="A62" t="s">
        <v>171</v>
      </c>
    </row>
    <row r="64" spans="1:2" x14ac:dyDescent="0.25">
      <c r="A64" t="s">
        <v>174</v>
      </c>
    </row>
    <row r="65" spans="1:2" x14ac:dyDescent="0.25">
      <c r="A65" t="s">
        <v>175</v>
      </c>
    </row>
    <row r="66" spans="1:2" x14ac:dyDescent="0.25">
      <c r="A66" t="s">
        <v>176</v>
      </c>
    </row>
    <row r="67" spans="1:2" x14ac:dyDescent="0.25">
      <c r="A67" t="s">
        <v>177</v>
      </c>
    </row>
    <row r="69" spans="1:2" x14ac:dyDescent="0.25">
      <c r="A69" t="s">
        <v>186</v>
      </c>
    </row>
    <row r="70" spans="1:2" x14ac:dyDescent="0.25">
      <c r="A70" t="s">
        <v>187</v>
      </c>
    </row>
    <row r="71" spans="1:2" x14ac:dyDescent="0.25">
      <c r="A71" t="s">
        <v>188</v>
      </c>
    </row>
    <row r="72" spans="1:2" x14ac:dyDescent="0.25">
      <c r="A72" t="s">
        <v>190</v>
      </c>
    </row>
    <row r="73" spans="1:2" x14ac:dyDescent="0.25">
      <c r="A73">
        <v>0.97099999999999997</v>
      </c>
    </row>
    <row r="74" spans="1:2" x14ac:dyDescent="0.25">
      <c r="A74" t="s">
        <v>189</v>
      </c>
    </row>
    <row r="76" spans="1:2" x14ac:dyDescent="0.25">
      <c r="A76" t="s">
        <v>525</v>
      </c>
    </row>
    <row r="77" spans="1:2" x14ac:dyDescent="0.25">
      <c r="A77">
        <v>0.89805481563188172</v>
      </c>
    </row>
    <row r="78" spans="1:2" x14ac:dyDescent="0.25">
      <c r="A78" t="s">
        <v>189</v>
      </c>
    </row>
    <row r="79" spans="1:2" x14ac:dyDescent="0.25">
      <c r="A79">
        <v>0.88711067149387013</v>
      </c>
      <c r="B79" t="s">
        <v>538</v>
      </c>
    </row>
    <row r="82" spans="1:1" x14ac:dyDescent="0.25">
      <c r="A82" s="1" t="s">
        <v>531</v>
      </c>
    </row>
    <row r="83" spans="1:1" x14ac:dyDescent="0.25">
      <c r="A83" t="s">
        <v>590</v>
      </c>
    </row>
    <row r="84" spans="1:1" x14ac:dyDescent="0.25">
      <c r="A84" t="s">
        <v>591</v>
      </c>
    </row>
    <row r="85" spans="1:1" x14ac:dyDescent="0.25">
      <c r="A85" t="s">
        <v>532</v>
      </c>
    </row>
    <row r="86" spans="1:1" x14ac:dyDescent="0.25">
      <c r="A86" t="s">
        <v>533</v>
      </c>
    </row>
    <row r="88" spans="1:1" x14ac:dyDescent="0.25">
      <c r="A88" s="1" t="s">
        <v>305</v>
      </c>
    </row>
    <row r="89" spans="1:1" x14ac:dyDescent="0.25">
      <c r="A89" t="s">
        <v>316</v>
      </c>
    </row>
    <row r="90" spans="1:1" x14ac:dyDescent="0.25">
      <c r="A90" t="s">
        <v>317</v>
      </c>
    </row>
    <row r="91" spans="1:1" x14ac:dyDescent="0.25">
      <c r="A91" t="s">
        <v>306</v>
      </c>
    </row>
    <row r="92" spans="1:1" x14ac:dyDescent="0.25">
      <c r="A92" t="s">
        <v>307</v>
      </c>
    </row>
    <row r="94" spans="1:1" x14ac:dyDescent="0.25">
      <c r="A94" s="1" t="s">
        <v>536</v>
      </c>
    </row>
    <row r="95" spans="1:1" x14ac:dyDescent="0.25">
      <c r="A95" t="s">
        <v>598</v>
      </c>
    </row>
    <row r="96" spans="1:1" x14ac:dyDescent="0.25">
      <c r="A96" t="s">
        <v>599</v>
      </c>
    </row>
    <row r="98" spans="1:1" x14ac:dyDescent="0.25">
      <c r="A98" t="s">
        <v>537</v>
      </c>
    </row>
    <row r="99" spans="1:1" x14ac:dyDescent="0.25">
      <c r="A99">
        <v>30</v>
      </c>
    </row>
  </sheetData>
  <hyperlinks>
    <hyperlink ref="B9" r:id="rId1" xr:uid="{E434201F-67F7-4D65-9066-DFDD513735DE}"/>
    <hyperlink ref="B48" r:id="rId2" location=":~:text=According%20to%20a%20summary%20shared,would%20have%20under%20existing%20law." xr:uid="{67801826-7C88-4F68-B3D9-D8166093D007}"/>
  </hyperlinks>
  <pageMargins left="0.7" right="0.7" top="0.75" bottom="0.75" header="0.3" footer="0.3"/>
  <pageSetup orientation="portrait" horizontalDpi="1200" verticalDpi="1200"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986F35-E44B-463E-ADEB-F0FE35B42A98}">
  <sheetPr>
    <tabColor rgb="FF6AA84F"/>
  </sheetPr>
  <dimension ref="A1:AJ803"/>
  <sheetViews>
    <sheetView workbookViewId="0">
      <selection activeCell="A4" sqref="A4:XFD108"/>
    </sheetView>
  </sheetViews>
  <sheetFormatPr defaultColWidth="12.5703125" defaultRowHeight="15.75" customHeight="1" x14ac:dyDescent="0.2"/>
  <cols>
    <col min="1" max="1" width="94.42578125" style="84" customWidth="1"/>
    <col min="2" max="2" width="15.42578125" style="84" customWidth="1"/>
    <col min="3" max="4" width="11.5703125" style="84" customWidth="1"/>
    <col min="5" max="5" width="10.140625" style="84" customWidth="1"/>
    <col min="6" max="6" width="7.5703125" style="84" customWidth="1"/>
    <col min="7" max="7" width="9.5703125" style="84" customWidth="1"/>
    <col min="8" max="8" width="10.140625" style="84" customWidth="1"/>
    <col min="9" max="36" width="7.5703125" style="84" customWidth="1"/>
    <col min="37" max="16384" width="12.5703125" style="84"/>
  </cols>
  <sheetData>
    <row r="1" spans="1:36" ht="12.75" x14ac:dyDescent="0.2">
      <c r="A1" s="82" t="s">
        <v>676</v>
      </c>
      <c r="B1" s="82"/>
      <c r="C1" s="82"/>
      <c r="D1" s="82"/>
      <c r="E1" s="82"/>
      <c r="F1" s="82"/>
      <c r="G1" s="82"/>
      <c r="H1" s="82"/>
      <c r="I1" s="82"/>
      <c r="J1" s="82"/>
      <c r="K1" s="82"/>
      <c r="L1" s="82"/>
      <c r="M1" s="82"/>
      <c r="N1" s="82"/>
      <c r="O1" s="82"/>
      <c r="P1" s="82"/>
      <c r="Q1" s="82"/>
      <c r="R1" s="82"/>
      <c r="S1" s="82"/>
      <c r="T1" s="82"/>
      <c r="U1" s="82"/>
      <c r="V1" s="82"/>
      <c r="W1" s="82"/>
      <c r="X1" s="82"/>
      <c r="Y1" s="82"/>
      <c r="Z1" s="82"/>
      <c r="AA1" s="82"/>
      <c r="AB1" s="82"/>
      <c r="AC1" s="82"/>
      <c r="AD1" s="82"/>
      <c r="AE1" s="82"/>
      <c r="AF1" s="82"/>
      <c r="AG1" s="83"/>
      <c r="AH1" s="83"/>
      <c r="AI1" s="83"/>
      <c r="AJ1" s="83"/>
    </row>
    <row r="2" spans="1:36" ht="305.25" customHeight="1" x14ac:dyDescent="0.2">
      <c r="A2" s="85" t="s">
        <v>677</v>
      </c>
      <c r="B2" s="83"/>
      <c r="C2" s="83"/>
      <c r="D2" s="83"/>
      <c r="E2" s="83"/>
      <c r="F2" s="83"/>
      <c r="G2" s="83"/>
      <c r="H2" s="83"/>
      <c r="I2" s="83"/>
      <c r="J2" s="83"/>
      <c r="K2" s="83"/>
      <c r="L2" s="83"/>
      <c r="M2" s="83"/>
      <c r="N2" s="83"/>
      <c r="O2" s="83"/>
      <c r="P2" s="83"/>
      <c r="Q2" s="83"/>
      <c r="R2" s="83"/>
      <c r="S2" s="83"/>
      <c r="T2" s="83"/>
      <c r="U2" s="83"/>
      <c r="V2" s="83"/>
      <c r="W2" s="83"/>
      <c r="X2" s="83"/>
      <c r="Y2" s="83"/>
      <c r="Z2" s="83"/>
      <c r="AA2" s="83"/>
      <c r="AB2" s="83"/>
      <c r="AC2" s="83"/>
      <c r="AD2" s="83"/>
      <c r="AE2" s="83"/>
      <c r="AF2" s="83"/>
      <c r="AG2" s="83"/>
      <c r="AH2" s="83"/>
      <c r="AI2" s="83"/>
      <c r="AJ2" s="83"/>
    </row>
    <row r="3" spans="1:36" ht="12.75" x14ac:dyDescent="0.2">
      <c r="A3" s="83"/>
      <c r="B3" s="83"/>
      <c r="C3" s="83"/>
      <c r="D3" s="83"/>
      <c r="E3" s="83"/>
      <c r="F3" s="83"/>
      <c r="G3" s="83"/>
      <c r="H3" s="83"/>
      <c r="I3" s="83"/>
      <c r="J3" s="83"/>
      <c r="K3" s="83"/>
      <c r="L3" s="83"/>
      <c r="M3" s="83"/>
      <c r="N3" s="83"/>
      <c r="O3" s="83"/>
      <c r="P3" s="83"/>
      <c r="Q3" s="83"/>
      <c r="R3" s="83"/>
      <c r="S3" s="83"/>
      <c r="T3" s="83"/>
      <c r="U3" s="83"/>
      <c r="V3" s="83"/>
      <c r="W3" s="83"/>
      <c r="X3" s="83"/>
      <c r="Y3" s="83"/>
      <c r="Z3" s="83"/>
      <c r="AA3" s="83"/>
      <c r="AB3" s="83"/>
      <c r="AC3" s="83"/>
      <c r="AD3" s="83"/>
      <c r="AE3" s="83"/>
      <c r="AF3" s="83"/>
      <c r="AG3" s="83"/>
      <c r="AH3" s="83"/>
      <c r="AI3" s="83"/>
      <c r="AJ3" s="83"/>
    </row>
    <row r="4" spans="1:36" ht="12.75" x14ac:dyDescent="0.2">
      <c r="A4" s="82" t="s">
        <v>678</v>
      </c>
      <c r="B4" s="86"/>
      <c r="C4" s="86"/>
      <c r="D4" s="86"/>
      <c r="E4" s="86"/>
      <c r="F4" s="86"/>
      <c r="G4" s="86"/>
      <c r="H4" s="86"/>
      <c r="I4" s="86"/>
      <c r="J4" s="86"/>
      <c r="K4" s="86"/>
      <c r="L4" s="86"/>
      <c r="M4" s="86"/>
      <c r="N4" s="86"/>
      <c r="O4" s="86"/>
      <c r="P4" s="86"/>
      <c r="Q4" s="86"/>
      <c r="R4" s="86"/>
      <c r="S4" s="86"/>
      <c r="T4" s="86"/>
      <c r="U4" s="86"/>
      <c r="V4" s="86"/>
      <c r="W4" s="86"/>
      <c r="X4" s="86"/>
      <c r="Y4" s="86"/>
      <c r="Z4" s="86"/>
      <c r="AA4" s="86"/>
      <c r="AB4" s="86"/>
      <c r="AC4" s="86"/>
      <c r="AD4" s="86"/>
      <c r="AE4" s="86"/>
      <c r="AF4" s="86"/>
      <c r="AG4" s="86"/>
      <c r="AH4" s="86"/>
      <c r="AI4" s="86"/>
      <c r="AJ4" s="86"/>
    </row>
    <row r="5" spans="1:36" ht="12.75" x14ac:dyDescent="0.2">
      <c r="A5" s="87" t="s">
        <v>679</v>
      </c>
      <c r="B5" s="87"/>
      <c r="C5" s="87"/>
      <c r="D5" s="87"/>
      <c r="E5" s="87"/>
      <c r="F5" s="87"/>
      <c r="G5" s="87"/>
      <c r="H5" s="87"/>
      <c r="I5" s="87"/>
      <c r="J5" s="87"/>
      <c r="K5" s="87"/>
      <c r="L5" s="87"/>
      <c r="M5" s="87"/>
      <c r="N5" s="88"/>
      <c r="O5" s="88"/>
      <c r="P5" s="88"/>
      <c r="Q5" s="88"/>
      <c r="R5" s="88"/>
      <c r="S5" s="88"/>
      <c r="T5" s="88"/>
      <c r="U5" s="88"/>
      <c r="V5" s="88"/>
      <c r="W5" s="88"/>
      <c r="X5" s="88"/>
      <c r="Y5" s="88"/>
      <c r="Z5" s="88"/>
      <c r="AA5" s="88"/>
      <c r="AB5" s="88"/>
      <c r="AC5" s="88"/>
      <c r="AD5" s="88"/>
      <c r="AE5" s="88"/>
      <c r="AF5" s="88"/>
      <c r="AG5" s="88"/>
      <c r="AH5" s="88"/>
      <c r="AI5" s="88"/>
      <c r="AJ5" s="88"/>
    </row>
    <row r="6" spans="1:36" ht="12.75" x14ac:dyDescent="0.2">
      <c r="A6" s="89" t="s">
        <v>680</v>
      </c>
      <c r="B6" s="83"/>
      <c r="C6" s="83"/>
      <c r="D6" s="83"/>
      <c r="E6" s="83"/>
      <c r="F6" s="83"/>
      <c r="G6" s="83"/>
      <c r="H6" s="83"/>
      <c r="I6" s="83"/>
      <c r="J6" s="83"/>
      <c r="K6" s="83"/>
      <c r="L6" s="83"/>
      <c r="M6" s="83"/>
      <c r="N6" s="83"/>
      <c r="O6" s="83"/>
      <c r="P6" s="83"/>
      <c r="Q6" s="83"/>
      <c r="R6" s="83"/>
      <c r="S6" s="83"/>
      <c r="T6" s="83"/>
      <c r="U6" s="83"/>
      <c r="V6" s="83"/>
      <c r="W6" s="83"/>
      <c r="X6" s="83"/>
      <c r="Y6" s="83"/>
      <c r="Z6" s="83"/>
      <c r="AA6" s="83"/>
      <c r="AB6" s="83"/>
      <c r="AC6" s="83"/>
      <c r="AD6" s="83"/>
      <c r="AE6" s="83"/>
      <c r="AF6" s="83"/>
      <c r="AG6" s="83"/>
      <c r="AH6" s="83"/>
      <c r="AI6" s="83"/>
      <c r="AJ6" s="83"/>
    </row>
    <row r="7" spans="1:36" ht="12.75" x14ac:dyDescent="0.2">
      <c r="A7" s="90" t="s">
        <v>681</v>
      </c>
      <c r="B7" s="83"/>
      <c r="C7" s="83"/>
      <c r="D7" s="83"/>
      <c r="E7" s="83"/>
      <c r="F7" s="83"/>
      <c r="G7" s="83"/>
      <c r="H7" s="83"/>
      <c r="I7" s="83"/>
      <c r="J7" s="83"/>
      <c r="K7" s="83"/>
      <c r="L7" s="83"/>
      <c r="M7" s="83"/>
      <c r="N7" s="83"/>
      <c r="O7" s="83"/>
      <c r="P7" s="83"/>
      <c r="Q7" s="83"/>
      <c r="R7" s="83"/>
      <c r="S7" s="83"/>
      <c r="T7" s="83"/>
      <c r="U7" s="83"/>
      <c r="V7" s="83"/>
      <c r="W7" s="83"/>
      <c r="X7" s="83"/>
      <c r="Y7" s="83"/>
      <c r="Z7" s="83"/>
      <c r="AA7" s="83"/>
      <c r="AB7" s="83"/>
      <c r="AC7" s="83"/>
      <c r="AD7" s="83"/>
      <c r="AE7" s="83"/>
      <c r="AF7" s="83"/>
      <c r="AG7" s="83"/>
      <c r="AH7" s="83"/>
      <c r="AI7" s="83"/>
      <c r="AJ7" s="83"/>
    </row>
    <row r="8" spans="1:36" ht="12.75" x14ac:dyDescent="0.2">
      <c r="A8" s="91"/>
      <c r="B8" s="83"/>
      <c r="C8" s="83"/>
      <c r="D8" s="83"/>
      <c r="E8" s="83"/>
      <c r="F8" s="83"/>
      <c r="G8" s="83"/>
      <c r="H8" s="83"/>
      <c r="I8" s="83"/>
      <c r="J8" s="83"/>
      <c r="K8" s="83"/>
      <c r="L8" s="83"/>
      <c r="M8" s="83"/>
      <c r="N8" s="83"/>
      <c r="O8" s="83"/>
      <c r="P8" s="83"/>
      <c r="Q8" s="83"/>
      <c r="R8" s="83"/>
      <c r="S8" s="83"/>
      <c r="T8" s="83"/>
      <c r="U8" s="83"/>
      <c r="V8" s="83"/>
      <c r="W8" s="83"/>
      <c r="X8" s="83"/>
      <c r="Y8" s="83"/>
      <c r="Z8" s="83"/>
      <c r="AA8" s="83"/>
      <c r="AB8" s="83"/>
      <c r="AC8" s="83"/>
      <c r="AD8" s="83"/>
      <c r="AE8" s="83"/>
      <c r="AF8" s="83"/>
      <c r="AG8" s="83"/>
      <c r="AH8" s="83"/>
      <c r="AI8" s="83"/>
      <c r="AJ8" s="83"/>
    </row>
    <row r="9" spans="1:36" ht="12.75" x14ac:dyDescent="0.2">
      <c r="A9" s="91"/>
      <c r="B9" s="83"/>
      <c r="C9" s="83"/>
      <c r="D9" s="83"/>
      <c r="E9" s="83"/>
      <c r="F9" s="83"/>
      <c r="G9" s="83"/>
      <c r="H9" s="83"/>
      <c r="I9" s="83"/>
      <c r="J9" s="83"/>
      <c r="K9" s="83"/>
      <c r="L9" s="83"/>
      <c r="M9" s="83"/>
      <c r="N9" s="83"/>
      <c r="O9" s="83"/>
      <c r="P9" s="83"/>
      <c r="Q9" s="83"/>
      <c r="R9" s="83"/>
      <c r="S9" s="83"/>
      <c r="T9" s="83"/>
      <c r="U9" s="83"/>
      <c r="V9" s="83"/>
      <c r="W9" s="83"/>
      <c r="X9" s="83"/>
      <c r="Y9" s="83"/>
      <c r="Z9" s="83"/>
      <c r="AA9" s="83"/>
      <c r="AB9" s="83"/>
      <c r="AC9" s="83"/>
      <c r="AD9" s="83"/>
      <c r="AE9" s="83"/>
      <c r="AF9" s="83"/>
      <c r="AG9" s="83"/>
      <c r="AH9" s="83"/>
      <c r="AI9" s="83"/>
      <c r="AJ9" s="83"/>
    </row>
    <row r="10" spans="1:36" ht="12.75" x14ac:dyDescent="0.2">
      <c r="A10" s="91"/>
      <c r="B10" s="83"/>
      <c r="C10" s="83"/>
      <c r="D10" s="83"/>
      <c r="E10" s="83"/>
      <c r="F10" s="83"/>
      <c r="G10" s="83"/>
      <c r="H10" s="83"/>
      <c r="I10" s="83"/>
      <c r="J10" s="83"/>
      <c r="K10" s="83"/>
      <c r="L10" s="83"/>
      <c r="M10" s="83"/>
      <c r="N10" s="83"/>
      <c r="O10" s="83"/>
      <c r="P10" s="83"/>
      <c r="Q10" s="83"/>
      <c r="R10" s="83"/>
      <c r="S10" s="83"/>
      <c r="T10" s="83"/>
      <c r="U10" s="83"/>
      <c r="V10" s="83"/>
      <c r="W10" s="83"/>
      <c r="X10" s="83"/>
      <c r="Y10" s="83"/>
      <c r="Z10" s="83"/>
      <c r="AA10" s="83"/>
      <c r="AB10" s="83"/>
      <c r="AC10" s="83"/>
      <c r="AD10" s="83"/>
      <c r="AE10" s="83"/>
      <c r="AF10" s="83"/>
      <c r="AG10" s="83"/>
      <c r="AH10" s="83"/>
      <c r="AI10" s="83"/>
      <c r="AJ10" s="83"/>
    </row>
    <row r="11" spans="1:36" ht="12.75" x14ac:dyDescent="0.2">
      <c r="A11" s="91"/>
      <c r="B11" s="83"/>
      <c r="C11" s="83"/>
      <c r="D11" s="83"/>
      <c r="E11" s="83"/>
      <c r="F11" s="83"/>
      <c r="G11" s="83"/>
      <c r="H11" s="83"/>
      <c r="I11" s="83"/>
      <c r="J11" s="83"/>
      <c r="K11" s="83"/>
      <c r="L11" s="83"/>
      <c r="M11" s="83"/>
      <c r="N11" s="83"/>
      <c r="O11" s="83"/>
      <c r="P11" s="83"/>
      <c r="Q11" s="83"/>
      <c r="R11" s="83"/>
      <c r="S11" s="83"/>
      <c r="T11" s="83"/>
      <c r="U11" s="83"/>
      <c r="V11" s="83"/>
      <c r="W11" s="83"/>
      <c r="X11" s="83"/>
      <c r="Y11" s="83"/>
      <c r="Z11" s="83"/>
      <c r="AA11" s="83"/>
      <c r="AB11" s="83"/>
      <c r="AC11" s="83"/>
      <c r="AD11" s="83"/>
      <c r="AE11" s="83"/>
      <c r="AF11" s="83"/>
      <c r="AG11" s="83"/>
      <c r="AH11" s="83"/>
      <c r="AI11" s="83"/>
      <c r="AJ11" s="83"/>
    </row>
    <row r="12" spans="1:36" ht="12.75" x14ac:dyDescent="0.2">
      <c r="A12" s="91"/>
      <c r="B12" s="83"/>
      <c r="C12" s="83"/>
      <c r="D12" s="83"/>
      <c r="E12" s="83"/>
      <c r="F12" s="83"/>
      <c r="G12" s="83"/>
      <c r="H12" s="83"/>
      <c r="I12" s="83"/>
      <c r="J12" s="83"/>
      <c r="K12" s="83"/>
      <c r="L12" s="83"/>
      <c r="M12" s="83"/>
      <c r="N12" s="83"/>
      <c r="O12" s="83"/>
      <c r="P12" s="83"/>
      <c r="Q12" s="83"/>
      <c r="R12" s="83"/>
      <c r="S12" s="83"/>
      <c r="T12" s="83"/>
      <c r="U12" s="83"/>
      <c r="V12" s="83"/>
      <c r="W12" s="83"/>
      <c r="X12" s="83"/>
      <c r="Y12" s="83"/>
      <c r="Z12" s="83"/>
      <c r="AA12" s="83"/>
      <c r="AB12" s="83"/>
      <c r="AC12" s="83"/>
      <c r="AD12" s="83"/>
      <c r="AE12" s="83"/>
      <c r="AF12" s="83"/>
      <c r="AG12" s="83"/>
      <c r="AH12" s="83"/>
      <c r="AI12" s="83"/>
      <c r="AJ12" s="83"/>
    </row>
    <row r="13" spans="1:36" ht="12.75" x14ac:dyDescent="0.2">
      <c r="A13" s="91"/>
      <c r="B13" s="83"/>
      <c r="C13" s="83"/>
      <c r="D13" s="83"/>
      <c r="E13" s="83"/>
      <c r="F13" s="83"/>
      <c r="G13" s="83"/>
      <c r="H13" s="83"/>
      <c r="I13" s="83"/>
      <c r="J13" s="83"/>
      <c r="K13" s="83"/>
      <c r="L13" s="83"/>
      <c r="M13" s="83"/>
      <c r="N13" s="83"/>
      <c r="O13" s="83"/>
      <c r="P13" s="83"/>
      <c r="Q13" s="83"/>
      <c r="R13" s="83"/>
      <c r="S13" s="83"/>
      <c r="T13" s="83"/>
      <c r="U13" s="83"/>
      <c r="V13" s="83"/>
      <c r="W13" s="83"/>
      <c r="X13" s="83"/>
      <c r="Y13" s="83"/>
      <c r="Z13" s="83"/>
      <c r="AA13" s="83"/>
      <c r="AB13" s="83"/>
      <c r="AC13" s="83"/>
      <c r="AD13" s="83"/>
      <c r="AE13" s="83"/>
      <c r="AF13" s="83"/>
      <c r="AG13" s="83"/>
      <c r="AH13" s="83"/>
      <c r="AI13" s="83"/>
      <c r="AJ13" s="83"/>
    </row>
    <row r="14" spans="1:36" ht="12.75" x14ac:dyDescent="0.2">
      <c r="A14" s="91"/>
      <c r="B14" s="83"/>
      <c r="C14" s="83"/>
      <c r="D14" s="83"/>
      <c r="E14" s="83"/>
      <c r="F14" s="83"/>
      <c r="G14" s="83"/>
      <c r="H14" s="83"/>
      <c r="I14" s="83"/>
      <c r="J14" s="83"/>
      <c r="K14" s="83"/>
      <c r="L14" s="83"/>
      <c r="M14" s="83"/>
      <c r="N14" s="83"/>
      <c r="O14" s="83"/>
      <c r="P14" s="83"/>
      <c r="Q14" s="83"/>
      <c r="R14" s="83"/>
      <c r="S14" s="83"/>
      <c r="T14" s="83"/>
      <c r="U14" s="83"/>
      <c r="V14" s="83"/>
      <c r="W14" s="83"/>
      <c r="X14" s="83"/>
      <c r="Y14" s="83"/>
      <c r="Z14" s="83"/>
      <c r="AA14" s="83"/>
      <c r="AB14" s="83"/>
      <c r="AC14" s="83"/>
      <c r="AD14" s="83"/>
      <c r="AE14" s="83"/>
      <c r="AF14" s="83"/>
      <c r="AG14" s="83"/>
      <c r="AH14" s="83"/>
      <c r="AI14" s="83"/>
      <c r="AJ14" s="83"/>
    </row>
    <row r="15" spans="1:36" ht="12.75" x14ac:dyDescent="0.2">
      <c r="A15" s="91"/>
      <c r="B15" s="83"/>
      <c r="C15" s="83"/>
      <c r="D15" s="83"/>
      <c r="E15" s="83"/>
      <c r="F15" s="83"/>
      <c r="G15" s="83"/>
      <c r="H15" s="83"/>
      <c r="I15" s="83"/>
      <c r="J15" s="83"/>
      <c r="K15" s="83"/>
      <c r="L15" s="83"/>
      <c r="M15" s="83"/>
      <c r="N15" s="83"/>
      <c r="O15" s="83"/>
      <c r="P15" s="83"/>
      <c r="Q15" s="83"/>
      <c r="R15" s="83"/>
      <c r="S15" s="83"/>
      <c r="T15" s="83"/>
      <c r="U15" s="83"/>
      <c r="V15" s="83"/>
      <c r="W15" s="83"/>
      <c r="X15" s="83"/>
      <c r="Y15" s="83"/>
      <c r="Z15" s="83"/>
      <c r="AA15" s="83"/>
      <c r="AB15" s="83"/>
      <c r="AC15" s="83"/>
      <c r="AD15" s="83"/>
      <c r="AE15" s="83"/>
      <c r="AF15" s="83"/>
      <c r="AG15" s="83"/>
      <c r="AH15" s="83"/>
      <c r="AI15" s="83"/>
      <c r="AJ15" s="83"/>
    </row>
    <row r="16" spans="1:36" ht="12.75" x14ac:dyDescent="0.2">
      <c r="A16" s="91"/>
      <c r="B16" s="83"/>
      <c r="C16" s="83"/>
      <c r="D16" s="83"/>
      <c r="E16" s="83"/>
      <c r="F16" s="83"/>
      <c r="G16" s="83"/>
      <c r="H16" s="83"/>
      <c r="I16" s="83"/>
      <c r="J16" s="83"/>
      <c r="K16" s="83"/>
      <c r="L16" s="83"/>
      <c r="M16" s="83"/>
      <c r="N16" s="83"/>
      <c r="O16" s="83"/>
      <c r="P16" s="83"/>
      <c r="Q16" s="83"/>
      <c r="R16" s="83"/>
      <c r="S16" s="83"/>
      <c r="T16" s="83"/>
      <c r="U16" s="83"/>
      <c r="V16" s="83"/>
      <c r="W16" s="83"/>
      <c r="X16" s="83"/>
      <c r="Y16" s="83"/>
      <c r="Z16" s="83"/>
      <c r="AA16" s="83"/>
      <c r="AB16" s="83"/>
      <c r="AC16" s="83"/>
      <c r="AD16" s="83"/>
      <c r="AE16" s="83"/>
      <c r="AF16" s="83"/>
      <c r="AG16" s="83"/>
      <c r="AH16" s="83"/>
      <c r="AI16" s="83"/>
      <c r="AJ16" s="83"/>
    </row>
    <row r="17" spans="1:36" ht="12.75" x14ac:dyDescent="0.2">
      <c r="A17" s="91"/>
      <c r="B17" s="83"/>
      <c r="C17" s="83"/>
      <c r="D17" s="83"/>
      <c r="E17" s="83"/>
      <c r="F17" s="83"/>
      <c r="G17" s="83"/>
      <c r="H17" s="83"/>
      <c r="I17" s="83"/>
      <c r="J17" s="83"/>
      <c r="K17" s="83"/>
      <c r="L17" s="83"/>
      <c r="M17" s="83"/>
      <c r="N17" s="83"/>
      <c r="O17" s="83"/>
      <c r="P17" s="83"/>
      <c r="Q17" s="83"/>
      <c r="R17" s="83"/>
      <c r="S17" s="83"/>
      <c r="T17" s="83"/>
      <c r="U17" s="83"/>
      <c r="V17" s="83"/>
      <c r="W17" s="83"/>
      <c r="X17" s="83"/>
      <c r="Y17" s="83"/>
      <c r="Z17" s="83"/>
      <c r="AA17" s="83"/>
      <c r="AB17" s="83"/>
      <c r="AC17" s="83"/>
      <c r="AD17" s="83"/>
      <c r="AE17" s="83"/>
      <c r="AF17" s="83"/>
      <c r="AG17" s="83"/>
      <c r="AH17" s="83"/>
      <c r="AI17" s="83"/>
      <c r="AJ17" s="83"/>
    </row>
    <row r="18" spans="1:36" ht="12.75" x14ac:dyDescent="0.2">
      <c r="A18" s="91"/>
      <c r="B18" s="83"/>
      <c r="C18" s="83"/>
      <c r="D18" s="83"/>
      <c r="E18" s="83"/>
      <c r="F18" s="83"/>
      <c r="G18" s="83"/>
      <c r="H18" s="83"/>
      <c r="I18" s="83"/>
      <c r="J18" s="83"/>
      <c r="K18" s="83"/>
      <c r="L18" s="83"/>
      <c r="M18" s="83"/>
      <c r="N18" s="83"/>
      <c r="O18" s="83"/>
      <c r="P18" s="83"/>
      <c r="Q18" s="83"/>
      <c r="R18" s="83"/>
      <c r="S18" s="83"/>
      <c r="T18" s="83"/>
      <c r="U18" s="83"/>
      <c r="V18" s="83"/>
      <c r="W18" s="83"/>
      <c r="X18" s="83"/>
      <c r="Y18" s="83"/>
      <c r="Z18" s="83"/>
      <c r="AA18" s="83"/>
      <c r="AB18" s="83"/>
      <c r="AC18" s="83"/>
      <c r="AD18" s="83"/>
      <c r="AE18" s="83"/>
      <c r="AF18" s="83"/>
      <c r="AG18" s="83"/>
      <c r="AH18" s="83"/>
      <c r="AI18" s="83"/>
      <c r="AJ18" s="83"/>
    </row>
    <row r="19" spans="1:36" ht="12.75" x14ac:dyDescent="0.2">
      <c r="A19" s="91"/>
      <c r="B19" s="83"/>
      <c r="C19" s="83"/>
      <c r="D19" s="83"/>
      <c r="E19" s="83"/>
      <c r="F19" s="83"/>
      <c r="G19" s="83"/>
      <c r="H19" s="83"/>
      <c r="I19" s="83"/>
      <c r="J19" s="83"/>
      <c r="K19" s="83"/>
      <c r="L19" s="83"/>
      <c r="M19" s="83"/>
      <c r="N19" s="83"/>
      <c r="O19" s="83"/>
      <c r="P19" s="83"/>
      <c r="Q19" s="83"/>
      <c r="R19" s="83"/>
      <c r="S19" s="83"/>
      <c r="T19" s="83"/>
      <c r="U19" s="83"/>
      <c r="V19" s="83"/>
      <c r="W19" s="83"/>
      <c r="X19" s="83"/>
      <c r="Y19" s="83"/>
      <c r="Z19" s="83"/>
      <c r="AA19" s="83"/>
      <c r="AB19" s="83"/>
      <c r="AC19" s="83"/>
      <c r="AD19" s="83"/>
      <c r="AE19" s="83"/>
      <c r="AF19" s="83"/>
      <c r="AG19" s="83"/>
      <c r="AH19" s="83"/>
      <c r="AI19" s="83"/>
      <c r="AJ19" s="83"/>
    </row>
    <row r="20" spans="1:36" ht="12.75" x14ac:dyDescent="0.2">
      <c r="A20" s="91"/>
      <c r="B20" s="83"/>
      <c r="C20" s="83"/>
      <c r="D20" s="83"/>
      <c r="E20" s="83"/>
      <c r="F20" s="83"/>
      <c r="G20" s="83"/>
      <c r="H20" s="83"/>
      <c r="I20" s="83"/>
      <c r="J20" s="83"/>
      <c r="K20" s="83"/>
      <c r="L20" s="83"/>
      <c r="M20" s="83"/>
      <c r="N20" s="83"/>
      <c r="O20" s="83"/>
      <c r="P20" s="83"/>
      <c r="Q20" s="83"/>
      <c r="R20" s="83"/>
      <c r="S20" s="83"/>
      <c r="T20" s="83"/>
      <c r="U20" s="83"/>
      <c r="V20" s="83"/>
      <c r="W20" s="83"/>
      <c r="X20" s="83"/>
      <c r="Y20" s="83"/>
      <c r="Z20" s="83"/>
      <c r="AA20" s="83"/>
      <c r="AB20" s="83"/>
      <c r="AC20" s="83"/>
      <c r="AD20" s="83"/>
      <c r="AE20" s="83"/>
      <c r="AF20" s="83"/>
      <c r="AG20" s="83"/>
      <c r="AH20" s="83"/>
      <c r="AI20" s="83"/>
      <c r="AJ20" s="83"/>
    </row>
    <row r="21" spans="1:36" ht="12.75" x14ac:dyDescent="0.2">
      <c r="A21" s="91"/>
      <c r="B21" s="83"/>
      <c r="C21" s="83"/>
      <c r="D21" s="83"/>
      <c r="E21" s="83"/>
      <c r="F21" s="83"/>
      <c r="G21" s="83"/>
      <c r="H21" s="83"/>
      <c r="I21" s="83"/>
      <c r="J21" s="83"/>
      <c r="K21" s="83"/>
      <c r="L21" s="83"/>
      <c r="M21" s="83"/>
      <c r="N21" s="83"/>
      <c r="O21" s="83"/>
      <c r="P21" s="83"/>
      <c r="Q21" s="83"/>
      <c r="R21" s="83"/>
      <c r="S21" s="83"/>
      <c r="T21" s="83"/>
      <c r="U21" s="83"/>
      <c r="V21" s="83"/>
      <c r="W21" s="83"/>
      <c r="X21" s="83"/>
      <c r="Y21" s="83"/>
      <c r="Z21" s="83"/>
      <c r="AA21" s="83"/>
      <c r="AB21" s="83"/>
      <c r="AC21" s="83"/>
      <c r="AD21" s="83"/>
      <c r="AE21" s="83"/>
      <c r="AF21" s="83"/>
      <c r="AG21" s="83"/>
      <c r="AH21" s="83"/>
      <c r="AI21" s="83"/>
      <c r="AJ21" s="83"/>
    </row>
    <row r="22" spans="1:36" ht="12.75" x14ac:dyDescent="0.2">
      <c r="A22" s="91"/>
      <c r="B22" s="83"/>
      <c r="C22" s="83"/>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3"/>
      <c r="AJ22" s="83"/>
    </row>
    <row r="23" spans="1:36" ht="12.75" x14ac:dyDescent="0.2">
      <c r="A23" s="91"/>
      <c r="B23" s="83"/>
      <c r="C23" s="83"/>
      <c r="D23" s="83"/>
      <c r="E23" s="83"/>
      <c r="F23" s="83"/>
      <c r="G23" s="83"/>
      <c r="H23" s="83"/>
      <c r="I23" s="83"/>
      <c r="J23" s="83"/>
      <c r="K23" s="83"/>
      <c r="L23" s="83"/>
      <c r="M23" s="83"/>
      <c r="N23" s="83"/>
      <c r="O23" s="83"/>
      <c r="P23" s="83"/>
      <c r="Q23" s="83"/>
      <c r="R23" s="83"/>
      <c r="S23" s="83"/>
      <c r="T23" s="83"/>
      <c r="U23" s="83"/>
      <c r="V23" s="83"/>
      <c r="W23" s="83"/>
      <c r="X23" s="83"/>
      <c r="Y23" s="83"/>
      <c r="Z23" s="83"/>
      <c r="AA23" s="83"/>
      <c r="AB23" s="83"/>
      <c r="AC23" s="83"/>
      <c r="AD23" s="83"/>
      <c r="AE23" s="83"/>
      <c r="AF23" s="83"/>
      <c r="AG23" s="83"/>
      <c r="AH23" s="83"/>
      <c r="AI23" s="83"/>
      <c r="AJ23" s="83"/>
    </row>
    <row r="24" spans="1:36" ht="12.75" x14ac:dyDescent="0.2">
      <c r="A24" s="91"/>
      <c r="B24" s="83"/>
      <c r="C24" s="83"/>
      <c r="D24" s="83"/>
      <c r="E24" s="83"/>
      <c r="F24" s="83"/>
      <c r="G24" s="83"/>
      <c r="H24" s="83"/>
      <c r="I24" s="83"/>
      <c r="J24" s="83"/>
      <c r="K24" s="83"/>
      <c r="L24" s="83"/>
      <c r="M24" s="83"/>
      <c r="N24" s="83"/>
      <c r="O24" s="83"/>
      <c r="P24" s="83"/>
      <c r="Q24" s="83"/>
      <c r="R24" s="83"/>
      <c r="S24" s="83"/>
      <c r="T24" s="83"/>
      <c r="U24" s="83"/>
      <c r="V24" s="83"/>
      <c r="W24" s="83"/>
      <c r="X24" s="83"/>
      <c r="Y24" s="83"/>
      <c r="Z24" s="83"/>
      <c r="AA24" s="83"/>
      <c r="AB24" s="83"/>
      <c r="AC24" s="83"/>
      <c r="AD24" s="83"/>
      <c r="AE24" s="83"/>
      <c r="AF24" s="83"/>
      <c r="AG24" s="83"/>
      <c r="AH24" s="83"/>
      <c r="AI24" s="83"/>
      <c r="AJ24" s="83"/>
    </row>
    <row r="25" spans="1:36" ht="12.75" x14ac:dyDescent="0.2">
      <c r="A25" s="91"/>
      <c r="B25" s="83"/>
      <c r="C25" s="83"/>
      <c r="D25" s="83"/>
      <c r="E25" s="83"/>
      <c r="F25" s="83"/>
      <c r="G25" s="83"/>
      <c r="H25" s="83"/>
      <c r="I25" s="83"/>
      <c r="J25" s="83"/>
      <c r="K25" s="83"/>
      <c r="L25" s="83"/>
      <c r="M25" s="83"/>
      <c r="N25" s="83"/>
      <c r="O25" s="83"/>
      <c r="P25" s="83"/>
      <c r="Q25" s="83"/>
      <c r="R25" s="83"/>
      <c r="S25" s="83"/>
      <c r="T25" s="83"/>
      <c r="U25" s="83"/>
      <c r="V25" s="83"/>
      <c r="W25" s="83"/>
      <c r="X25" s="83"/>
      <c r="Y25" s="83"/>
      <c r="Z25" s="83"/>
      <c r="AA25" s="83"/>
      <c r="AB25" s="83"/>
      <c r="AC25" s="83"/>
      <c r="AD25" s="83"/>
      <c r="AE25" s="83"/>
      <c r="AF25" s="83"/>
      <c r="AG25" s="83"/>
      <c r="AH25" s="83"/>
      <c r="AI25" s="83"/>
      <c r="AJ25" s="83"/>
    </row>
    <row r="26" spans="1:36" ht="12.75" x14ac:dyDescent="0.2">
      <c r="A26" s="83" t="s">
        <v>682</v>
      </c>
      <c r="B26" s="83"/>
      <c r="C26" s="83"/>
      <c r="D26" s="83"/>
      <c r="E26" s="83"/>
      <c r="F26" s="83"/>
      <c r="G26" s="83"/>
      <c r="H26" s="83"/>
      <c r="I26" s="83"/>
      <c r="J26" s="83"/>
      <c r="K26" s="83"/>
      <c r="L26" s="83"/>
      <c r="M26" s="83"/>
      <c r="N26" s="83"/>
      <c r="O26" s="83"/>
      <c r="P26" s="83"/>
      <c r="Q26" s="83"/>
      <c r="R26" s="83"/>
      <c r="S26" s="83"/>
      <c r="T26" s="83"/>
      <c r="U26" s="83"/>
      <c r="V26" s="83"/>
      <c r="W26" s="83"/>
      <c r="X26" s="83"/>
      <c r="Y26" s="83"/>
      <c r="Z26" s="83"/>
      <c r="AA26" s="83"/>
      <c r="AB26" s="83"/>
      <c r="AC26" s="83"/>
      <c r="AD26" s="83"/>
      <c r="AE26" s="83"/>
      <c r="AF26" s="83"/>
      <c r="AG26" s="83"/>
      <c r="AH26" s="83"/>
      <c r="AI26" s="83"/>
      <c r="AJ26" s="83"/>
    </row>
    <row r="27" spans="1:36" ht="12.75" x14ac:dyDescent="0.2">
      <c r="A27" s="83" t="s">
        <v>683</v>
      </c>
      <c r="B27" s="83"/>
      <c r="C27" s="83"/>
      <c r="D27" s="83"/>
      <c r="E27" s="83"/>
      <c r="F27" s="83"/>
      <c r="G27" s="83"/>
      <c r="H27" s="83"/>
      <c r="I27" s="83"/>
      <c r="J27" s="83"/>
      <c r="K27" s="83"/>
      <c r="L27" s="83"/>
      <c r="M27" s="83"/>
      <c r="N27" s="83"/>
      <c r="O27" s="83"/>
      <c r="P27" s="83"/>
      <c r="Q27" s="83"/>
      <c r="R27" s="83"/>
      <c r="S27" s="83"/>
      <c r="T27" s="83"/>
      <c r="U27" s="83"/>
      <c r="V27" s="83"/>
      <c r="W27" s="83"/>
      <c r="X27" s="83"/>
      <c r="Y27" s="83"/>
      <c r="Z27" s="83"/>
      <c r="AA27" s="83"/>
      <c r="AB27" s="83"/>
      <c r="AC27" s="83"/>
      <c r="AD27" s="83"/>
      <c r="AE27" s="83"/>
      <c r="AF27" s="83"/>
      <c r="AG27" s="83"/>
      <c r="AH27" s="83"/>
      <c r="AI27" s="83"/>
      <c r="AJ27" s="83"/>
    </row>
    <row r="28" spans="1:36" ht="12.75" x14ac:dyDescent="0.2">
      <c r="A28" s="83" t="s">
        <v>684</v>
      </c>
      <c r="B28" s="83"/>
      <c r="C28" s="83"/>
      <c r="D28" s="83"/>
      <c r="E28" s="83"/>
      <c r="F28" s="83"/>
      <c r="G28" s="83"/>
      <c r="H28" s="83"/>
      <c r="I28" s="83"/>
      <c r="J28" s="83"/>
      <c r="K28" s="83"/>
      <c r="L28" s="83"/>
      <c r="M28" s="83"/>
      <c r="N28" s="83"/>
      <c r="O28" s="83"/>
      <c r="P28" s="83"/>
      <c r="Q28" s="83"/>
      <c r="R28" s="83"/>
      <c r="S28" s="83"/>
      <c r="T28" s="83"/>
      <c r="U28" s="83"/>
      <c r="V28" s="83"/>
      <c r="W28" s="83"/>
      <c r="X28" s="83"/>
      <c r="Y28" s="83"/>
      <c r="Z28" s="83"/>
      <c r="AA28" s="83"/>
      <c r="AB28" s="83"/>
      <c r="AC28" s="83"/>
      <c r="AD28" s="83"/>
      <c r="AE28" s="83"/>
      <c r="AF28" s="83"/>
      <c r="AG28" s="83"/>
      <c r="AH28" s="83"/>
      <c r="AI28" s="83"/>
      <c r="AJ28" s="83"/>
    </row>
    <row r="29" spans="1:36" ht="12.75" x14ac:dyDescent="0.2">
      <c r="A29" s="84" t="s">
        <v>685</v>
      </c>
      <c r="B29" s="92">
        <v>0.127</v>
      </c>
      <c r="C29" s="83"/>
      <c r="D29" s="83"/>
      <c r="E29" s="83"/>
      <c r="F29" s="83"/>
      <c r="G29" s="83"/>
      <c r="H29" s="83"/>
      <c r="I29" s="83"/>
      <c r="J29" s="83"/>
      <c r="K29" s="83"/>
      <c r="L29" s="83"/>
      <c r="M29" s="83"/>
      <c r="N29" s="83"/>
      <c r="O29" s="83"/>
      <c r="P29" s="83"/>
      <c r="Q29" s="83"/>
      <c r="R29" s="83"/>
      <c r="S29" s="83"/>
      <c r="T29" s="83"/>
      <c r="U29" s="83"/>
      <c r="V29" s="83"/>
      <c r="W29" s="83"/>
      <c r="X29" s="83"/>
      <c r="Y29" s="83"/>
      <c r="Z29" s="83"/>
      <c r="AA29" s="83"/>
      <c r="AB29" s="83"/>
      <c r="AC29" s="83"/>
      <c r="AD29" s="83"/>
      <c r="AE29" s="83"/>
      <c r="AF29" s="83"/>
      <c r="AG29" s="83"/>
      <c r="AH29" s="83"/>
      <c r="AI29" s="83"/>
      <c r="AJ29" s="83"/>
    </row>
    <row r="30" spans="1:36" ht="12.75" x14ac:dyDescent="0.2">
      <c r="A30" s="84" t="s">
        <v>686</v>
      </c>
      <c r="B30" s="93">
        <f>B29*1.2</f>
        <v>0.15240000000000001</v>
      </c>
      <c r="C30" s="83"/>
      <c r="D30" s="83"/>
      <c r="E30" s="83"/>
      <c r="F30" s="83"/>
      <c r="G30" s="83"/>
      <c r="H30" s="83"/>
      <c r="I30" s="83"/>
      <c r="J30" s="83"/>
      <c r="K30" s="83"/>
      <c r="L30" s="83"/>
      <c r="M30" s="83"/>
      <c r="N30" s="83"/>
      <c r="O30" s="83"/>
      <c r="P30" s="83"/>
      <c r="Q30" s="83"/>
      <c r="R30" s="83"/>
      <c r="S30" s="83"/>
      <c r="T30" s="83"/>
      <c r="U30" s="83"/>
      <c r="V30" s="83"/>
      <c r="W30" s="83"/>
      <c r="X30" s="83"/>
      <c r="Y30" s="83"/>
      <c r="Z30" s="83"/>
      <c r="AA30" s="83"/>
      <c r="AB30" s="83"/>
      <c r="AC30" s="83"/>
      <c r="AD30" s="83"/>
      <c r="AE30" s="83"/>
      <c r="AF30" s="83"/>
      <c r="AG30" s="83"/>
      <c r="AH30" s="83"/>
      <c r="AI30" s="83"/>
      <c r="AJ30" s="83"/>
    </row>
    <row r="31" spans="1:36" ht="12.75" x14ac:dyDescent="0.2">
      <c r="A31" s="91"/>
      <c r="B31" s="83"/>
      <c r="C31" s="83"/>
      <c r="D31" s="83"/>
      <c r="E31" s="83"/>
      <c r="F31" s="83"/>
      <c r="G31" s="83"/>
      <c r="H31" s="83"/>
      <c r="I31" s="83"/>
      <c r="J31" s="83"/>
      <c r="K31" s="83"/>
      <c r="L31" s="83"/>
      <c r="M31" s="83"/>
      <c r="N31" s="83"/>
      <c r="O31" s="83"/>
      <c r="P31" s="83"/>
      <c r="Q31" s="83"/>
      <c r="R31" s="83"/>
      <c r="S31" s="83"/>
      <c r="T31" s="83"/>
      <c r="U31" s="83"/>
      <c r="V31" s="83"/>
      <c r="W31" s="83"/>
      <c r="X31" s="83"/>
      <c r="Y31" s="83"/>
      <c r="Z31" s="83"/>
      <c r="AA31" s="83"/>
      <c r="AB31" s="83"/>
      <c r="AC31" s="83"/>
      <c r="AD31" s="83"/>
      <c r="AE31" s="83"/>
      <c r="AF31" s="83"/>
      <c r="AG31" s="83"/>
      <c r="AH31" s="83"/>
      <c r="AI31" s="83"/>
      <c r="AJ31" s="83"/>
    </row>
    <row r="32" spans="1:36" ht="12.75" x14ac:dyDescent="0.2">
      <c r="A32" s="91"/>
      <c r="B32" s="91">
        <v>2022</v>
      </c>
      <c r="C32" s="91">
        <v>2023</v>
      </c>
      <c r="D32" s="91">
        <v>2024</v>
      </c>
      <c r="E32" s="91">
        <v>2025</v>
      </c>
      <c r="F32" s="91">
        <v>2026</v>
      </c>
      <c r="G32" s="91">
        <v>2027</v>
      </c>
      <c r="H32" s="91">
        <v>2028</v>
      </c>
      <c r="I32" s="91">
        <v>2029</v>
      </c>
      <c r="J32" s="91">
        <v>2030</v>
      </c>
      <c r="K32" s="91">
        <v>2031</v>
      </c>
      <c r="L32" s="91">
        <v>2032</v>
      </c>
      <c r="M32" s="91">
        <v>2033</v>
      </c>
      <c r="N32" s="91">
        <v>2034</v>
      </c>
      <c r="O32" s="91">
        <v>2035</v>
      </c>
      <c r="P32" s="91">
        <v>2036</v>
      </c>
      <c r="Q32" s="91">
        <v>2037</v>
      </c>
      <c r="R32" s="91">
        <v>2038</v>
      </c>
      <c r="S32" s="91">
        <v>2039</v>
      </c>
      <c r="T32" s="91">
        <v>2040</v>
      </c>
      <c r="U32" s="91">
        <v>2041</v>
      </c>
      <c r="V32" s="91">
        <v>2042</v>
      </c>
      <c r="W32" s="91">
        <v>2043</v>
      </c>
      <c r="X32" s="91">
        <v>2044</v>
      </c>
      <c r="Y32" s="91">
        <v>2045</v>
      </c>
      <c r="Z32" s="91">
        <v>2046</v>
      </c>
      <c r="AA32" s="91">
        <v>2047</v>
      </c>
      <c r="AB32" s="91">
        <v>2048</v>
      </c>
      <c r="AC32" s="91">
        <v>2049</v>
      </c>
      <c r="AD32" s="91">
        <v>2050</v>
      </c>
      <c r="AE32" s="83"/>
      <c r="AF32" s="83"/>
      <c r="AG32" s="83"/>
      <c r="AH32" s="83"/>
      <c r="AI32" s="83"/>
      <c r="AJ32" s="83"/>
    </row>
    <row r="33" spans="1:36" ht="12.75" x14ac:dyDescent="0.2">
      <c r="A33" s="94" t="s">
        <v>687</v>
      </c>
      <c r="B33" s="92">
        <v>0</v>
      </c>
      <c r="C33" s="92">
        <v>0.05</v>
      </c>
      <c r="D33" s="92">
        <v>0.1</v>
      </c>
      <c r="E33" s="92">
        <v>0.15</v>
      </c>
      <c r="F33" s="92">
        <v>0.15</v>
      </c>
      <c r="G33" s="92">
        <v>0.15</v>
      </c>
      <c r="H33" s="92">
        <v>0.15</v>
      </c>
      <c r="I33" s="92">
        <v>0.15</v>
      </c>
      <c r="J33" s="92">
        <v>0.15</v>
      </c>
      <c r="K33" s="92">
        <v>0.15</v>
      </c>
      <c r="L33" s="92">
        <v>0.15</v>
      </c>
      <c r="M33" s="92">
        <v>0.15</v>
      </c>
      <c r="N33" s="92">
        <v>0.15</v>
      </c>
      <c r="O33" s="92">
        <v>0.15</v>
      </c>
      <c r="P33" s="92">
        <v>0.15</v>
      </c>
      <c r="Q33" s="92">
        <v>0.15</v>
      </c>
      <c r="R33" s="92">
        <v>0.15</v>
      </c>
      <c r="S33" s="92">
        <v>0.15</v>
      </c>
      <c r="T33" s="92">
        <v>0.15</v>
      </c>
      <c r="U33" s="92">
        <v>0.15</v>
      </c>
      <c r="V33" s="92">
        <v>0.15</v>
      </c>
      <c r="W33" s="92">
        <v>0.15</v>
      </c>
      <c r="X33" s="92">
        <v>0.15</v>
      </c>
      <c r="Y33" s="92">
        <v>0.15</v>
      </c>
      <c r="Z33" s="92">
        <v>0.15</v>
      </c>
      <c r="AA33" s="92">
        <v>0.15</v>
      </c>
      <c r="AB33" s="92">
        <v>0.15</v>
      </c>
      <c r="AC33" s="92">
        <v>0.15</v>
      </c>
      <c r="AD33" s="92">
        <v>0.15</v>
      </c>
      <c r="AE33" s="92"/>
      <c r="AF33" s="92"/>
      <c r="AG33" s="83"/>
      <c r="AH33" s="83"/>
      <c r="AI33" s="83"/>
      <c r="AJ33" s="83"/>
    </row>
    <row r="34" spans="1:36" ht="12.75" x14ac:dyDescent="0.2">
      <c r="A34" s="94" t="s">
        <v>688</v>
      </c>
      <c r="B34" s="92">
        <f>B33</f>
        <v>0</v>
      </c>
      <c r="C34" s="92">
        <v>1</v>
      </c>
      <c r="D34" s="92">
        <v>1</v>
      </c>
      <c r="E34" s="92">
        <v>1</v>
      </c>
      <c r="F34" s="92">
        <v>1</v>
      </c>
      <c r="G34" s="92">
        <v>1</v>
      </c>
      <c r="H34" s="92">
        <v>1</v>
      </c>
      <c r="I34" s="92">
        <v>1</v>
      </c>
      <c r="J34" s="92">
        <v>1</v>
      </c>
      <c r="K34" s="92">
        <v>1</v>
      </c>
      <c r="L34" s="92">
        <v>1</v>
      </c>
      <c r="M34" s="92">
        <v>1</v>
      </c>
      <c r="N34" s="92">
        <v>1</v>
      </c>
      <c r="O34" s="92">
        <v>1</v>
      </c>
      <c r="P34" s="92">
        <v>1</v>
      </c>
      <c r="Q34" s="92">
        <v>1</v>
      </c>
      <c r="R34" s="92">
        <v>1</v>
      </c>
      <c r="S34" s="92">
        <v>1</v>
      </c>
      <c r="T34" s="92">
        <v>1</v>
      </c>
      <c r="U34" s="92">
        <v>1</v>
      </c>
      <c r="V34" s="92">
        <v>1</v>
      </c>
      <c r="W34" s="92">
        <v>1</v>
      </c>
      <c r="X34" s="92">
        <v>1</v>
      </c>
      <c r="Y34" s="92">
        <v>1</v>
      </c>
      <c r="Z34" s="92">
        <v>1</v>
      </c>
      <c r="AA34" s="92">
        <v>1</v>
      </c>
      <c r="AB34" s="92">
        <v>1</v>
      </c>
      <c r="AC34" s="92">
        <v>1</v>
      </c>
      <c r="AD34" s="92">
        <v>1</v>
      </c>
      <c r="AE34" s="92"/>
      <c r="AF34" s="92"/>
      <c r="AG34" s="83"/>
      <c r="AH34" s="83"/>
      <c r="AI34" s="83"/>
      <c r="AJ34" s="83"/>
    </row>
    <row r="35" spans="1:36" ht="12.75" x14ac:dyDescent="0.2">
      <c r="A35" s="91"/>
      <c r="B35" s="83"/>
      <c r="C35" s="83"/>
      <c r="D35" s="83"/>
      <c r="E35" s="83"/>
      <c r="F35" s="83"/>
      <c r="G35" s="83"/>
      <c r="H35" s="83"/>
      <c r="I35" s="83"/>
      <c r="J35" s="83"/>
      <c r="K35" s="83"/>
      <c r="L35" s="83"/>
      <c r="M35" s="83"/>
      <c r="N35" s="83"/>
      <c r="O35" s="83"/>
      <c r="P35" s="83"/>
      <c r="Q35" s="83"/>
      <c r="R35" s="83"/>
      <c r="S35" s="83"/>
      <c r="T35" s="83"/>
      <c r="U35" s="83"/>
      <c r="V35" s="83"/>
      <c r="W35" s="83"/>
      <c r="X35" s="83"/>
      <c r="Y35" s="83"/>
      <c r="Z35" s="83"/>
      <c r="AA35" s="83"/>
      <c r="AB35" s="83"/>
      <c r="AC35" s="83"/>
      <c r="AD35" s="83"/>
      <c r="AE35" s="83"/>
      <c r="AF35" s="83"/>
      <c r="AG35" s="83"/>
      <c r="AH35" s="83"/>
      <c r="AI35" s="83"/>
      <c r="AJ35" s="83"/>
    </row>
    <row r="36" spans="1:36" ht="12.75" x14ac:dyDescent="0.2">
      <c r="A36" s="87" t="s">
        <v>689</v>
      </c>
      <c r="B36" s="87"/>
      <c r="C36" s="87"/>
      <c r="D36" s="87"/>
      <c r="E36" s="87"/>
      <c r="F36" s="87"/>
      <c r="G36" s="87"/>
      <c r="H36" s="87"/>
      <c r="I36" s="87"/>
      <c r="J36" s="87"/>
      <c r="K36" s="87"/>
      <c r="L36" s="87"/>
      <c r="M36" s="87"/>
      <c r="N36" s="88"/>
      <c r="O36" s="88"/>
      <c r="P36" s="88"/>
      <c r="Q36" s="88"/>
      <c r="R36" s="88"/>
      <c r="S36" s="88"/>
      <c r="T36" s="88"/>
      <c r="U36" s="88"/>
      <c r="V36" s="88"/>
      <c r="W36" s="88"/>
      <c r="X36" s="88"/>
      <c r="Y36" s="88"/>
      <c r="Z36" s="88"/>
      <c r="AA36" s="88"/>
      <c r="AB36" s="88"/>
      <c r="AC36" s="88"/>
      <c r="AD36" s="88"/>
      <c r="AE36" s="88"/>
      <c r="AF36" s="88"/>
      <c r="AG36" s="88"/>
      <c r="AH36" s="88"/>
      <c r="AI36" s="88"/>
      <c r="AJ36" s="88"/>
    </row>
    <row r="37" spans="1:36" ht="12.75" x14ac:dyDescent="0.2">
      <c r="A37" s="83" t="s">
        <v>690</v>
      </c>
      <c r="B37" s="83"/>
      <c r="C37" s="83"/>
      <c r="D37" s="83"/>
      <c r="E37" s="83"/>
      <c r="F37" s="83"/>
      <c r="G37" s="83"/>
      <c r="H37" s="83"/>
      <c r="I37" s="83"/>
      <c r="J37" s="83"/>
      <c r="K37" s="83"/>
      <c r="L37" s="83"/>
      <c r="M37" s="83"/>
      <c r="N37" s="83"/>
      <c r="O37" s="83"/>
      <c r="P37" s="83"/>
      <c r="Q37" s="83"/>
      <c r="R37" s="83"/>
      <c r="S37" s="83"/>
      <c r="T37" s="83"/>
      <c r="U37" s="83"/>
      <c r="V37" s="83"/>
      <c r="W37" s="83"/>
      <c r="X37" s="83"/>
      <c r="Y37" s="83"/>
      <c r="Z37" s="83"/>
      <c r="AA37" s="83"/>
      <c r="AB37" s="83"/>
      <c r="AC37" s="83"/>
      <c r="AD37" s="83"/>
      <c r="AE37" s="83"/>
      <c r="AF37" s="83"/>
      <c r="AG37" s="83"/>
      <c r="AH37" s="83"/>
      <c r="AI37" s="83"/>
      <c r="AJ37" s="83"/>
    </row>
    <row r="38" spans="1:36" ht="12.75" x14ac:dyDescent="0.2">
      <c r="A38" s="95" t="s">
        <v>691</v>
      </c>
      <c r="B38" s="83"/>
      <c r="C38" s="83"/>
      <c r="D38" s="83"/>
      <c r="E38" s="83"/>
      <c r="F38" s="83"/>
      <c r="G38" s="83"/>
      <c r="H38" s="83"/>
      <c r="I38" s="83"/>
      <c r="J38" s="83"/>
      <c r="K38" s="83"/>
      <c r="L38" s="83"/>
      <c r="M38" s="83"/>
      <c r="N38" s="83"/>
      <c r="O38" s="83"/>
      <c r="P38" s="83"/>
      <c r="Q38" s="83"/>
      <c r="R38" s="83"/>
      <c r="S38" s="83"/>
      <c r="T38" s="83"/>
      <c r="U38" s="83"/>
      <c r="V38" s="83"/>
      <c r="W38" s="83"/>
      <c r="X38" s="83"/>
      <c r="Y38" s="83"/>
      <c r="Z38" s="83"/>
      <c r="AA38" s="83"/>
      <c r="AB38" s="83"/>
      <c r="AC38" s="83"/>
      <c r="AD38" s="83"/>
      <c r="AE38" s="83"/>
      <c r="AF38" s="83"/>
      <c r="AG38" s="83"/>
      <c r="AH38" s="83"/>
      <c r="AI38" s="83"/>
      <c r="AJ38" s="83"/>
    </row>
    <row r="39" spans="1:36" ht="12.75" x14ac:dyDescent="0.2">
      <c r="A39" s="91"/>
      <c r="B39" s="83"/>
      <c r="C39" s="83"/>
      <c r="D39" s="83"/>
      <c r="E39" s="83"/>
      <c r="F39" s="83"/>
      <c r="G39" s="83"/>
      <c r="H39" s="83"/>
      <c r="I39" s="83"/>
      <c r="J39" s="83"/>
      <c r="K39" s="83"/>
      <c r="L39" s="83"/>
      <c r="M39" s="83"/>
      <c r="N39" s="83"/>
      <c r="O39" s="83"/>
      <c r="P39" s="83"/>
      <c r="Q39" s="83"/>
      <c r="R39" s="83"/>
      <c r="S39" s="83"/>
      <c r="T39" s="83"/>
      <c r="U39" s="83"/>
      <c r="V39" s="83"/>
      <c r="W39" s="83"/>
      <c r="X39" s="83"/>
      <c r="Y39" s="83"/>
      <c r="Z39" s="83"/>
      <c r="AA39" s="83"/>
      <c r="AB39" s="83"/>
      <c r="AC39" s="83"/>
      <c r="AD39" s="83"/>
      <c r="AE39" s="83"/>
      <c r="AF39" s="83"/>
      <c r="AG39" s="83"/>
      <c r="AH39" s="83"/>
      <c r="AI39" s="83"/>
      <c r="AJ39" s="83"/>
    </row>
    <row r="40" spans="1:36" ht="12.75" x14ac:dyDescent="0.2">
      <c r="A40" s="96" t="s">
        <v>692</v>
      </c>
      <c r="B40" s="97" t="s">
        <v>693</v>
      </c>
      <c r="C40" s="83"/>
      <c r="D40" s="96" t="s">
        <v>694</v>
      </c>
      <c r="E40" s="83"/>
      <c r="F40" s="83"/>
      <c r="G40" s="83"/>
      <c r="H40" s="83"/>
      <c r="I40" s="83"/>
      <c r="J40" s="83"/>
      <c r="K40" s="83"/>
      <c r="L40" s="83"/>
      <c r="M40" s="83"/>
      <c r="N40" s="83"/>
      <c r="O40" s="83"/>
      <c r="P40" s="83"/>
      <c r="Q40" s="83"/>
      <c r="R40" s="83"/>
      <c r="S40" s="83"/>
      <c r="T40" s="83"/>
      <c r="U40" s="83"/>
      <c r="V40" s="83"/>
      <c r="W40" s="83"/>
      <c r="X40" s="83"/>
      <c r="Y40" s="83"/>
      <c r="Z40" s="83"/>
      <c r="AA40" s="83"/>
      <c r="AB40" s="83"/>
      <c r="AC40" s="83"/>
      <c r="AD40" s="83"/>
      <c r="AE40" s="83"/>
      <c r="AF40" s="83"/>
      <c r="AG40" s="83"/>
      <c r="AH40" s="83"/>
      <c r="AI40" s="83"/>
      <c r="AJ40" s="83"/>
    </row>
    <row r="41" spans="1:36" ht="12.75" x14ac:dyDescent="0.2">
      <c r="A41" s="98" t="s">
        <v>695</v>
      </c>
      <c r="B41" s="99" t="s">
        <v>696</v>
      </c>
      <c r="C41" s="83"/>
      <c r="D41" s="83"/>
      <c r="E41" s="83"/>
      <c r="F41" s="83"/>
      <c r="G41" s="83"/>
      <c r="H41" s="83"/>
      <c r="I41" s="83"/>
      <c r="J41" s="83"/>
      <c r="K41" s="83"/>
      <c r="L41" s="83"/>
      <c r="M41" s="83"/>
      <c r="N41" s="83"/>
      <c r="O41" s="83"/>
      <c r="P41" s="83"/>
      <c r="Q41" s="83"/>
      <c r="R41" s="83"/>
      <c r="S41" s="83"/>
      <c r="T41" s="83"/>
      <c r="U41" s="83"/>
      <c r="V41" s="83"/>
      <c r="W41" s="83"/>
      <c r="X41" s="83"/>
      <c r="Y41" s="83"/>
      <c r="Z41" s="83"/>
      <c r="AA41" s="83"/>
      <c r="AB41" s="83"/>
      <c r="AC41" s="83"/>
      <c r="AD41" s="83"/>
      <c r="AE41" s="83"/>
      <c r="AF41" s="83"/>
      <c r="AG41" s="83"/>
      <c r="AH41" s="83"/>
      <c r="AI41" s="83"/>
      <c r="AJ41" s="83"/>
    </row>
    <row r="42" spans="1:36" ht="12.75" x14ac:dyDescent="0.2">
      <c r="A42" s="100" t="s">
        <v>697</v>
      </c>
      <c r="B42" s="101">
        <v>0.41199999999999998</v>
      </c>
      <c r="C42" s="102"/>
      <c r="D42" s="102">
        <v>0.11</v>
      </c>
      <c r="E42" s="83"/>
      <c r="F42" s="83"/>
      <c r="G42" s="83"/>
      <c r="H42" s="83"/>
      <c r="I42" s="83"/>
      <c r="J42" s="83"/>
      <c r="K42" s="83"/>
      <c r="L42" s="83"/>
      <c r="M42" s="83"/>
      <c r="N42" s="83"/>
      <c r="O42" s="83"/>
      <c r="P42" s="83"/>
      <c r="Q42" s="83"/>
      <c r="R42" s="83"/>
      <c r="S42" s="83"/>
      <c r="T42" s="83"/>
      <c r="U42" s="83"/>
      <c r="V42" s="83"/>
      <c r="W42" s="83"/>
      <c r="X42" s="83"/>
      <c r="Y42" s="83"/>
      <c r="Z42" s="83"/>
      <c r="AA42" s="83"/>
      <c r="AB42" s="83"/>
      <c r="AC42" s="83"/>
      <c r="AD42" s="83"/>
      <c r="AE42" s="83"/>
      <c r="AF42" s="83"/>
      <c r="AG42" s="83"/>
      <c r="AH42" s="83"/>
      <c r="AI42" s="83"/>
      <c r="AJ42" s="83"/>
    </row>
    <row r="43" spans="1:36" ht="12.75" x14ac:dyDescent="0.2">
      <c r="A43" s="100" t="s">
        <v>698</v>
      </c>
      <c r="B43" s="101">
        <v>0.13200000000000001</v>
      </c>
      <c r="C43" s="102"/>
      <c r="D43" s="102">
        <v>0.37</v>
      </c>
      <c r="E43" s="83"/>
      <c r="F43" s="83"/>
      <c r="G43" s="83"/>
      <c r="H43" s="83"/>
      <c r="I43" s="83"/>
      <c r="J43" s="83"/>
      <c r="K43" s="83"/>
      <c r="L43" s="83"/>
      <c r="M43" s="83"/>
      <c r="N43" s="83"/>
      <c r="O43" s="83"/>
      <c r="P43" s="83"/>
      <c r="Q43" s="83"/>
      <c r="R43" s="83"/>
      <c r="S43" s="83"/>
      <c r="T43" s="83"/>
      <c r="U43" s="83"/>
      <c r="V43" s="83"/>
      <c r="W43" s="83"/>
      <c r="X43" s="83"/>
      <c r="Y43" s="83"/>
      <c r="Z43" s="83"/>
      <c r="AA43" s="83"/>
      <c r="AB43" s="83"/>
      <c r="AC43" s="83"/>
      <c r="AD43" s="83"/>
      <c r="AE43" s="83"/>
      <c r="AF43" s="83"/>
      <c r="AG43" s="83"/>
      <c r="AH43" s="83"/>
      <c r="AI43" s="83"/>
      <c r="AJ43" s="83"/>
    </row>
    <row r="44" spans="1:36" ht="12.75" x14ac:dyDescent="0.2">
      <c r="A44" s="100" t="s">
        <v>699</v>
      </c>
      <c r="B44" s="101">
        <v>0.114</v>
      </c>
      <c r="C44" s="102"/>
      <c r="D44" s="102">
        <v>0.15</v>
      </c>
      <c r="E44" s="83"/>
      <c r="F44" s="83"/>
      <c r="G44" s="83"/>
      <c r="H44" s="83"/>
      <c r="I44" s="83"/>
      <c r="J44" s="83"/>
      <c r="K44" s="83"/>
      <c r="L44" s="83"/>
      <c r="M44" s="83"/>
      <c r="N44" s="83"/>
      <c r="O44" s="83"/>
      <c r="P44" s="83"/>
      <c r="Q44" s="83"/>
      <c r="R44" s="83"/>
      <c r="S44" s="83"/>
      <c r="T44" s="83"/>
      <c r="U44" s="83"/>
      <c r="V44" s="83"/>
      <c r="W44" s="83"/>
      <c r="X44" s="83"/>
      <c r="Y44" s="83"/>
      <c r="Z44" s="83"/>
      <c r="AA44" s="83"/>
      <c r="AB44" s="83"/>
      <c r="AC44" s="83"/>
      <c r="AD44" s="83"/>
      <c r="AE44" s="83"/>
      <c r="AF44" s="83"/>
      <c r="AG44" s="83"/>
      <c r="AH44" s="83"/>
      <c r="AI44" s="83"/>
      <c r="AJ44" s="83"/>
    </row>
    <row r="45" spans="1:36" ht="12.75" x14ac:dyDescent="0.2">
      <c r="A45" s="100" t="s">
        <v>700</v>
      </c>
      <c r="B45" s="101">
        <v>7.0000000000000007E-2</v>
      </c>
      <c r="C45" s="83"/>
      <c r="D45" s="83"/>
      <c r="E45" s="83"/>
      <c r="F45" s="83"/>
      <c r="G45" s="83"/>
      <c r="H45" s="83"/>
      <c r="I45" s="83"/>
      <c r="J45" s="83"/>
      <c r="K45" s="83"/>
      <c r="L45" s="83"/>
      <c r="M45" s="83"/>
      <c r="N45" s="83"/>
      <c r="O45" s="83"/>
      <c r="P45" s="83"/>
      <c r="Q45" s="83"/>
      <c r="R45" s="83"/>
      <c r="S45" s="83"/>
      <c r="T45" s="83"/>
      <c r="U45" s="83"/>
      <c r="V45" s="83"/>
      <c r="W45" s="83"/>
      <c r="X45" s="83"/>
      <c r="Y45" s="83"/>
      <c r="Z45" s="83"/>
      <c r="AA45" s="83"/>
      <c r="AB45" s="83"/>
      <c r="AC45" s="83"/>
      <c r="AD45" s="83"/>
      <c r="AE45" s="83"/>
      <c r="AF45" s="83"/>
      <c r="AG45" s="83"/>
      <c r="AH45" s="83"/>
      <c r="AI45" s="83"/>
      <c r="AJ45" s="83"/>
    </row>
    <row r="46" spans="1:36" ht="12.75" x14ac:dyDescent="0.2">
      <c r="A46" s="100" t="s">
        <v>701</v>
      </c>
      <c r="B46" s="101">
        <v>8.7999999999999995E-2</v>
      </c>
      <c r="C46" s="83"/>
      <c r="D46" s="83"/>
      <c r="E46" s="83"/>
      <c r="F46" s="83"/>
      <c r="G46" s="83"/>
      <c r="H46" s="83"/>
      <c r="I46" s="83"/>
      <c r="J46" s="83"/>
      <c r="K46" s="83"/>
      <c r="L46" s="83"/>
      <c r="M46" s="83"/>
      <c r="N46" s="83"/>
      <c r="O46" s="83"/>
      <c r="P46" s="83"/>
      <c r="Q46" s="83"/>
      <c r="R46" s="83"/>
      <c r="S46" s="83"/>
      <c r="T46" s="83"/>
      <c r="U46" s="83"/>
      <c r="V46" s="83"/>
      <c r="W46" s="83"/>
      <c r="X46" s="83"/>
      <c r="Y46" s="83"/>
      <c r="Z46" s="83"/>
      <c r="AA46" s="83"/>
      <c r="AB46" s="83"/>
      <c r="AC46" s="83"/>
      <c r="AD46" s="83"/>
      <c r="AE46" s="83"/>
      <c r="AF46" s="83"/>
      <c r="AG46" s="83"/>
      <c r="AH46" s="83"/>
      <c r="AI46" s="83"/>
      <c r="AJ46" s="83"/>
    </row>
    <row r="47" spans="1:36" ht="12.75" x14ac:dyDescent="0.2">
      <c r="A47" s="100" t="s">
        <v>702</v>
      </c>
      <c r="B47" s="101">
        <v>5.2999999999999999E-2</v>
      </c>
      <c r="C47" s="83"/>
      <c r="D47" s="83"/>
      <c r="E47" s="83"/>
      <c r="F47" s="83"/>
      <c r="G47" s="83"/>
      <c r="H47" s="83"/>
      <c r="I47" s="83"/>
      <c r="J47" s="83"/>
      <c r="K47" s="83"/>
      <c r="L47" s="83"/>
      <c r="M47" s="83"/>
      <c r="N47" s="83"/>
      <c r="O47" s="83"/>
      <c r="P47" s="83"/>
      <c r="Q47" s="83"/>
      <c r="R47" s="83"/>
      <c r="S47" s="83"/>
      <c r="T47" s="83"/>
      <c r="U47" s="83"/>
      <c r="V47" s="83"/>
      <c r="W47" s="83"/>
      <c r="X47" s="83"/>
      <c r="Y47" s="83"/>
      <c r="Z47" s="83"/>
      <c r="AA47" s="83"/>
      <c r="AB47" s="83"/>
      <c r="AC47" s="83"/>
      <c r="AD47" s="83"/>
      <c r="AE47" s="83"/>
      <c r="AF47" s="83"/>
      <c r="AG47" s="83"/>
      <c r="AH47" s="83"/>
      <c r="AI47" s="83"/>
      <c r="AJ47" s="83"/>
    </row>
    <row r="48" spans="1:36" ht="12.75" x14ac:dyDescent="0.2">
      <c r="A48" s="100" t="s">
        <v>703</v>
      </c>
      <c r="B48" s="101">
        <v>4.3999999999999997E-2</v>
      </c>
      <c r="C48" s="83"/>
      <c r="D48" s="83"/>
      <c r="E48" s="83"/>
      <c r="F48" s="83"/>
      <c r="G48" s="83"/>
      <c r="H48" s="83"/>
      <c r="I48" s="83"/>
      <c r="J48" s="83"/>
      <c r="K48" s="83"/>
      <c r="L48" s="83"/>
      <c r="M48" s="83"/>
      <c r="N48" s="83"/>
      <c r="O48" s="83"/>
      <c r="P48" s="83"/>
      <c r="Q48" s="83"/>
      <c r="R48" s="83"/>
      <c r="S48" s="83"/>
      <c r="T48" s="83"/>
      <c r="U48" s="83"/>
      <c r="V48" s="83"/>
      <c r="W48" s="83"/>
      <c r="X48" s="83"/>
      <c r="Y48" s="83"/>
      <c r="Z48" s="83"/>
      <c r="AA48" s="83"/>
      <c r="AB48" s="83"/>
      <c r="AC48" s="83"/>
      <c r="AD48" s="83"/>
      <c r="AE48" s="83"/>
      <c r="AF48" s="83"/>
      <c r="AG48" s="83"/>
      <c r="AH48" s="83"/>
      <c r="AI48" s="83"/>
      <c r="AJ48" s="83"/>
    </row>
    <row r="49" spans="1:36" ht="12.75" x14ac:dyDescent="0.2">
      <c r="A49" s="100" t="s">
        <v>704</v>
      </c>
      <c r="B49" s="101">
        <v>1.7999999999999999E-2</v>
      </c>
      <c r="C49" s="83"/>
      <c r="D49" s="83"/>
      <c r="E49" s="83"/>
      <c r="F49" s="83"/>
      <c r="G49" s="83"/>
      <c r="H49" s="83"/>
      <c r="I49" s="83"/>
      <c r="J49" s="83"/>
      <c r="K49" s="83"/>
      <c r="L49" s="83"/>
      <c r="M49" s="83"/>
      <c r="N49" s="83"/>
      <c r="O49" s="83"/>
      <c r="P49" s="83"/>
      <c r="Q49" s="83"/>
      <c r="R49" s="83"/>
      <c r="S49" s="83"/>
      <c r="T49" s="83"/>
      <c r="U49" s="83"/>
      <c r="V49" s="83"/>
      <c r="W49" s="83"/>
      <c r="X49" s="83"/>
      <c r="Y49" s="83"/>
      <c r="Z49" s="83"/>
      <c r="AA49" s="83"/>
      <c r="AB49" s="83"/>
      <c r="AC49" s="83"/>
      <c r="AD49" s="83"/>
      <c r="AE49" s="83"/>
      <c r="AF49" s="83"/>
      <c r="AG49" s="83"/>
      <c r="AH49" s="83"/>
      <c r="AI49" s="83"/>
      <c r="AJ49" s="83"/>
    </row>
    <row r="50" spans="1:36" ht="12.75" x14ac:dyDescent="0.2">
      <c r="A50" s="100" t="s">
        <v>705</v>
      </c>
      <c r="B50" s="101">
        <v>2.5999999999999999E-2</v>
      </c>
      <c r="C50" s="83"/>
      <c r="D50" s="83"/>
      <c r="E50" s="83"/>
      <c r="F50" s="83"/>
      <c r="G50" s="83"/>
      <c r="H50" s="83"/>
      <c r="I50" s="83"/>
      <c r="J50" s="83"/>
      <c r="K50" s="83"/>
      <c r="L50" s="83"/>
      <c r="M50" s="83"/>
      <c r="N50" s="83"/>
      <c r="O50" s="83"/>
      <c r="P50" s="83"/>
      <c r="Q50" s="83"/>
      <c r="R50" s="83"/>
      <c r="S50" s="83"/>
      <c r="T50" s="83"/>
      <c r="U50" s="83"/>
      <c r="V50" s="83"/>
      <c r="W50" s="83"/>
      <c r="X50" s="83"/>
      <c r="Y50" s="83"/>
      <c r="Z50" s="83"/>
      <c r="AA50" s="83"/>
      <c r="AB50" s="83"/>
      <c r="AC50" s="83"/>
      <c r="AD50" s="83"/>
      <c r="AE50" s="83"/>
      <c r="AF50" s="83"/>
      <c r="AG50" s="83"/>
      <c r="AH50" s="83"/>
      <c r="AI50" s="83"/>
      <c r="AJ50" s="83"/>
    </row>
    <row r="51" spans="1:36" ht="12.75" x14ac:dyDescent="0.2">
      <c r="A51" s="103" t="s">
        <v>706</v>
      </c>
      <c r="B51" s="104">
        <v>4.3999999999999997E-2</v>
      </c>
      <c r="C51" s="83"/>
      <c r="D51" s="83"/>
      <c r="E51" s="83"/>
      <c r="F51" s="83"/>
      <c r="G51" s="83"/>
      <c r="H51" s="83"/>
      <c r="I51" s="83"/>
      <c r="J51" s="83"/>
      <c r="K51" s="83"/>
      <c r="L51" s="83"/>
      <c r="M51" s="83"/>
      <c r="N51" s="83"/>
      <c r="O51" s="83"/>
      <c r="P51" s="83"/>
      <c r="Q51" s="83"/>
      <c r="R51" s="83"/>
      <c r="S51" s="83"/>
      <c r="T51" s="83"/>
      <c r="U51" s="83"/>
      <c r="V51" s="83"/>
      <c r="W51" s="83"/>
      <c r="X51" s="83"/>
      <c r="Y51" s="83"/>
      <c r="Z51" s="83"/>
      <c r="AA51" s="83"/>
      <c r="AB51" s="83"/>
      <c r="AC51" s="83"/>
      <c r="AD51" s="83"/>
      <c r="AE51" s="83"/>
      <c r="AF51" s="83"/>
      <c r="AG51" s="83"/>
      <c r="AH51" s="83"/>
      <c r="AI51" s="83"/>
      <c r="AJ51" s="83"/>
    </row>
    <row r="52" spans="1:36" ht="12.75" x14ac:dyDescent="0.2">
      <c r="A52" s="91"/>
      <c r="B52" s="83"/>
      <c r="C52" s="83"/>
      <c r="D52" s="83"/>
      <c r="E52" s="83"/>
      <c r="F52" s="83"/>
      <c r="G52" s="83"/>
      <c r="H52" s="83"/>
      <c r="I52" s="83"/>
      <c r="J52" s="83"/>
      <c r="K52" s="83"/>
      <c r="L52" s="83"/>
      <c r="M52" s="83"/>
      <c r="N52" s="83"/>
      <c r="O52" s="83"/>
      <c r="P52" s="83"/>
      <c r="Q52" s="83"/>
      <c r="R52" s="83"/>
      <c r="S52" s="83"/>
      <c r="T52" s="83"/>
      <c r="U52" s="83"/>
      <c r="V52" s="83"/>
      <c r="W52" s="83"/>
      <c r="X52" s="83"/>
      <c r="Y52" s="83"/>
      <c r="Z52" s="83"/>
      <c r="AA52" s="83"/>
      <c r="AB52" s="83"/>
      <c r="AC52" s="83"/>
      <c r="AD52" s="83"/>
      <c r="AE52" s="83"/>
      <c r="AF52" s="83"/>
      <c r="AG52" s="83"/>
      <c r="AH52" s="83"/>
      <c r="AI52" s="83"/>
      <c r="AJ52" s="83"/>
    </row>
    <row r="53" spans="1:36" ht="12.75" x14ac:dyDescent="0.2">
      <c r="A53" s="83" t="s">
        <v>707</v>
      </c>
      <c r="B53" s="102">
        <f>SUMPRODUCT(B42:B44,D42:D44)/SUM(B42:B44)</f>
        <v>0.16908814589665652</v>
      </c>
      <c r="C53" s="83"/>
      <c r="D53" s="83"/>
      <c r="E53" s="83"/>
      <c r="F53" s="83"/>
      <c r="G53" s="83"/>
      <c r="H53" s="83"/>
      <c r="I53" s="83"/>
      <c r="J53" s="83"/>
      <c r="K53" s="83"/>
      <c r="L53" s="83"/>
      <c r="M53" s="83"/>
      <c r="N53" s="83"/>
      <c r="O53" s="83"/>
      <c r="P53" s="83"/>
      <c r="Q53" s="83"/>
      <c r="R53" s="83"/>
      <c r="S53" s="83"/>
      <c r="T53" s="83"/>
      <c r="U53" s="83"/>
      <c r="V53" s="83"/>
      <c r="W53" s="83"/>
      <c r="X53" s="83"/>
      <c r="Y53" s="83"/>
      <c r="Z53" s="83"/>
      <c r="AA53" s="83"/>
      <c r="AB53" s="83"/>
      <c r="AC53" s="83"/>
      <c r="AD53" s="83"/>
      <c r="AE53" s="83"/>
      <c r="AF53" s="83"/>
      <c r="AG53" s="83"/>
      <c r="AH53" s="83"/>
      <c r="AI53" s="83"/>
      <c r="AJ53" s="83"/>
    </row>
    <row r="54" spans="1:36" ht="12.75" x14ac:dyDescent="0.2">
      <c r="A54" s="83" t="s">
        <v>708</v>
      </c>
      <c r="B54" s="102">
        <f>AVERAGE(H62,B53)</f>
        <v>0.3595440729483283</v>
      </c>
      <c r="C54" s="83"/>
      <c r="D54" s="83"/>
      <c r="E54" s="83"/>
      <c r="F54" s="83"/>
      <c r="G54" s="83"/>
      <c r="H54" s="83"/>
      <c r="I54" s="83"/>
      <c r="J54" s="83"/>
      <c r="K54" s="83"/>
      <c r="L54" s="83"/>
      <c r="M54" s="83"/>
      <c r="N54" s="83"/>
      <c r="O54" s="83"/>
      <c r="P54" s="83"/>
      <c r="Q54" s="83"/>
      <c r="R54" s="83"/>
      <c r="S54" s="83"/>
      <c r="T54" s="83"/>
      <c r="U54" s="83"/>
      <c r="V54" s="83"/>
      <c r="W54" s="83"/>
      <c r="X54" s="83"/>
      <c r="Y54" s="83"/>
      <c r="Z54" s="83"/>
      <c r="AA54" s="83"/>
      <c r="AB54" s="83"/>
      <c r="AC54" s="83"/>
      <c r="AD54" s="83"/>
      <c r="AE54" s="83"/>
      <c r="AF54" s="83"/>
      <c r="AG54" s="83"/>
      <c r="AH54" s="83"/>
      <c r="AI54" s="83"/>
      <c r="AJ54" s="83"/>
    </row>
    <row r="55" spans="1:36" ht="12.75" x14ac:dyDescent="0.2">
      <c r="A55" s="83"/>
      <c r="B55" s="102"/>
      <c r="C55" s="83"/>
      <c r="D55" s="83"/>
      <c r="E55" s="83"/>
      <c r="F55" s="83"/>
      <c r="G55" s="83"/>
      <c r="H55" s="83"/>
      <c r="I55" s="83"/>
      <c r="J55" s="83"/>
      <c r="K55" s="83"/>
      <c r="L55" s="83"/>
      <c r="M55" s="83"/>
      <c r="N55" s="83"/>
      <c r="O55" s="83"/>
      <c r="P55" s="83"/>
      <c r="Q55" s="83"/>
      <c r="R55" s="83"/>
      <c r="S55" s="83"/>
      <c r="T55" s="83"/>
      <c r="U55" s="83"/>
      <c r="V55" s="83"/>
      <c r="W55" s="83"/>
      <c r="X55" s="83"/>
      <c r="Y55" s="83"/>
      <c r="Z55" s="83"/>
      <c r="AA55" s="83"/>
      <c r="AB55" s="83"/>
      <c r="AC55" s="83"/>
      <c r="AD55" s="83"/>
      <c r="AE55" s="83"/>
      <c r="AF55" s="83"/>
      <c r="AG55" s="83"/>
      <c r="AH55" s="83"/>
      <c r="AI55" s="83"/>
      <c r="AJ55" s="83"/>
    </row>
    <row r="56" spans="1:36" ht="12.75" x14ac:dyDescent="0.2">
      <c r="A56" s="83"/>
      <c r="B56" s="91">
        <v>2022</v>
      </c>
      <c r="C56" s="91">
        <v>2023</v>
      </c>
      <c r="D56" s="91">
        <v>2024</v>
      </c>
      <c r="E56" s="91">
        <v>2025</v>
      </c>
      <c r="F56" s="91">
        <v>2026</v>
      </c>
      <c r="G56" s="91">
        <v>2027</v>
      </c>
      <c r="H56" s="91">
        <v>2028</v>
      </c>
      <c r="I56" s="83"/>
      <c r="J56" s="83"/>
      <c r="K56" s="83"/>
      <c r="L56" s="83"/>
      <c r="M56" s="83"/>
      <c r="N56" s="83"/>
      <c r="O56" s="83"/>
      <c r="P56" s="83"/>
      <c r="Q56" s="83"/>
      <c r="R56" s="83"/>
      <c r="S56" s="83"/>
      <c r="T56" s="83"/>
      <c r="U56" s="83"/>
      <c r="V56" s="83"/>
      <c r="W56" s="83"/>
      <c r="X56" s="83"/>
      <c r="Y56" s="83"/>
      <c r="Z56" s="83"/>
      <c r="AA56" s="83"/>
      <c r="AB56" s="83"/>
      <c r="AC56" s="83"/>
      <c r="AD56" s="83"/>
      <c r="AE56" s="83"/>
      <c r="AF56" s="83"/>
      <c r="AG56" s="83"/>
      <c r="AH56" s="83"/>
      <c r="AI56" s="83"/>
      <c r="AJ56" s="83"/>
    </row>
    <row r="57" spans="1:36" ht="12.75" x14ac:dyDescent="0.2">
      <c r="A57" s="85" t="s">
        <v>709</v>
      </c>
      <c r="B57" s="102">
        <f>B53</f>
        <v>0.16908814589665652</v>
      </c>
      <c r="C57" s="102">
        <f>B57</f>
        <v>0.16908814589665652</v>
      </c>
      <c r="D57" s="102">
        <f t="shared" ref="D57:G57" si="0">($H$57-$B$57)/5+C57</f>
        <v>0.20717933130699087</v>
      </c>
      <c r="E57" s="102">
        <f t="shared" si="0"/>
        <v>0.24527051671732522</v>
      </c>
      <c r="F57" s="102">
        <f t="shared" si="0"/>
        <v>0.2833617021276596</v>
      </c>
      <c r="G57" s="102">
        <f t="shared" si="0"/>
        <v>0.32145288753799395</v>
      </c>
      <c r="H57" s="102">
        <f>'[1]Policy Control Center'!C9</f>
        <v>0.3595440729483283</v>
      </c>
      <c r="I57" s="83"/>
      <c r="J57" s="83"/>
      <c r="K57" s="83"/>
      <c r="L57" s="83"/>
      <c r="M57" s="83"/>
      <c r="N57" s="83"/>
      <c r="O57" s="83"/>
      <c r="P57" s="83"/>
      <c r="Q57" s="83"/>
      <c r="R57" s="83"/>
      <c r="S57" s="83"/>
      <c r="T57" s="83"/>
      <c r="U57" s="83"/>
      <c r="V57" s="83"/>
      <c r="W57" s="83"/>
      <c r="X57" s="83"/>
      <c r="Y57" s="83"/>
      <c r="Z57" s="83"/>
      <c r="AA57" s="83"/>
      <c r="AB57" s="83"/>
      <c r="AC57" s="83"/>
      <c r="AD57" s="83"/>
      <c r="AE57" s="83"/>
      <c r="AF57" s="83"/>
      <c r="AG57" s="83"/>
      <c r="AH57" s="83"/>
      <c r="AI57" s="83"/>
      <c r="AJ57" s="83"/>
    </row>
    <row r="58" spans="1:36" ht="12.75" x14ac:dyDescent="0.2">
      <c r="A58" s="85"/>
      <c r="B58" s="85"/>
      <c r="C58" s="85"/>
      <c r="D58" s="85"/>
      <c r="E58" s="85"/>
      <c r="F58" s="85"/>
      <c r="G58" s="85"/>
      <c r="H58" s="85"/>
      <c r="I58" s="85"/>
      <c r="J58" s="85"/>
      <c r="K58" s="85"/>
      <c r="L58" s="85"/>
      <c r="M58" s="85"/>
      <c r="N58" s="85"/>
      <c r="O58" s="85"/>
      <c r="P58" s="85"/>
      <c r="Q58" s="85"/>
      <c r="R58" s="85"/>
      <c r="S58" s="85"/>
      <c r="T58" s="85"/>
      <c r="U58" s="85"/>
      <c r="V58" s="85"/>
      <c r="W58" s="85"/>
      <c r="X58" s="85"/>
      <c r="Y58" s="85"/>
      <c r="Z58" s="85"/>
      <c r="AA58" s="85"/>
      <c r="AB58" s="85"/>
      <c r="AC58" s="85"/>
      <c r="AD58" s="85"/>
      <c r="AE58" s="85"/>
      <c r="AF58" s="83"/>
      <c r="AG58" s="83"/>
      <c r="AH58" s="83"/>
      <c r="AI58" s="83"/>
      <c r="AJ58" s="83"/>
    </row>
    <row r="59" spans="1:36" ht="25.5" x14ac:dyDescent="0.2">
      <c r="A59" s="85" t="s">
        <v>710</v>
      </c>
      <c r="B59" s="85"/>
      <c r="C59" s="85"/>
      <c r="D59" s="85"/>
      <c r="E59" s="85"/>
      <c r="F59" s="85"/>
      <c r="G59" s="85"/>
      <c r="H59" s="85"/>
      <c r="I59" s="85"/>
      <c r="J59" s="85"/>
      <c r="K59" s="85"/>
      <c r="L59" s="85"/>
      <c r="M59" s="85"/>
      <c r="N59" s="85"/>
      <c r="O59" s="85"/>
      <c r="P59" s="85"/>
      <c r="Q59" s="85"/>
      <c r="R59" s="85"/>
      <c r="S59" s="85"/>
      <c r="T59" s="85"/>
      <c r="U59" s="85"/>
      <c r="V59" s="85"/>
      <c r="W59" s="85"/>
      <c r="X59" s="85"/>
      <c r="Y59" s="85"/>
      <c r="Z59" s="85"/>
      <c r="AA59" s="85"/>
      <c r="AB59" s="85"/>
      <c r="AC59" s="85"/>
      <c r="AD59" s="85"/>
      <c r="AE59" s="85"/>
      <c r="AF59" s="83"/>
      <c r="AG59" s="83"/>
      <c r="AH59" s="83"/>
      <c r="AI59" s="83"/>
      <c r="AJ59" s="83"/>
    </row>
    <row r="60" spans="1:36" ht="12.75" x14ac:dyDescent="0.2">
      <c r="A60" s="85"/>
      <c r="B60" s="85"/>
      <c r="C60" s="85"/>
      <c r="D60" s="85"/>
      <c r="E60" s="85"/>
      <c r="F60" s="85"/>
      <c r="G60" s="85"/>
      <c r="H60" s="85"/>
      <c r="I60" s="85"/>
      <c r="J60" s="85"/>
      <c r="K60" s="85"/>
      <c r="L60" s="85"/>
      <c r="M60" s="85"/>
      <c r="N60" s="85"/>
      <c r="O60" s="85"/>
      <c r="P60" s="85"/>
      <c r="Q60" s="85"/>
      <c r="R60" s="85"/>
      <c r="S60" s="85"/>
      <c r="T60" s="85"/>
      <c r="U60" s="85"/>
      <c r="V60" s="85"/>
      <c r="W60" s="85"/>
      <c r="X60" s="85"/>
      <c r="Y60" s="85"/>
      <c r="Z60" s="85"/>
      <c r="AA60" s="85"/>
      <c r="AB60" s="85"/>
      <c r="AC60" s="85"/>
      <c r="AD60" s="85"/>
      <c r="AE60" s="85"/>
      <c r="AF60" s="91"/>
      <c r="AG60" s="91"/>
      <c r="AH60" s="91"/>
      <c r="AI60" s="91"/>
      <c r="AJ60" s="91"/>
    </row>
    <row r="61" spans="1:36" s="105" customFormat="1" ht="12.75" x14ac:dyDescent="0.2">
      <c r="A61" s="94"/>
      <c r="B61" s="94">
        <v>2022</v>
      </c>
      <c r="C61" s="94">
        <v>2023</v>
      </c>
      <c r="D61" s="94">
        <v>2024</v>
      </c>
      <c r="E61" s="94">
        <v>2025</v>
      </c>
      <c r="F61" s="94">
        <v>2026</v>
      </c>
      <c r="G61" s="94">
        <v>2027</v>
      </c>
      <c r="H61" s="94">
        <v>2028</v>
      </c>
      <c r="I61" s="94">
        <v>2029</v>
      </c>
      <c r="J61" s="94">
        <v>2030</v>
      </c>
      <c r="K61" s="94">
        <v>2031</v>
      </c>
      <c r="L61" s="94">
        <v>2032</v>
      </c>
      <c r="M61" s="94">
        <v>2033</v>
      </c>
      <c r="N61" s="94">
        <v>2034</v>
      </c>
      <c r="O61" s="94">
        <v>2035</v>
      </c>
      <c r="P61" s="94">
        <v>2036</v>
      </c>
      <c r="Q61" s="94">
        <v>2037</v>
      </c>
      <c r="R61" s="94">
        <v>2038</v>
      </c>
      <c r="S61" s="94">
        <v>2039</v>
      </c>
      <c r="T61" s="94">
        <v>2040</v>
      </c>
      <c r="U61" s="94">
        <v>2041</v>
      </c>
      <c r="V61" s="94">
        <v>2042</v>
      </c>
      <c r="W61" s="94">
        <v>2043</v>
      </c>
      <c r="X61" s="94">
        <v>2044</v>
      </c>
      <c r="Y61" s="94">
        <v>2045</v>
      </c>
      <c r="Z61" s="94">
        <v>2046</v>
      </c>
      <c r="AA61" s="94">
        <v>2047</v>
      </c>
      <c r="AB61" s="94">
        <v>2048</v>
      </c>
      <c r="AC61" s="94">
        <v>2049</v>
      </c>
      <c r="AD61" s="94">
        <v>2050</v>
      </c>
      <c r="AE61" s="94"/>
      <c r="AF61" s="91"/>
      <c r="AG61" s="91"/>
      <c r="AH61" s="91"/>
      <c r="AI61" s="91"/>
      <c r="AJ61" s="91"/>
    </row>
    <row r="62" spans="1:36" ht="12.75" x14ac:dyDescent="0.2">
      <c r="A62" s="102" t="s">
        <v>711</v>
      </c>
      <c r="B62" s="106">
        <v>0.4</v>
      </c>
      <c r="C62" s="106">
        <v>0.4</v>
      </c>
      <c r="D62" s="106">
        <v>0.4</v>
      </c>
      <c r="E62" s="106">
        <v>0.4</v>
      </c>
      <c r="F62" s="106">
        <v>0.45</v>
      </c>
      <c r="G62" s="106">
        <v>0.5</v>
      </c>
      <c r="H62" s="106">
        <v>0.55000000000000004</v>
      </c>
      <c r="I62" s="106">
        <v>0.55000000000000004</v>
      </c>
      <c r="J62" s="106">
        <v>0.55000000000000004</v>
      </c>
      <c r="K62" s="106">
        <v>0.55000000000000004</v>
      </c>
      <c r="L62" s="106">
        <v>0.55000000000000004</v>
      </c>
      <c r="M62" s="106">
        <v>0.55000000000000004</v>
      </c>
      <c r="N62" s="106">
        <v>0.55000000000000004</v>
      </c>
      <c r="O62" s="106">
        <v>0.55000000000000004</v>
      </c>
      <c r="P62" s="106">
        <v>0.55000000000000004</v>
      </c>
      <c r="Q62" s="106">
        <v>0.55000000000000004</v>
      </c>
      <c r="R62" s="106">
        <v>0.55000000000000004</v>
      </c>
      <c r="S62" s="106">
        <v>0.55000000000000004</v>
      </c>
      <c r="T62" s="106">
        <v>0.55000000000000004</v>
      </c>
      <c r="U62" s="106">
        <v>0.55000000000000004</v>
      </c>
      <c r="V62" s="106">
        <v>0.55000000000000004</v>
      </c>
      <c r="W62" s="106">
        <v>0.55000000000000004</v>
      </c>
      <c r="X62" s="106">
        <v>0.55000000000000004</v>
      </c>
      <c r="Y62" s="106">
        <v>0.55000000000000004</v>
      </c>
      <c r="Z62" s="106">
        <v>0.55000000000000004</v>
      </c>
      <c r="AA62" s="106">
        <v>0.55000000000000004</v>
      </c>
      <c r="AB62" s="106">
        <v>0.55000000000000004</v>
      </c>
      <c r="AC62" s="106">
        <v>0.55000000000000004</v>
      </c>
      <c r="AD62" s="106">
        <v>0.55000000000000004</v>
      </c>
      <c r="AE62" s="102"/>
      <c r="AF62" s="102"/>
      <c r="AG62" s="102"/>
      <c r="AH62" s="102"/>
      <c r="AI62" s="102"/>
      <c r="AJ62" s="102"/>
    </row>
    <row r="63" spans="1:36" ht="12.75" x14ac:dyDescent="0.2">
      <c r="A63" s="102" t="s">
        <v>712</v>
      </c>
      <c r="B63" s="106">
        <f>B53</f>
        <v>0.16908814589665652</v>
      </c>
      <c r="C63" s="106">
        <f>($H$63-$B$63)/COUNT($C$61:$H$61)+B63</f>
        <v>0.20083080040526849</v>
      </c>
      <c r="D63" s="106">
        <f t="shared" ref="D63:G63" si="1">($H$63-$B$63)/COUNT($C$61:$H$61)+C63</f>
        <v>0.23257345491388046</v>
      </c>
      <c r="E63" s="106">
        <f t="shared" si="1"/>
        <v>0.2643161094224924</v>
      </c>
      <c r="F63" s="106">
        <f t="shared" si="1"/>
        <v>0.29605876393110436</v>
      </c>
      <c r="G63" s="106">
        <f t="shared" si="1"/>
        <v>0.32780141843971633</v>
      </c>
      <c r="H63" s="106">
        <f>B54</f>
        <v>0.3595440729483283</v>
      </c>
      <c r="I63" s="106">
        <f>$H$63</f>
        <v>0.3595440729483283</v>
      </c>
      <c r="J63" s="106">
        <f t="shared" ref="J63:AD63" si="2">$H$63</f>
        <v>0.3595440729483283</v>
      </c>
      <c r="K63" s="106">
        <f t="shared" si="2"/>
        <v>0.3595440729483283</v>
      </c>
      <c r="L63" s="106">
        <f t="shared" si="2"/>
        <v>0.3595440729483283</v>
      </c>
      <c r="M63" s="106">
        <f t="shared" si="2"/>
        <v>0.3595440729483283</v>
      </c>
      <c r="N63" s="106">
        <f t="shared" si="2"/>
        <v>0.3595440729483283</v>
      </c>
      <c r="O63" s="106">
        <f t="shared" si="2"/>
        <v>0.3595440729483283</v>
      </c>
      <c r="P63" s="106">
        <f t="shared" si="2"/>
        <v>0.3595440729483283</v>
      </c>
      <c r="Q63" s="106">
        <f t="shared" si="2"/>
        <v>0.3595440729483283</v>
      </c>
      <c r="R63" s="106">
        <f t="shared" si="2"/>
        <v>0.3595440729483283</v>
      </c>
      <c r="S63" s="106">
        <f t="shared" si="2"/>
        <v>0.3595440729483283</v>
      </c>
      <c r="T63" s="106">
        <f t="shared" si="2"/>
        <v>0.3595440729483283</v>
      </c>
      <c r="U63" s="106">
        <f t="shared" si="2"/>
        <v>0.3595440729483283</v>
      </c>
      <c r="V63" s="106">
        <f t="shared" si="2"/>
        <v>0.3595440729483283</v>
      </c>
      <c r="W63" s="106">
        <f t="shared" si="2"/>
        <v>0.3595440729483283</v>
      </c>
      <c r="X63" s="106">
        <f t="shared" si="2"/>
        <v>0.3595440729483283</v>
      </c>
      <c r="Y63" s="106">
        <f t="shared" si="2"/>
        <v>0.3595440729483283</v>
      </c>
      <c r="Z63" s="106">
        <f t="shared" si="2"/>
        <v>0.3595440729483283</v>
      </c>
      <c r="AA63" s="106">
        <f t="shared" si="2"/>
        <v>0.3595440729483283</v>
      </c>
      <c r="AB63" s="106">
        <f t="shared" si="2"/>
        <v>0.3595440729483283</v>
      </c>
      <c r="AC63" s="106">
        <f t="shared" si="2"/>
        <v>0.3595440729483283</v>
      </c>
      <c r="AD63" s="106">
        <f t="shared" si="2"/>
        <v>0.3595440729483283</v>
      </c>
      <c r="AE63" s="102"/>
      <c r="AF63" s="102"/>
      <c r="AG63" s="102"/>
      <c r="AH63" s="102"/>
      <c r="AI63" s="102"/>
      <c r="AJ63" s="102"/>
    </row>
    <row r="64" spans="1:36" ht="12.75" x14ac:dyDescent="0.2">
      <c r="A64" s="83" t="s">
        <v>713</v>
      </c>
      <c r="B64" s="106">
        <f>B63/B62</f>
        <v>0.42272036474164126</v>
      </c>
      <c r="C64" s="106">
        <f t="shared" ref="C64:AD64" si="3">C63/C62</f>
        <v>0.50207700101317121</v>
      </c>
      <c r="D64" s="106">
        <f t="shared" si="3"/>
        <v>0.5814336372847011</v>
      </c>
      <c r="E64" s="106">
        <f t="shared" si="3"/>
        <v>0.66079027355623099</v>
      </c>
      <c r="F64" s="106">
        <f t="shared" si="3"/>
        <v>0.65790836429134303</v>
      </c>
      <c r="G64" s="106">
        <f t="shared" si="3"/>
        <v>0.65560283687943266</v>
      </c>
      <c r="H64" s="106">
        <f t="shared" si="3"/>
        <v>0.65371649626968775</v>
      </c>
      <c r="I64" s="106">
        <f t="shared" si="3"/>
        <v>0.65371649626968775</v>
      </c>
      <c r="J64" s="106">
        <f t="shared" si="3"/>
        <v>0.65371649626968775</v>
      </c>
      <c r="K64" s="106">
        <f t="shared" si="3"/>
        <v>0.65371649626968775</v>
      </c>
      <c r="L64" s="106">
        <f t="shared" si="3"/>
        <v>0.65371649626968775</v>
      </c>
      <c r="M64" s="106">
        <f t="shared" si="3"/>
        <v>0.65371649626968775</v>
      </c>
      <c r="N64" s="106">
        <f t="shared" si="3"/>
        <v>0.65371649626968775</v>
      </c>
      <c r="O64" s="106">
        <f t="shared" si="3"/>
        <v>0.65371649626968775</v>
      </c>
      <c r="P64" s="106">
        <f t="shared" si="3"/>
        <v>0.65371649626968775</v>
      </c>
      <c r="Q64" s="106">
        <f t="shared" si="3"/>
        <v>0.65371649626968775</v>
      </c>
      <c r="R64" s="106">
        <f t="shared" si="3"/>
        <v>0.65371649626968775</v>
      </c>
      <c r="S64" s="106">
        <f t="shared" si="3"/>
        <v>0.65371649626968775</v>
      </c>
      <c r="T64" s="106">
        <f t="shared" si="3"/>
        <v>0.65371649626968775</v>
      </c>
      <c r="U64" s="106">
        <f t="shared" si="3"/>
        <v>0.65371649626968775</v>
      </c>
      <c r="V64" s="106">
        <f t="shared" si="3"/>
        <v>0.65371649626968775</v>
      </c>
      <c r="W64" s="106">
        <f t="shared" si="3"/>
        <v>0.65371649626968775</v>
      </c>
      <c r="X64" s="106">
        <f t="shared" si="3"/>
        <v>0.65371649626968775</v>
      </c>
      <c r="Y64" s="106">
        <f t="shared" si="3"/>
        <v>0.65371649626968775</v>
      </c>
      <c r="Z64" s="106">
        <f t="shared" si="3"/>
        <v>0.65371649626968775</v>
      </c>
      <c r="AA64" s="106">
        <f t="shared" si="3"/>
        <v>0.65371649626968775</v>
      </c>
      <c r="AB64" s="106">
        <f t="shared" si="3"/>
        <v>0.65371649626968775</v>
      </c>
      <c r="AC64" s="106">
        <f t="shared" si="3"/>
        <v>0.65371649626968775</v>
      </c>
      <c r="AD64" s="106">
        <f t="shared" si="3"/>
        <v>0.65371649626968775</v>
      </c>
      <c r="AE64" s="83"/>
      <c r="AF64" s="83"/>
      <c r="AG64" s="83"/>
      <c r="AH64" s="83"/>
      <c r="AI64" s="83"/>
      <c r="AJ64" s="83"/>
    </row>
    <row r="65" spans="1:36" ht="12.75" x14ac:dyDescent="0.2">
      <c r="A65" s="89"/>
      <c r="B65" s="106"/>
      <c r="C65" s="106"/>
      <c r="D65" s="106"/>
      <c r="E65" s="106"/>
      <c r="F65" s="106"/>
      <c r="G65" s="106"/>
      <c r="H65" s="106"/>
      <c r="I65" s="106"/>
      <c r="J65" s="106"/>
      <c r="K65" s="106"/>
      <c r="L65" s="106"/>
      <c r="M65" s="106"/>
      <c r="N65" s="106"/>
      <c r="O65" s="106"/>
      <c r="P65" s="106"/>
      <c r="Q65" s="106"/>
      <c r="R65" s="106"/>
      <c r="S65" s="106"/>
      <c r="T65" s="106"/>
      <c r="U65" s="106"/>
      <c r="V65" s="106"/>
      <c r="W65" s="106"/>
      <c r="X65" s="106"/>
      <c r="Y65" s="106"/>
      <c r="Z65" s="106"/>
      <c r="AA65" s="106"/>
      <c r="AB65" s="106"/>
      <c r="AC65" s="106"/>
      <c r="AD65" s="106"/>
      <c r="AE65" s="91"/>
      <c r="AF65" s="91"/>
      <c r="AG65" s="91"/>
      <c r="AH65" s="91"/>
      <c r="AI65" s="91"/>
      <c r="AJ65" s="91"/>
    </row>
    <row r="66" spans="1:36" s="108" customFormat="1" ht="25.5" x14ac:dyDescent="0.2">
      <c r="A66" s="85" t="s">
        <v>714</v>
      </c>
      <c r="B66" s="107">
        <v>1</v>
      </c>
      <c r="C66" s="107">
        <v>1</v>
      </c>
      <c r="D66" s="107">
        <v>1</v>
      </c>
      <c r="E66" s="107">
        <v>1</v>
      </c>
      <c r="F66" s="107">
        <v>1</v>
      </c>
      <c r="G66" s="107">
        <v>1</v>
      </c>
      <c r="H66" s="107">
        <v>1</v>
      </c>
      <c r="I66" s="107">
        <v>1</v>
      </c>
      <c r="J66" s="107">
        <v>1</v>
      </c>
      <c r="K66" s="107">
        <v>1</v>
      </c>
      <c r="L66" s="107">
        <v>1</v>
      </c>
      <c r="M66" s="107">
        <v>1</v>
      </c>
      <c r="N66" s="107">
        <v>1</v>
      </c>
      <c r="O66" s="107">
        <v>1</v>
      </c>
      <c r="P66" s="107">
        <v>1</v>
      </c>
      <c r="Q66" s="107">
        <v>1</v>
      </c>
      <c r="R66" s="107">
        <v>1</v>
      </c>
      <c r="S66" s="107">
        <v>1</v>
      </c>
      <c r="T66" s="107">
        <v>1</v>
      </c>
      <c r="U66" s="107">
        <v>1</v>
      </c>
      <c r="V66" s="107">
        <v>1</v>
      </c>
      <c r="W66" s="107">
        <v>1</v>
      </c>
      <c r="X66" s="107">
        <v>1</v>
      </c>
      <c r="Y66" s="107">
        <v>1</v>
      </c>
      <c r="Z66" s="107">
        <v>1</v>
      </c>
      <c r="AA66" s="107">
        <v>1</v>
      </c>
      <c r="AB66" s="107">
        <v>1</v>
      </c>
      <c r="AC66" s="107">
        <v>1</v>
      </c>
      <c r="AD66" s="107">
        <v>1</v>
      </c>
      <c r="AE66" s="94"/>
      <c r="AF66" s="94"/>
      <c r="AG66" s="94"/>
      <c r="AH66" s="94"/>
      <c r="AI66" s="94"/>
      <c r="AJ66" s="94"/>
    </row>
    <row r="67" spans="1:36" ht="12.75" x14ac:dyDescent="0.2">
      <c r="A67" s="91"/>
      <c r="B67" s="91"/>
      <c r="C67" s="91"/>
      <c r="D67" s="91"/>
      <c r="E67" s="91"/>
      <c r="F67" s="91"/>
      <c r="G67" s="91"/>
      <c r="H67" s="91"/>
      <c r="I67" s="91"/>
      <c r="J67" s="91"/>
      <c r="K67" s="91"/>
      <c r="L67" s="91"/>
      <c r="M67" s="91"/>
      <c r="N67" s="91"/>
      <c r="O67" s="91"/>
      <c r="P67" s="91"/>
      <c r="Q67" s="91"/>
      <c r="R67" s="91"/>
      <c r="S67" s="91"/>
      <c r="T67" s="91"/>
      <c r="U67" s="91"/>
      <c r="V67" s="91"/>
      <c r="W67" s="91"/>
      <c r="X67" s="91"/>
      <c r="Y67" s="91"/>
      <c r="Z67" s="91"/>
      <c r="AA67" s="91"/>
      <c r="AB67" s="91"/>
      <c r="AC67" s="91"/>
      <c r="AD67" s="91"/>
      <c r="AE67" s="91"/>
      <c r="AF67" s="91"/>
      <c r="AG67" s="91"/>
      <c r="AH67" s="91"/>
      <c r="AI67" s="91"/>
      <c r="AJ67" s="91"/>
    </row>
    <row r="68" spans="1:36" ht="12.75" x14ac:dyDescent="0.2">
      <c r="A68" s="87" t="s">
        <v>715</v>
      </c>
      <c r="B68" s="88"/>
      <c r="C68" s="88"/>
      <c r="D68" s="88"/>
      <c r="E68" s="88"/>
      <c r="F68" s="88"/>
      <c r="G68" s="88"/>
      <c r="H68" s="88"/>
      <c r="I68" s="88"/>
      <c r="J68" s="88"/>
      <c r="K68" s="88"/>
      <c r="L68" s="88"/>
      <c r="M68" s="88"/>
      <c r="N68" s="88"/>
      <c r="O68" s="88"/>
      <c r="P68" s="88"/>
      <c r="Q68" s="88"/>
      <c r="R68" s="88"/>
      <c r="S68" s="88"/>
      <c r="T68" s="88"/>
      <c r="U68" s="88"/>
      <c r="V68" s="88"/>
      <c r="W68" s="88"/>
      <c r="X68" s="88"/>
      <c r="Y68" s="88"/>
      <c r="Z68" s="88"/>
      <c r="AA68" s="88"/>
      <c r="AB68" s="88"/>
      <c r="AC68" s="88"/>
      <c r="AD68" s="88"/>
      <c r="AE68" s="88"/>
      <c r="AF68" s="88"/>
      <c r="AG68" s="88"/>
      <c r="AH68" s="88"/>
      <c r="AI68" s="88"/>
      <c r="AJ68" s="88"/>
    </row>
    <row r="69" spans="1:36" ht="12.75" x14ac:dyDescent="0.2">
      <c r="A69" s="89" t="s">
        <v>716</v>
      </c>
      <c r="B69" s="83"/>
      <c r="C69" s="83"/>
      <c r="D69" s="83"/>
      <c r="E69" s="83"/>
      <c r="F69" s="83"/>
      <c r="G69" s="83"/>
      <c r="H69" s="83"/>
      <c r="I69" s="83"/>
      <c r="J69" s="83"/>
      <c r="K69" s="83"/>
      <c r="L69" s="83"/>
      <c r="M69" s="83"/>
      <c r="N69" s="83"/>
      <c r="O69" s="83"/>
      <c r="P69" s="83"/>
      <c r="Q69" s="83"/>
      <c r="R69" s="83"/>
      <c r="S69" s="83"/>
      <c r="T69" s="83"/>
      <c r="U69" s="83"/>
      <c r="V69" s="83"/>
      <c r="W69" s="83"/>
      <c r="X69" s="83"/>
      <c r="Y69" s="83"/>
      <c r="Z69" s="83"/>
      <c r="AA69" s="83"/>
      <c r="AB69" s="83"/>
      <c r="AC69" s="83"/>
      <c r="AD69" s="83"/>
      <c r="AE69" s="83"/>
      <c r="AF69" s="83"/>
      <c r="AG69" s="83"/>
      <c r="AH69" s="83"/>
      <c r="AI69" s="83"/>
      <c r="AJ69" s="83"/>
    </row>
    <row r="70" spans="1:36" ht="12.75" x14ac:dyDescent="0.2">
      <c r="A70" s="89" t="s">
        <v>717</v>
      </c>
      <c r="B70" s="83"/>
      <c r="C70" s="83"/>
      <c r="D70" s="83"/>
      <c r="E70" s="83"/>
      <c r="F70" s="83"/>
      <c r="G70" s="83"/>
      <c r="H70" s="83"/>
      <c r="I70" s="83"/>
      <c r="J70" s="83"/>
      <c r="K70" s="83"/>
      <c r="L70" s="83"/>
      <c r="M70" s="83"/>
      <c r="N70" s="83"/>
      <c r="O70" s="83"/>
      <c r="P70" s="83"/>
      <c r="Q70" s="83"/>
      <c r="R70" s="83"/>
      <c r="S70" s="83"/>
      <c r="T70" s="83"/>
      <c r="U70" s="83"/>
      <c r="V70" s="83"/>
      <c r="W70" s="83"/>
      <c r="X70" s="83"/>
      <c r="Y70" s="83"/>
      <c r="Z70" s="83"/>
      <c r="AA70" s="83"/>
      <c r="AB70" s="83"/>
      <c r="AC70" s="83"/>
      <c r="AD70" s="83"/>
      <c r="AE70" s="83"/>
      <c r="AF70" s="83"/>
      <c r="AG70" s="83"/>
      <c r="AH70" s="83"/>
      <c r="AI70" s="83"/>
      <c r="AJ70" s="83"/>
    </row>
    <row r="71" spans="1:36" ht="12.75" x14ac:dyDescent="0.2">
      <c r="A71" s="89" t="s">
        <v>718</v>
      </c>
      <c r="B71" s="83"/>
      <c r="C71" s="83"/>
      <c r="D71" s="83"/>
      <c r="E71" s="83"/>
      <c r="F71" s="83"/>
      <c r="G71" s="83"/>
      <c r="H71" s="83"/>
      <c r="I71" s="83"/>
      <c r="J71" s="83"/>
      <c r="K71" s="83"/>
      <c r="L71" s="83"/>
      <c r="M71" s="83"/>
      <c r="N71" s="83"/>
      <c r="O71" s="83"/>
      <c r="P71" s="83"/>
      <c r="Q71" s="83"/>
      <c r="R71" s="83"/>
      <c r="S71" s="83"/>
      <c r="T71" s="83"/>
      <c r="U71" s="83"/>
      <c r="V71" s="83"/>
      <c r="W71" s="83"/>
      <c r="X71" s="83"/>
      <c r="Y71" s="83"/>
      <c r="Z71" s="83"/>
      <c r="AA71" s="83"/>
      <c r="AB71" s="83"/>
      <c r="AC71" s="83"/>
      <c r="AD71" s="83"/>
      <c r="AE71" s="83"/>
      <c r="AF71" s="83"/>
      <c r="AG71" s="83"/>
      <c r="AH71" s="83"/>
      <c r="AI71" s="83"/>
      <c r="AJ71" s="83"/>
    </row>
    <row r="72" spans="1:36" ht="12.75" x14ac:dyDescent="0.2">
      <c r="A72" s="89" t="s">
        <v>719</v>
      </c>
      <c r="B72" s="83"/>
      <c r="C72" s="83"/>
      <c r="D72" s="83"/>
      <c r="E72" s="83"/>
      <c r="F72" s="83"/>
      <c r="G72" s="83"/>
      <c r="H72" s="83"/>
      <c r="I72" s="83"/>
      <c r="J72" s="83"/>
      <c r="K72" s="83"/>
      <c r="L72" s="83"/>
      <c r="M72" s="83"/>
      <c r="N72" s="83"/>
      <c r="O72" s="83"/>
      <c r="P72" s="83"/>
      <c r="Q72" s="83"/>
      <c r="R72" s="83"/>
      <c r="S72" s="83"/>
      <c r="T72" s="83"/>
      <c r="U72" s="83"/>
      <c r="V72" s="83"/>
      <c r="W72" s="83"/>
      <c r="X72" s="83"/>
      <c r="Y72" s="83"/>
      <c r="Z72" s="83"/>
      <c r="AA72" s="83"/>
      <c r="AB72" s="83"/>
      <c r="AC72" s="83"/>
      <c r="AD72" s="83"/>
      <c r="AE72" s="83"/>
      <c r="AF72" s="83"/>
      <c r="AG72" s="83"/>
      <c r="AH72" s="83"/>
      <c r="AI72" s="83"/>
      <c r="AJ72" s="83"/>
    </row>
    <row r="73" spans="1:36" ht="12.75" x14ac:dyDescent="0.2">
      <c r="A73" s="89" t="s">
        <v>720</v>
      </c>
      <c r="B73" s="83"/>
      <c r="C73" s="83"/>
      <c r="D73" s="83"/>
      <c r="E73" s="83"/>
      <c r="F73" s="83"/>
      <c r="G73" s="83"/>
      <c r="H73" s="83"/>
      <c r="I73" s="83"/>
      <c r="J73" s="83"/>
      <c r="K73" s="83"/>
      <c r="L73" s="83"/>
      <c r="M73" s="83"/>
      <c r="N73" s="83"/>
      <c r="O73" s="83"/>
      <c r="P73" s="83"/>
      <c r="Q73" s="83"/>
      <c r="R73" s="83"/>
      <c r="S73" s="83"/>
      <c r="T73" s="83"/>
      <c r="U73" s="83"/>
      <c r="V73" s="83"/>
      <c r="W73" s="83"/>
      <c r="X73" s="83"/>
      <c r="Y73" s="83"/>
      <c r="Z73" s="83"/>
      <c r="AA73" s="83"/>
      <c r="AB73" s="83"/>
      <c r="AC73" s="83"/>
      <c r="AD73" s="83"/>
      <c r="AE73" s="83"/>
      <c r="AF73" s="83"/>
      <c r="AG73" s="83"/>
      <c r="AH73" s="83"/>
      <c r="AI73" s="83"/>
      <c r="AJ73" s="83"/>
    </row>
    <row r="74" spans="1:36" ht="12.75" x14ac:dyDescent="0.2">
      <c r="A74" s="83"/>
      <c r="B74" s="83"/>
      <c r="C74" s="83"/>
      <c r="D74" s="83"/>
      <c r="E74" s="83"/>
      <c r="F74" s="83"/>
      <c r="G74" s="83"/>
      <c r="H74" s="83"/>
      <c r="I74" s="83"/>
      <c r="J74" s="83"/>
      <c r="K74" s="83"/>
      <c r="L74" s="83"/>
      <c r="M74" s="83"/>
      <c r="N74" s="83"/>
      <c r="O74" s="83"/>
      <c r="P74" s="83"/>
      <c r="Q74" s="83"/>
      <c r="R74" s="83"/>
      <c r="S74" s="83"/>
      <c r="T74" s="83"/>
      <c r="U74" s="83"/>
      <c r="V74" s="83"/>
      <c r="W74" s="83"/>
      <c r="X74" s="83"/>
      <c r="Y74" s="83"/>
      <c r="Z74" s="83"/>
      <c r="AA74" s="83"/>
      <c r="AB74" s="83"/>
      <c r="AC74" s="83"/>
      <c r="AD74" s="83"/>
      <c r="AE74" s="83"/>
      <c r="AF74" s="83"/>
      <c r="AG74" s="83"/>
      <c r="AH74" s="83"/>
      <c r="AI74" s="83"/>
      <c r="AJ74" s="83"/>
    </row>
    <row r="75" spans="1:36" ht="12.75" x14ac:dyDescent="0.2">
      <c r="A75" s="87" t="s">
        <v>721</v>
      </c>
      <c r="B75" s="87"/>
      <c r="C75" s="87"/>
      <c r="D75" s="87"/>
      <c r="E75" s="87"/>
      <c r="F75" s="87"/>
      <c r="G75" s="87"/>
      <c r="H75" s="87"/>
      <c r="I75" s="87"/>
      <c r="J75" s="87"/>
      <c r="K75" s="87"/>
      <c r="L75" s="87"/>
      <c r="M75" s="87"/>
      <c r="N75" s="87"/>
      <c r="O75" s="87"/>
      <c r="P75" s="87"/>
      <c r="Q75" s="87"/>
      <c r="R75" s="87"/>
      <c r="S75" s="87"/>
      <c r="T75" s="87"/>
      <c r="U75" s="87"/>
      <c r="V75" s="87"/>
      <c r="W75" s="87"/>
      <c r="X75" s="87"/>
      <c r="Y75" s="87"/>
      <c r="Z75" s="87"/>
      <c r="AA75" s="87"/>
      <c r="AB75" s="87"/>
      <c r="AC75" s="87"/>
      <c r="AD75" s="87"/>
      <c r="AE75" s="87"/>
      <c r="AF75" s="87"/>
      <c r="AG75" s="87"/>
      <c r="AH75" s="87"/>
      <c r="AI75" s="87"/>
      <c r="AJ75" s="87"/>
    </row>
    <row r="76" spans="1:36" ht="12.75" x14ac:dyDescent="0.2">
      <c r="A76" s="109"/>
      <c r="B76" s="109"/>
      <c r="C76" s="83"/>
      <c r="D76" s="83"/>
      <c r="E76" s="83"/>
      <c r="F76" s="83"/>
      <c r="G76" s="83"/>
      <c r="H76" s="83"/>
      <c r="I76" s="83"/>
      <c r="J76" s="83"/>
      <c r="K76" s="83"/>
      <c r="L76" s="83"/>
      <c r="M76" s="83"/>
      <c r="N76" s="83"/>
      <c r="O76" s="83"/>
      <c r="P76" s="83"/>
      <c r="Q76" s="83"/>
      <c r="R76" s="83"/>
      <c r="S76" s="83"/>
      <c r="T76" s="83"/>
      <c r="U76" s="83"/>
      <c r="V76" s="83"/>
      <c r="W76" s="83"/>
      <c r="X76" s="83"/>
      <c r="Y76" s="83"/>
      <c r="Z76" s="83"/>
      <c r="AA76" s="83"/>
      <c r="AB76" s="83"/>
      <c r="AC76" s="83"/>
      <c r="AD76" s="83"/>
      <c r="AE76" s="83"/>
      <c r="AF76" s="83"/>
      <c r="AG76" s="83"/>
      <c r="AH76" s="83"/>
      <c r="AI76" s="83"/>
      <c r="AJ76" s="83"/>
    </row>
    <row r="77" spans="1:36" ht="12.75" x14ac:dyDescent="0.2">
      <c r="A77" s="109" t="s">
        <v>722</v>
      </c>
      <c r="B77" s="110">
        <v>3</v>
      </c>
      <c r="C77" s="83"/>
      <c r="D77" s="83"/>
      <c r="E77" s="83"/>
      <c r="F77" s="83"/>
      <c r="G77" s="83"/>
      <c r="H77" s="83"/>
      <c r="I77" s="83"/>
      <c r="J77" s="83"/>
      <c r="K77" s="83"/>
      <c r="L77" s="83"/>
      <c r="M77" s="83"/>
      <c r="N77" s="83"/>
      <c r="O77" s="83"/>
      <c r="P77" s="83"/>
      <c r="Q77" s="83"/>
      <c r="R77" s="83"/>
      <c r="S77" s="83"/>
      <c r="T77" s="83"/>
      <c r="U77" s="83"/>
      <c r="V77" s="83"/>
      <c r="W77" s="83"/>
      <c r="X77" s="83"/>
      <c r="Y77" s="83"/>
      <c r="Z77" s="83"/>
      <c r="AA77" s="83"/>
      <c r="AB77" s="83"/>
      <c r="AC77" s="83"/>
      <c r="AD77" s="83"/>
      <c r="AE77" s="83"/>
      <c r="AF77" s="83"/>
      <c r="AG77" s="83"/>
      <c r="AH77" s="83"/>
      <c r="AI77" s="83"/>
      <c r="AJ77" s="83"/>
    </row>
    <row r="78" spans="1:36" ht="12.75" x14ac:dyDescent="0.2">
      <c r="A78" s="109" t="s">
        <v>723</v>
      </c>
      <c r="B78" s="110">
        <v>15</v>
      </c>
      <c r="C78" s="83"/>
      <c r="D78" s="83"/>
      <c r="E78" s="83"/>
      <c r="F78" s="83"/>
      <c r="G78" s="83"/>
      <c r="H78" s="83"/>
      <c r="I78" s="83"/>
      <c r="J78" s="83"/>
      <c r="K78" s="83"/>
      <c r="L78" s="83"/>
      <c r="M78" s="83"/>
      <c r="N78" s="83"/>
      <c r="O78" s="83"/>
      <c r="P78" s="83"/>
      <c r="Q78" s="83"/>
      <c r="R78" s="83"/>
      <c r="S78" s="83"/>
      <c r="T78" s="83"/>
      <c r="U78" s="83"/>
      <c r="V78" s="83"/>
      <c r="W78" s="83"/>
      <c r="X78" s="83"/>
      <c r="Y78" s="83"/>
      <c r="Z78" s="83"/>
      <c r="AA78" s="83"/>
      <c r="AB78" s="83"/>
      <c r="AC78" s="83"/>
      <c r="AD78" s="83"/>
      <c r="AE78" s="83"/>
      <c r="AF78" s="83"/>
      <c r="AG78" s="83"/>
      <c r="AH78" s="83"/>
      <c r="AI78" s="83"/>
      <c r="AJ78" s="83"/>
    </row>
    <row r="79" spans="1:36" ht="12.75" x14ac:dyDescent="0.2">
      <c r="A79" s="109" t="s">
        <v>724</v>
      </c>
      <c r="B79" s="83">
        <v>1.6687000000000001</v>
      </c>
      <c r="C79" s="111" t="s">
        <v>725</v>
      </c>
      <c r="D79" s="83"/>
      <c r="E79" s="83"/>
      <c r="F79" s="83"/>
      <c r="G79" s="83"/>
      <c r="H79" s="83"/>
      <c r="I79" s="83"/>
      <c r="J79" s="83"/>
      <c r="K79" s="83"/>
      <c r="L79" s="83"/>
      <c r="M79" s="83"/>
      <c r="N79" s="83"/>
      <c r="O79" s="83"/>
      <c r="P79" s="83"/>
      <c r="Q79" s="83"/>
      <c r="R79" s="83"/>
      <c r="S79" s="83"/>
      <c r="T79" s="83"/>
      <c r="U79" s="83"/>
      <c r="V79" s="83"/>
      <c r="W79" s="83"/>
      <c r="X79" s="83"/>
      <c r="Y79" s="83"/>
      <c r="Z79" s="83"/>
      <c r="AA79" s="83"/>
      <c r="AB79" s="83"/>
      <c r="AC79" s="83"/>
      <c r="AD79" s="83"/>
      <c r="AE79" s="83"/>
      <c r="AF79" s="83"/>
      <c r="AG79" s="83"/>
      <c r="AH79" s="83"/>
      <c r="AI79" s="83"/>
      <c r="AJ79" s="83"/>
    </row>
    <row r="80" spans="1:36" ht="12.75" x14ac:dyDescent="0.2">
      <c r="A80" s="109" t="s">
        <v>726</v>
      </c>
      <c r="B80" s="112">
        <v>0.88711067149387013</v>
      </c>
      <c r="C80" s="83"/>
      <c r="D80" s="83"/>
      <c r="E80" s="83"/>
      <c r="F80" s="83"/>
      <c r="G80" s="83"/>
      <c r="H80" s="83"/>
      <c r="I80" s="83"/>
      <c r="J80" s="83"/>
      <c r="K80" s="83"/>
      <c r="L80" s="83"/>
      <c r="M80" s="83"/>
      <c r="N80" s="83"/>
      <c r="O80" s="83"/>
      <c r="P80" s="83"/>
      <c r="Q80" s="83"/>
      <c r="R80" s="83"/>
      <c r="S80" s="83"/>
      <c r="T80" s="83"/>
      <c r="U80" s="83"/>
      <c r="V80" s="83"/>
      <c r="W80" s="83"/>
      <c r="X80" s="83"/>
      <c r="Y80" s="83"/>
      <c r="Z80" s="83"/>
      <c r="AA80" s="83"/>
      <c r="AB80" s="83"/>
      <c r="AC80" s="83"/>
      <c r="AD80" s="83"/>
      <c r="AE80" s="83"/>
      <c r="AF80" s="83"/>
      <c r="AG80" s="83"/>
      <c r="AH80" s="83"/>
      <c r="AI80" s="83"/>
      <c r="AJ80" s="83"/>
    </row>
    <row r="81" spans="1:36" ht="17.25" x14ac:dyDescent="0.4">
      <c r="A81" s="109" t="s">
        <v>727</v>
      </c>
      <c r="B81" s="113">
        <v>10</v>
      </c>
      <c r="C81" s="83"/>
      <c r="D81" s="83"/>
      <c r="E81" s="114"/>
      <c r="F81" s="83"/>
      <c r="G81" s="83"/>
      <c r="H81" s="83"/>
      <c r="I81" s="83"/>
      <c r="J81" s="83"/>
      <c r="K81" s="83"/>
      <c r="L81" s="83"/>
      <c r="M81" s="83"/>
      <c r="N81" s="83"/>
      <c r="O81" s="83"/>
      <c r="P81" s="83"/>
      <c r="Q81" s="83"/>
      <c r="R81" s="83"/>
      <c r="S81" s="83"/>
      <c r="T81" s="83"/>
      <c r="U81" s="83"/>
      <c r="V81" s="83"/>
      <c r="W81" s="83"/>
      <c r="X81" s="83"/>
      <c r="Y81" s="83"/>
      <c r="Z81" s="83"/>
      <c r="AA81" s="83"/>
      <c r="AB81" s="83"/>
      <c r="AC81" s="83"/>
      <c r="AD81" s="83"/>
      <c r="AE81" s="83"/>
      <c r="AF81" s="83"/>
      <c r="AG81" s="83"/>
      <c r="AH81" s="83"/>
      <c r="AI81" s="83"/>
      <c r="AJ81" s="83"/>
    </row>
    <row r="82" spans="1:36" ht="12.75" x14ac:dyDescent="0.2">
      <c r="A82" s="109" t="s">
        <v>728</v>
      </c>
      <c r="B82" s="115">
        <f>B77*B79*B80</f>
        <v>4.4409647325654635</v>
      </c>
      <c r="C82" s="83"/>
      <c r="D82" s="83"/>
      <c r="E82" s="83"/>
      <c r="F82" s="83"/>
      <c r="G82" s="83"/>
      <c r="H82" s="83"/>
      <c r="I82" s="83"/>
      <c r="J82" s="83"/>
      <c r="K82" s="83"/>
      <c r="L82" s="83"/>
      <c r="M82" s="83"/>
      <c r="N82" s="83"/>
      <c r="O82" s="83"/>
      <c r="P82" s="83"/>
      <c r="Q82" s="83"/>
      <c r="R82" s="83"/>
      <c r="S82" s="83"/>
      <c r="T82" s="83"/>
      <c r="U82" s="83"/>
      <c r="V82" s="83"/>
      <c r="W82" s="83"/>
      <c r="X82" s="83"/>
      <c r="Y82" s="83"/>
      <c r="Z82" s="83"/>
      <c r="AA82" s="83"/>
      <c r="AB82" s="83"/>
      <c r="AC82" s="83"/>
      <c r="AD82" s="83"/>
      <c r="AE82" s="83"/>
      <c r="AF82" s="83"/>
      <c r="AG82" s="83"/>
      <c r="AH82" s="83"/>
      <c r="AI82" s="83"/>
      <c r="AJ82" s="83"/>
    </row>
    <row r="83" spans="1:36" ht="12.75" x14ac:dyDescent="0.2">
      <c r="A83" s="109" t="s">
        <v>729</v>
      </c>
      <c r="B83" s="115">
        <f>B78*B79*B80</f>
        <v>22.204823662827316</v>
      </c>
      <c r="C83" s="83"/>
      <c r="D83" s="83"/>
      <c r="E83" s="83"/>
      <c r="F83" s="83"/>
      <c r="G83" s="83"/>
      <c r="H83" s="83"/>
      <c r="I83" s="83"/>
      <c r="J83" s="83"/>
      <c r="K83" s="83"/>
      <c r="L83" s="83"/>
      <c r="M83" s="83"/>
      <c r="N83" s="83"/>
      <c r="O83" s="83"/>
      <c r="P83" s="83"/>
      <c r="Q83" s="83"/>
      <c r="R83" s="83"/>
      <c r="S83" s="83"/>
      <c r="T83" s="83"/>
      <c r="U83" s="83"/>
      <c r="V83" s="83"/>
      <c r="W83" s="83"/>
      <c r="X83" s="83"/>
      <c r="Y83" s="83"/>
      <c r="Z83" s="83"/>
      <c r="AA83" s="83"/>
      <c r="AB83" s="83"/>
      <c r="AC83" s="83"/>
      <c r="AD83" s="83"/>
      <c r="AE83" s="83"/>
      <c r="AF83" s="83"/>
      <c r="AG83" s="83"/>
      <c r="AH83" s="83"/>
      <c r="AI83" s="83"/>
      <c r="AJ83" s="83"/>
    </row>
    <row r="84" spans="1:36" ht="12.75" x14ac:dyDescent="0.2">
      <c r="A84" s="109" t="s">
        <v>730</v>
      </c>
      <c r="B84" s="116">
        <v>0.02</v>
      </c>
      <c r="C84" s="83"/>
      <c r="D84" s="83"/>
      <c r="E84" s="83"/>
      <c r="F84" s="83"/>
      <c r="G84" s="83"/>
      <c r="H84" s="83"/>
      <c r="I84" s="83"/>
      <c r="J84" s="83"/>
      <c r="K84" s="83"/>
      <c r="L84" s="83"/>
      <c r="M84" s="83"/>
      <c r="N84" s="83"/>
      <c r="O84" s="83"/>
      <c r="P84" s="83"/>
      <c r="Q84" s="83"/>
      <c r="R84" s="83"/>
      <c r="S84" s="83"/>
      <c r="T84" s="83"/>
      <c r="U84" s="83"/>
      <c r="V84" s="83"/>
      <c r="W84" s="83"/>
      <c r="X84" s="83"/>
      <c r="Y84" s="83"/>
      <c r="Z84" s="83"/>
      <c r="AA84" s="83"/>
      <c r="AB84" s="83"/>
      <c r="AC84" s="83"/>
      <c r="AD84" s="83"/>
      <c r="AE84" s="83"/>
      <c r="AF84" s="83"/>
      <c r="AG84" s="83"/>
      <c r="AH84" s="83"/>
      <c r="AI84" s="83"/>
      <c r="AJ84" s="83"/>
    </row>
    <row r="85" spans="1:36" ht="17.25" x14ac:dyDescent="0.4">
      <c r="A85" s="109" t="s">
        <v>731</v>
      </c>
      <c r="B85" s="116">
        <v>0.1</v>
      </c>
      <c r="C85" s="83"/>
      <c r="D85" s="83"/>
      <c r="E85" s="117"/>
      <c r="F85" s="83"/>
      <c r="G85" s="83"/>
      <c r="H85" s="83"/>
      <c r="I85" s="83"/>
      <c r="J85" s="83"/>
      <c r="K85" s="83"/>
      <c r="L85" s="83"/>
      <c r="M85" s="83"/>
      <c r="N85" s="83"/>
      <c r="O85" s="83"/>
      <c r="P85" s="83"/>
      <c r="Q85" s="83"/>
      <c r="R85" s="83"/>
      <c r="S85" s="83"/>
      <c r="T85" s="83"/>
      <c r="U85" s="83"/>
      <c r="V85" s="83"/>
      <c r="W85" s="83"/>
      <c r="X85" s="83"/>
      <c r="Y85" s="83"/>
      <c r="Z85" s="83"/>
      <c r="AA85" s="83"/>
      <c r="AB85" s="83"/>
      <c r="AC85" s="83"/>
      <c r="AD85" s="83"/>
      <c r="AE85" s="83"/>
      <c r="AF85" s="83"/>
      <c r="AG85" s="83"/>
      <c r="AH85" s="83"/>
      <c r="AI85" s="83"/>
      <c r="AJ85" s="83"/>
    </row>
    <row r="86" spans="1:36" ht="12.75" x14ac:dyDescent="0.2">
      <c r="A86" s="109" t="s">
        <v>596</v>
      </c>
      <c r="B86" s="116">
        <v>0.03</v>
      </c>
      <c r="C86" s="83"/>
      <c r="D86" s="83"/>
      <c r="E86" s="83"/>
      <c r="F86" s="83"/>
      <c r="G86" s="83"/>
      <c r="H86" s="83"/>
      <c r="I86" s="83"/>
      <c r="J86" s="83"/>
      <c r="K86" s="83"/>
      <c r="L86" s="83"/>
      <c r="M86" s="83"/>
      <c r="N86" s="83"/>
      <c r="O86" s="83"/>
      <c r="P86" s="83"/>
      <c r="Q86" s="83"/>
      <c r="R86" s="83"/>
      <c r="S86" s="83"/>
      <c r="T86" s="83"/>
      <c r="U86" s="83"/>
      <c r="V86" s="83"/>
      <c r="W86" s="83"/>
      <c r="X86" s="83"/>
      <c r="Y86" s="83"/>
      <c r="Z86" s="83"/>
      <c r="AA86" s="83"/>
      <c r="AB86" s="83"/>
      <c r="AC86" s="83"/>
      <c r="AD86" s="83"/>
      <c r="AE86" s="83"/>
      <c r="AF86" s="83"/>
      <c r="AG86" s="83"/>
      <c r="AH86" s="83"/>
      <c r="AI86" s="83"/>
      <c r="AJ86" s="83"/>
    </row>
    <row r="87" spans="1:36" ht="12.75" x14ac:dyDescent="0.2">
      <c r="A87" s="109" t="s">
        <v>732</v>
      </c>
      <c r="B87" s="118">
        <v>7.4999999999999997E-2</v>
      </c>
      <c r="C87" s="83"/>
      <c r="D87" s="83"/>
      <c r="E87" s="83"/>
      <c r="F87" s="83"/>
      <c r="G87" s="83"/>
      <c r="H87" s="83"/>
      <c r="I87" s="83"/>
      <c r="J87" s="83"/>
      <c r="K87" s="83"/>
      <c r="L87" s="83"/>
      <c r="M87" s="83"/>
      <c r="N87" s="83"/>
      <c r="O87" s="83"/>
      <c r="P87" s="83"/>
      <c r="Q87" s="83"/>
      <c r="R87" s="83"/>
      <c r="S87" s="83"/>
      <c r="T87" s="83"/>
      <c r="U87" s="83"/>
      <c r="V87" s="83"/>
      <c r="W87" s="83"/>
      <c r="X87" s="83"/>
      <c r="Y87" s="83"/>
      <c r="Z87" s="83"/>
      <c r="AA87" s="83"/>
      <c r="AB87" s="83"/>
      <c r="AC87" s="83"/>
      <c r="AD87" s="83"/>
      <c r="AE87" s="83"/>
      <c r="AF87" s="83"/>
      <c r="AG87" s="83"/>
      <c r="AH87" s="83"/>
      <c r="AI87" s="83"/>
      <c r="AJ87" s="83"/>
    </row>
    <row r="88" spans="1:36" ht="12.75" x14ac:dyDescent="0.2">
      <c r="A88" s="109" t="s">
        <v>733</v>
      </c>
      <c r="B88" s="116">
        <v>0.1</v>
      </c>
      <c r="C88" s="83"/>
      <c r="D88" s="83"/>
      <c r="E88" s="83"/>
      <c r="F88" s="83"/>
      <c r="G88" s="83"/>
      <c r="H88" s="83"/>
      <c r="I88" s="83"/>
      <c r="J88" s="83"/>
      <c r="K88" s="83"/>
      <c r="L88" s="83"/>
      <c r="M88" s="83"/>
      <c r="N88" s="83"/>
      <c r="O88" s="83"/>
      <c r="P88" s="83"/>
      <c r="Q88" s="83"/>
      <c r="R88" s="83"/>
      <c r="S88" s="83"/>
      <c r="T88" s="83"/>
      <c r="U88" s="83"/>
      <c r="V88" s="83"/>
      <c r="W88" s="83"/>
      <c r="X88" s="83"/>
      <c r="Y88" s="83"/>
      <c r="Z88" s="83"/>
      <c r="AA88" s="83"/>
      <c r="AB88" s="83"/>
      <c r="AC88" s="83"/>
      <c r="AD88" s="83"/>
      <c r="AE88" s="83"/>
      <c r="AF88" s="83"/>
      <c r="AG88" s="83"/>
      <c r="AH88" s="83"/>
      <c r="AI88" s="83"/>
      <c r="AJ88" s="83"/>
    </row>
    <row r="89" spans="1:36" ht="12.75" x14ac:dyDescent="0.2">
      <c r="A89" s="109" t="s">
        <v>734</v>
      </c>
      <c r="B89" s="116">
        <v>0.5</v>
      </c>
      <c r="C89" s="83"/>
      <c r="D89" s="83"/>
      <c r="E89" s="83"/>
      <c r="F89" s="83"/>
      <c r="G89" s="83"/>
      <c r="H89" s="83"/>
      <c r="I89" s="83"/>
      <c r="J89" s="83"/>
      <c r="K89" s="83"/>
      <c r="L89" s="83"/>
      <c r="M89" s="83"/>
      <c r="N89" s="83"/>
      <c r="O89" s="83"/>
      <c r="P89" s="83"/>
      <c r="Q89" s="83"/>
      <c r="R89" s="83"/>
      <c r="S89" s="83"/>
      <c r="T89" s="83"/>
      <c r="U89" s="83"/>
      <c r="V89" s="83"/>
      <c r="W89" s="83"/>
      <c r="X89" s="83"/>
      <c r="Y89" s="83"/>
      <c r="Z89" s="83"/>
      <c r="AA89" s="83"/>
      <c r="AB89" s="83"/>
      <c r="AC89" s="83"/>
      <c r="AD89" s="83"/>
      <c r="AE89" s="83"/>
      <c r="AF89" s="83"/>
      <c r="AG89" s="83"/>
      <c r="AH89" s="83"/>
      <c r="AI89" s="83"/>
      <c r="AJ89" s="83"/>
    </row>
    <row r="90" spans="1:36" ht="12.75" x14ac:dyDescent="0.2">
      <c r="A90" s="109"/>
      <c r="B90" s="109"/>
      <c r="C90" s="83"/>
      <c r="D90" s="83"/>
      <c r="E90" s="83"/>
      <c r="F90" s="83"/>
      <c r="G90" s="83"/>
      <c r="H90" s="83"/>
      <c r="I90" s="83"/>
      <c r="J90" s="83"/>
      <c r="K90" s="83"/>
      <c r="L90" s="83"/>
      <c r="M90" s="83"/>
      <c r="N90" s="83"/>
      <c r="O90" s="83"/>
      <c r="P90" s="83"/>
      <c r="Q90" s="83"/>
      <c r="R90" s="83"/>
      <c r="S90" s="83"/>
      <c r="T90" s="83"/>
      <c r="U90" s="83"/>
      <c r="V90" s="83"/>
      <c r="W90" s="83"/>
      <c r="X90" s="83"/>
      <c r="Y90" s="83"/>
      <c r="Z90" s="83"/>
      <c r="AA90" s="83"/>
      <c r="AB90" s="83"/>
      <c r="AC90" s="83"/>
      <c r="AD90" s="83"/>
      <c r="AE90" s="83"/>
      <c r="AF90" s="83"/>
      <c r="AG90" s="83"/>
      <c r="AH90" s="83"/>
      <c r="AI90" s="83"/>
      <c r="AJ90" s="83"/>
    </row>
    <row r="91" spans="1:36" s="122" customFormat="1" ht="12.75" x14ac:dyDescent="0.2">
      <c r="A91" s="119" t="s">
        <v>735</v>
      </c>
      <c r="B91" s="120"/>
      <c r="C91" s="121"/>
      <c r="D91" s="121"/>
      <c r="E91" s="121"/>
      <c r="F91" s="121"/>
      <c r="G91" s="121"/>
      <c r="H91" s="121"/>
      <c r="I91" s="121"/>
      <c r="J91" s="121"/>
      <c r="K91" s="121"/>
      <c r="L91" s="121"/>
      <c r="M91" s="121"/>
      <c r="N91" s="121"/>
      <c r="O91" s="121"/>
      <c r="P91" s="121"/>
      <c r="Q91" s="121"/>
      <c r="R91" s="121"/>
      <c r="S91" s="121"/>
      <c r="T91" s="121"/>
      <c r="U91" s="121"/>
      <c r="V91" s="121"/>
      <c r="W91" s="121"/>
      <c r="X91" s="121"/>
      <c r="Y91" s="121"/>
      <c r="Z91" s="121"/>
      <c r="AA91" s="121"/>
      <c r="AB91" s="121"/>
      <c r="AC91" s="121"/>
      <c r="AD91" s="121"/>
      <c r="AE91" s="121"/>
      <c r="AF91" s="121"/>
      <c r="AG91" s="121"/>
      <c r="AH91" s="121"/>
      <c r="AI91" s="121"/>
      <c r="AJ91" s="121"/>
    </row>
    <row r="92" spans="1:36" ht="12.75" x14ac:dyDescent="0.2">
      <c r="A92" s="109"/>
      <c r="B92" s="109">
        <v>2023</v>
      </c>
      <c r="C92" s="109">
        <v>2024</v>
      </c>
      <c r="D92" s="109">
        <v>2025</v>
      </c>
      <c r="E92" s="109">
        <v>2026</v>
      </c>
      <c r="F92" s="109">
        <v>2027</v>
      </c>
      <c r="G92" s="109">
        <v>2028</v>
      </c>
      <c r="H92" s="109">
        <v>2029</v>
      </c>
      <c r="I92" s="109">
        <v>2030</v>
      </c>
      <c r="J92" s="109">
        <v>2031</v>
      </c>
      <c r="K92" s="109">
        <v>2032</v>
      </c>
      <c r="L92" s="109">
        <v>2033</v>
      </c>
      <c r="M92" s="109">
        <v>2034</v>
      </c>
      <c r="N92" s="109">
        <v>2035</v>
      </c>
      <c r="O92" s="109">
        <v>2036</v>
      </c>
      <c r="P92" s="109">
        <v>2037</v>
      </c>
      <c r="Q92" s="109">
        <v>2038</v>
      </c>
      <c r="R92" s="109">
        <v>2039</v>
      </c>
      <c r="S92" s="109">
        <v>2040</v>
      </c>
      <c r="T92" s="109">
        <v>2041</v>
      </c>
      <c r="U92" s="109">
        <v>2042</v>
      </c>
      <c r="V92" s="109">
        <v>2043</v>
      </c>
      <c r="W92" s="109">
        <v>2044</v>
      </c>
      <c r="X92" s="109">
        <v>2045</v>
      </c>
      <c r="Y92" s="109">
        <v>2046</v>
      </c>
      <c r="Z92" s="109">
        <v>2047</v>
      </c>
      <c r="AA92" s="109">
        <v>2048</v>
      </c>
      <c r="AB92" s="109">
        <v>2049</v>
      </c>
      <c r="AC92" s="109">
        <v>2050</v>
      </c>
      <c r="AD92" s="109"/>
      <c r="AE92" s="83"/>
      <c r="AF92" s="83"/>
      <c r="AG92" s="83"/>
      <c r="AH92" s="83"/>
      <c r="AI92" s="83"/>
    </row>
    <row r="93" spans="1:36" ht="12.75" x14ac:dyDescent="0.2">
      <c r="A93" s="109" t="s">
        <v>736</v>
      </c>
      <c r="B93" s="123">
        <v>1</v>
      </c>
      <c r="C93" s="123">
        <v>1</v>
      </c>
      <c r="D93" s="123">
        <v>1</v>
      </c>
      <c r="E93" s="123">
        <v>1</v>
      </c>
      <c r="F93" s="123">
        <v>1</v>
      </c>
      <c r="G93" s="123">
        <v>1</v>
      </c>
      <c r="H93" s="123">
        <v>1</v>
      </c>
      <c r="I93" s="123">
        <v>1</v>
      </c>
      <c r="J93" s="123">
        <v>1</v>
      </c>
      <c r="K93" s="123">
        <v>1</v>
      </c>
      <c r="L93" s="123">
        <v>1</v>
      </c>
      <c r="M93" s="123">
        <v>1</v>
      </c>
      <c r="N93" s="123">
        <v>1</v>
      </c>
      <c r="O93" s="123">
        <v>1</v>
      </c>
      <c r="P93" s="123">
        <v>0.75</v>
      </c>
      <c r="Q93" s="123">
        <v>0.5</v>
      </c>
      <c r="R93" s="123">
        <v>0</v>
      </c>
      <c r="S93" s="123">
        <v>0</v>
      </c>
      <c r="T93" s="123">
        <v>0</v>
      </c>
      <c r="U93" s="123">
        <v>0</v>
      </c>
      <c r="V93" s="123">
        <v>0</v>
      </c>
      <c r="W93" s="123">
        <v>0</v>
      </c>
      <c r="X93" s="123">
        <v>0</v>
      </c>
      <c r="Y93" s="123">
        <v>0</v>
      </c>
      <c r="Z93" s="123">
        <v>0</v>
      </c>
      <c r="AA93" s="123">
        <v>0</v>
      </c>
      <c r="AB93" s="123">
        <v>0</v>
      </c>
      <c r="AC93" s="123">
        <v>0</v>
      </c>
      <c r="AD93" s="83"/>
      <c r="AE93" s="83"/>
      <c r="AF93" s="83"/>
      <c r="AG93" s="83"/>
      <c r="AH93" s="83"/>
      <c r="AI93" s="83"/>
    </row>
    <row r="94" spans="1:36" ht="12.75" x14ac:dyDescent="0.2">
      <c r="A94" s="109"/>
      <c r="B94" s="109"/>
      <c r="C94" s="83"/>
      <c r="D94" s="83"/>
      <c r="E94" s="83"/>
      <c r="F94" s="83"/>
      <c r="G94" s="83"/>
      <c r="H94" s="83"/>
      <c r="I94" s="83"/>
      <c r="J94" s="83"/>
      <c r="K94" s="83"/>
      <c r="L94" s="83"/>
      <c r="M94" s="83"/>
      <c r="N94" s="83"/>
      <c r="O94" s="83"/>
      <c r="P94" s="83"/>
      <c r="Q94" s="83"/>
      <c r="R94" s="83"/>
      <c r="S94" s="83"/>
      <c r="T94" s="83"/>
      <c r="U94" s="83"/>
      <c r="V94" s="83"/>
      <c r="W94" s="83"/>
      <c r="X94" s="83"/>
      <c r="Y94" s="83"/>
      <c r="Z94" s="83"/>
      <c r="AA94" s="83"/>
      <c r="AB94" s="83"/>
      <c r="AC94" s="83"/>
      <c r="AD94" s="83"/>
      <c r="AE94" s="83"/>
      <c r="AF94" s="83"/>
      <c r="AG94" s="83"/>
      <c r="AH94" s="83"/>
      <c r="AI94" s="83"/>
      <c r="AJ94" s="83"/>
    </row>
    <row r="95" spans="1:36" ht="12.75" x14ac:dyDescent="0.2">
      <c r="A95" s="109" t="s">
        <v>737</v>
      </c>
      <c r="B95" s="109"/>
      <c r="C95" s="109"/>
      <c r="D95" s="109"/>
      <c r="E95" s="109"/>
      <c r="F95" s="109"/>
      <c r="G95" s="109"/>
      <c r="H95" s="109"/>
      <c r="I95" s="109"/>
      <c r="J95" s="109"/>
      <c r="K95" s="109"/>
      <c r="L95" s="109"/>
      <c r="M95" s="109"/>
      <c r="N95" s="109"/>
      <c r="O95" s="109"/>
      <c r="P95" s="109"/>
      <c r="Q95" s="109"/>
      <c r="R95" s="109"/>
      <c r="S95" s="109"/>
      <c r="T95" s="109"/>
      <c r="U95" s="109"/>
      <c r="V95" s="109"/>
      <c r="W95" s="109"/>
      <c r="X95" s="109"/>
      <c r="Y95" s="109"/>
      <c r="Z95" s="109"/>
      <c r="AA95" s="109"/>
      <c r="AB95" s="109"/>
      <c r="AC95" s="109"/>
      <c r="AD95" s="109"/>
      <c r="AE95" s="109"/>
      <c r="AF95" s="83"/>
      <c r="AG95" s="83"/>
      <c r="AH95" s="83"/>
      <c r="AI95" s="83"/>
      <c r="AJ95" s="83"/>
    </row>
    <row r="96" spans="1:36" ht="12.75" x14ac:dyDescent="0.2">
      <c r="A96" s="109"/>
      <c r="B96" s="109">
        <v>2023</v>
      </c>
      <c r="C96" s="109">
        <v>2024</v>
      </c>
      <c r="D96" s="109">
        <v>2025</v>
      </c>
      <c r="E96" s="109">
        <v>2026</v>
      </c>
      <c r="F96" s="109">
        <v>2027</v>
      </c>
      <c r="G96" s="109">
        <v>2028</v>
      </c>
      <c r="H96" s="109">
        <v>2029</v>
      </c>
      <c r="I96" s="109">
        <v>2030</v>
      </c>
      <c r="J96" s="109">
        <v>2031</v>
      </c>
      <c r="K96" s="109">
        <v>2032</v>
      </c>
      <c r="L96" s="109">
        <v>2033</v>
      </c>
      <c r="M96" s="109">
        <v>2034</v>
      </c>
      <c r="N96" s="109">
        <v>2035</v>
      </c>
      <c r="O96" s="109">
        <v>2036</v>
      </c>
      <c r="P96" s="109">
        <v>2037</v>
      </c>
      <c r="Q96" s="109">
        <v>2038</v>
      </c>
      <c r="R96" s="109">
        <v>2039</v>
      </c>
      <c r="S96" s="109">
        <v>2040</v>
      </c>
      <c r="T96" s="109">
        <v>2041</v>
      </c>
      <c r="U96" s="109">
        <v>2042</v>
      </c>
      <c r="V96" s="109">
        <v>2043</v>
      </c>
      <c r="W96" s="109">
        <v>2044</v>
      </c>
      <c r="X96" s="109">
        <v>2045</v>
      </c>
      <c r="Y96" s="109">
        <v>2046</v>
      </c>
      <c r="Z96" s="109">
        <v>2047</v>
      </c>
      <c r="AA96" s="109">
        <v>2048</v>
      </c>
      <c r="AB96" s="109">
        <v>2049</v>
      </c>
      <c r="AC96" s="109">
        <v>2050</v>
      </c>
      <c r="AD96" s="109"/>
      <c r="AE96" s="109"/>
      <c r="AF96" s="83"/>
      <c r="AG96" s="83"/>
      <c r="AH96" s="83"/>
      <c r="AI96" s="83"/>
      <c r="AJ96" s="83"/>
    </row>
    <row r="97" spans="1:36" ht="12.75" x14ac:dyDescent="0.2">
      <c r="A97" s="109" t="s">
        <v>738</v>
      </c>
      <c r="B97" s="124">
        <f t="shared" ref="B97:C97" si="4">C97</f>
        <v>23.620381171332561</v>
      </c>
      <c r="C97" s="124">
        <f t="shared" si="4"/>
        <v>23.620381171332561</v>
      </c>
      <c r="D97" s="124">
        <f t="shared" ref="D97:AC97" si="5">((($B$83*C34+$B$82*(1-C34))*(1+($B$85*C66+$B$84*(1-C66))))+(($B$83*C34+$B$82*(1-C34))*$B$88*$B$89))*D93*(1-B87)</f>
        <v>23.620381171332561</v>
      </c>
      <c r="E97" s="124">
        <f t="shared" si="5"/>
        <v>25.535547212251416</v>
      </c>
      <c r="F97" s="124">
        <f t="shared" si="5"/>
        <v>25.535547212251416</v>
      </c>
      <c r="G97" s="124">
        <f t="shared" si="5"/>
        <v>25.535547212251416</v>
      </c>
      <c r="H97" s="124">
        <f t="shared" si="5"/>
        <v>25.535547212251416</v>
      </c>
      <c r="I97" s="124">
        <f t="shared" si="5"/>
        <v>25.535547212251416</v>
      </c>
      <c r="J97" s="124">
        <f t="shared" si="5"/>
        <v>25.535547212251416</v>
      </c>
      <c r="K97" s="124">
        <f t="shared" si="5"/>
        <v>25.535547212251416</v>
      </c>
      <c r="L97" s="124">
        <f t="shared" si="5"/>
        <v>25.535547212251416</v>
      </c>
      <c r="M97" s="124">
        <f t="shared" si="5"/>
        <v>25.535547212251416</v>
      </c>
      <c r="N97" s="124">
        <f t="shared" si="5"/>
        <v>25.535547212251416</v>
      </c>
      <c r="O97" s="124">
        <f t="shared" si="5"/>
        <v>25.535547212251416</v>
      </c>
      <c r="P97" s="124">
        <f t="shared" si="5"/>
        <v>19.151660409188562</v>
      </c>
      <c r="Q97" s="124">
        <f t="shared" si="5"/>
        <v>12.767773606125708</v>
      </c>
      <c r="R97" s="124">
        <f t="shared" si="5"/>
        <v>0</v>
      </c>
      <c r="S97" s="124">
        <f t="shared" si="5"/>
        <v>0</v>
      </c>
      <c r="T97" s="124">
        <f t="shared" si="5"/>
        <v>0</v>
      </c>
      <c r="U97" s="124">
        <f t="shared" si="5"/>
        <v>0</v>
      </c>
      <c r="V97" s="124">
        <f t="shared" si="5"/>
        <v>0</v>
      </c>
      <c r="W97" s="124">
        <f t="shared" si="5"/>
        <v>0</v>
      </c>
      <c r="X97" s="124">
        <f t="shared" si="5"/>
        <v>0</v>
      </c>
      <c r="Y97" s="124">
        <f t="shared" si="5"/>
        <v>0</v>
      </c>
      <c r="Z97" s="124">
        <f t="shared" si="5"/>
        <v>0</v>
      </c>
      <c r="AA97" s="124">
        <f t="shared" si="5"/>
        <v>0</v>
      </c>
      <c r="AB97" s="124">
        <f t="shared" si="5"/>
        <v>0</v>
      </c>
      <c r="AC97" s="124">
        <f t="shared" si="5"/>
        <v>0</v>
      </c>
      <c r="AD97" s="109"/>
      <c r="AE97" s="109"/>
      <c r="AF97" s="83"/>
      <c r="AG97" s="83"/>
      <c r="AH97" s="83"/>
      <c r="AI97" s="83"/>
      <c r="AJ97" s="83"/>
    </row>
    <row r="98" spans="1:36" ht="12.75" x14ac:dyDescent="0.2">
      <c r="A98" s="109" t="s">
        <v>739</v>
      </c>
      <c r="B98" s="124">
        <f t="shared" ref="B98:AC98" si="6">-PV($B$86,$B$81,B97*8760*B177)/(B177*8760*$B149)*(1-$B$87)</f>
        <v>6.2125048095973447</v>
      </c>
      <c r="C98" s="124">
        <f t="shared" si="6"/>
        <v>6.2125048095973447</v>
      </c>
      <c r="D98" s="124">
        <f t="shared" si="6"/>
        <v>6.212504809597343</v>
      </c>
      <c r="E98" s="124">
        <f t="shared" si="6"/>
        <v>6.716221415780911</v>
      </c>
      <c r="F98" s="124">
        <f t="shared" si="6"/>
        <v>6.7162214157809128</v>
      </c>
      <c r="G98" s="124">
        <f t="shared" si="6"/>
        <v>6.7162214157809119</v>
      </c>
      <c r="H98" s="124">
        <f t="shared" si="6"/>
        <v>6.7162214157809128</v>
      </c>
      <c r="I98" s="124">
        <f t="shared" si="6"/>
        <v>6.716221415780911</v>
      </c>
      <c r="J98" s="124">
        <f t="shared" si="6"/>
        <v>6.7162214157809119</v>
      </c>
      <c r="K98" s="124">
        <f t="shared" si="6"/>
        <v>6.7162214157809101</v>
      </c>
      <c r="L98" s="124">
        <f t="shared" si="6"/>
        <v>6.7162214157809128</v>
      </c>
      <c r="M98" s="124">
        <f t="shared" si="6"/>
        <v>6.7162214157809119</v>
      </c>
      <c r="N98" s="124">
        <f t="shared" si="6"/>
        <v>6.7162214157809119</v>
      </c>
      <c r="O98" s="124">
        <f t="shared" si="6"/>
        <v>6.7162214157809128</v>
      </c>
      <c r="P98" s="124">
        <f t="shared" si="6"/>
        <v>5.0371660618356842</v>
      </c>
      <c r="Q98" s="124">
        <f t="shared" si="6"/>
        <v>3.3581107078904555</v>
      </c>
      <c r="R98" s="124">
        <f t="shared" si="6"/>
        <v>0</v>
      </c>
      <c r="S98" s="124">
        <f t="shared" si="6"/>
        <v>0</v>
      </c>
      <c r="T98" s="124">
        <f t="shared" si="6"/>
        <v>0</v>
      </c>
      <c r="U98" s="124">
        <f t="shared" si="6"/>
        <v>0</v>
      </c>
      <c r="V98" s="124">
        <f t="shared" si="6"/>
        <v>0</v>
      </c>
      <c r="W98" s="124">
        <f t="shared" si="6"/>
        <v>0</v>
      </c>
      <c r="X98" s="124">
        <f t="shared" si="6"/>
        <v>0</v>
      </c>
      <c r="Y98" s="124">
        <f t="shared" si="6"/>
        <v>0</v>
      </c>
      <c r="Z98" s="124">
        <f t="shared" si="6"/>
        <v>0</v>
      </c>
      <c r="AA98" s="124">
        <f t="shared" si="6"/>
        <v>0</v>
      </c>
      <c r="AB98" s="124">
        <f t="shared" si="6"/>
        <v>0</v>
      </c>
      <c r="AC98" s="124">
        <f t="shared" si="6"/>
        <v>0</v>
      </c>
      <c r="AD98" s="109"/>
      <c r="AE98" s="109"/>
      <c r="AF98" s="83"/>
      <c r="AG98" s="83"/>
      <c r="AH98" s="83"/>
      <c r="AI98" s="83"/>
      <c r="AJ98" s="83"/>
    </row>
    <row r="99" spans="1:36" ht="12.75" x14ac:dyDescent="0.2">
      <c r="A99" s="109"/>
      <c r="B99" s="124"/>
      <c r="C99" s="124"/>
      <c r="D99" s="124"/>
      <c r="E99" s="124"/>
      <c r="F99" s="124"/>
      <c r="G99" s="124"/>
      <c r="H99" s="124"/>
      <c r="I99" s="124"/>
      <c r="J99" s="124"/>
      <c r="K99" s="124"/>
      <c r="L99" s="124"/>
      <c r="M99" s="124"/>
      <c r="N99" s="124"/>
      <c r="O99" s="124"/>
      <c r="P99" s="124"/>
      <c r="Q99" s="124"/>
      <c r="R99" s="124"/>
      <c r="S99" s="124"/>
      <c r="T99" s="124"/>
      <c r="U99" s="124"/>
      <c r="V99" s="124"/>
      <c r="W99" s="124"/>
      <c r="X99" s="124"/>
      <c r="Y99" s="124"/>
      <c r="Z99" s="124"/>
      <c r="AA99" s="124"/>
      <c r="AB99" s="124"/>
      <c r="AC99" s="124"/>
      <c r="AD99" s="109"/>
      <c r="AE99" s="109"/>
      <c r="AF99" s="83"/>
      <c r="AG99" s="83"/>
      <c r="AH99" s="83"/>
      <c r="AI99" s="83"/>
      <c r="AJ99" s="83"/>
    </row>
    <row r="100" spans="1:36" ht="12.75" x14ac:dyDescent="0.2">
      <c r="A100" s="109" t="s">
        <v>740</v>
      </c>
      <c r="B100" s="124">
        <f t="shared" ref="B100:C100" si="7">C100</f>
        <v>22.802215534460078</v>
      </c>
      <c r="C100" s="124">
        <f t="shared" si="7"/>
        <v>22.802215534460078</v>
      </c>
      <c r="D100" s="124">
        <f t="shared" ref="D100:AC100" si="8">((($B$83*C34+$B$82*(1-C34))*(1+($B$85*C64+$B$84*(1-C64))))+(($B$83*C34+$B$82*(1-C34))*$B$88*$B$89))*D93*(1-B87)</f>
        <v>22.802215534460078</v>
      </c>
      <c r="E100" s="124">
        <f t="shared" si="8"/>
        <v>24.792011830228674</v>
      </c>
      <c r="F100" s="124">
        <f t="shared" si="8"/>
        <v>24.932979839419431</v>
      </c>
      <c r="G100" s="124">
        <f t="shared" si="8"/>
        <v>24.927860456456301</v>
      </c>
      <c r="H100" s="124">
        <f t="shared" si="8"/>
        <v>24.923764950085797</v>
      </c>
      <c r="I100" s="124">
        <f t="shared" si="8"/>
        <v>24.920414081237208</v>
      </c>
      <c r="J100" s="124">
        <f t="shared" si="8"/>
        <v>24.920414081237208</v>
      </c>
      <c r="K100" s="124">
        <f t="shared" si="8"/>
        <v>24.920414081237208</v>
      </c>
      <c r="L100" s="124">
        <f t="shared" si="8"/>
        <v>24.920414081237208</v>
      </c>
      <c r="M100" s="124">
        <f t="shared" si="8"/>
        <v>24.920414081237208</v>
      </c>
      <c r="N100" s="124">
        <f t="shared" si="8"/>
        <v>24.920414081237208</v>
      </c>
      <c r="O100" s="124">
        <f t="shared" si="8"/>
        <v>24.920414081237208</v>
      </c>
      <c r="P100" s="124">
        <f t="shared" si="8"/>
        <v>18.690310560927905</v>
      </c>
      <c r="Q100" s="124">
        <f t="shared" si="8"/>
        <v>12.460207040618604</v>
      </c>
      <c r="R100" s="124">
        <f t="shared" si="8"/>
        <v>0</v>
      </c>
      <c r="S100" s="124">
        <f t="shared" si="8"/>
        <v>0</v>
      </c>
      <c r="T100" s="124">
        <f t="shared" si="8"/>
        <v>0</v>
      </c>
      <c r="U100" s="124">
        <f t="shared" si="8"/>
        <v>0</v>
      </c>
      <c r="V100" s="124">
        <f t="shared" si="8"/>
        <v>0</v>
      </c>
      <c r="W100" s="124">
        <f t="shared" si="8"/>
        <v>0</v>
      </c>
      <c r="X100" s="124">
        <f t="shared" si="8"/>
        <v>0</v>
      </c>
      <c r="Y100" s="124">
        <f t="shared" si="8"/>
        <v>0</v>
      </c>
      <c r="Z100" s="124">
        <f t="shared" si="8"/>
        <v>0</v>
      </c>
      <c r="AA100" s="124">
        <f t="shared" si="8"/>
        <v>0</v>
      </c>
      <c r="AB100" s="124">
        <f t="shared" si="8"/>
        <v>0</v>
      </c>
      <c r="AC100" s="124">
        <f t="shared" si="8"/>
        <v>0</v>
      </c>
      <c r="AD100" s="109"/>
      <c r="AE100" s="109"/>
      <c r="AF100" s="83"/>
      <c r="AG100" s="83"/>
      <c r="AH100" s="83"/>
      <c r="AI100" s="83"/>
      <c r="AJ100" s="83"/>
    </row>
    <row r="101" spans="1:36" ht="12.75" x14ac:dyDescent="0.2">
      <c r="A101" s="109" t="s">
        <v>741</v>
      </c>
      <c r="B101" s="124">
        <f t="shared" ref="B101:AC101" si="9">-PV($B$86,$B$81,B100*8760*B180)/(B180*8760*$B150)*(1-$B$87)</f>
        <v>5.997315312135445</v>
      </c>
      <c r="C101" s="124">
        <f t="shared" si="9"/>
        <v>5.9973153121354441</v>
      </c>
      <c r="D101" s="124">
        <f t="shared" si="9"/>
        <v>5.9973153121354459</v>
      </c>
      <c r="E101" s="124">
        <f t="shared" si="9"/>
        <v>6.5206607640108931</v>
      </c>
      <c r="F101" s="124">
        <f t="shared" si="9"/>
        <v>6.5577374067942795</v>
      </c>
      <c r="G101" s="124">
        <f t="shared" si="9"/>
        <v>6.5563909343961475</v>
      </c>
      <c r="H101" s="124">
        <f t="shared" si="9"/>
        <v>6.5553137564776378</v>
      </c>
      <c r="I101" s="124">
        <f t="shared" si="9"/>
        <v>6.5544324290897684</v>
      </c>
      <c r="J101" s="124">
        <f t="shared" si="9"/>
        <v>6.5544324290897693</v>
      </c>
      <c r="K101" s="124">
        <f t="shared" si="9"/>
        <v>6.5544324290897684</v>
      </c>
      <c r="L101" s="124">
        <f t="shared" si="9"/>
        <v>6.5544324290897693</v>
      </c>
      <c r="M101" s="124">
        <f t="shared" si="9"/>
        <v>6.5544324290897693</v>
      </c>
      <c r="N101" s="124">
        <f t="shared" si="9"/>
        <v>6.5544324290897675</v>
      </c>
      <c r="O101" s="124">
        <f t="shared" si="9"/>
        <v>6.5544324290897711</v>
      </c>
      <c r="P101" s="124">
        <f t="shared" si="9"/>
        <v>4.9158243218173254</v>
      </c>
      <c r="Q101" s="124">
        <f t="shared" si="9"/>
        <v>3.2772162145448851</v>
      </c>
      <c r="R101" s="124">
        <f t="shared" si="9"/>
        <v>0</v>
      </c>
      <c r="S101" s="124">
        <f t="shared" si="9"/>
        <v>0</v>
      </c>
      <c r="T101" s="124">
        <f t="shared" si="9"/>
        <v>0</v>
      </c>
      <c r="U101" s="124">
        <f t="shared" si="9"/>
        <v>0</v>
      </c>
      <c r="V101" s="124">
        <f t="shared" si="9"/>
        <v>0</v>
      </c>
      <c r="W101" s="124">
        <f t="shared" si="9"/>
        <v>0</v>
      </c>
      <c r="X101" s="124">
        <f t="shared" si="9"/>
        <v>0</v>
      </c>
      <c r="Y101" s="124">
        <f t="shared" si="9"/>
        <v>0</v>
      </c>
      <c r="Z101" s="124">
        <f t="shared" si="9"/>
        <v>0</v>
      </c>
      <c r="AA101" s="124">
        <f t="shared" si="9"/>
        <v>0</v>
      </c>
      <c r="AB101" s="124">
        <f t="shared" si="9"/>
        <v>0</v>
      </c>
      <c r="AC101" s="124">
        <f t="shared" si="9"/>
        <v>0</v>
      </c>
      <c r="AD101" s="109"/>
      <c r="AE101" s="109"/>
      <c r="AF101" s="83"/>
      <c r="AG101" s="83"/>
      <c r="AH101" s="83"/>
      <c r="AI101" s="83"/>
      <c r="AJ101" s="83"/>
    </row>
    <row r="102" spans="1:36" ht="12.75" x14ac:dyDescent="0.2">
      <c r="A102" s="109" t="s">
        <v>742</v>
      </c>
      <c r="B102" s="125">
        <f>B101*$B$80</f>
        <v>5.3202824137089442</v>
      </c>
      <c r="C102" s="125">
        <f t="shared" ref="C102:AC102" si="10">C101*$B$80</f>
        <v>5.3202824137089433</v>
      </c>
      <c r="D102" s="125">
        <f t="shared" si="10"/>
        <v>5.3202824137089451</v>
      </c>
      <c r="E102" s="125">
        <f t="shared" si="10"/>
        <v>5.7845477489454353</v>
      </c>
      <c r="F102" s="125">
        <f t="shared" si="10"/>
        <v>5.8174388344217443</v>
      </c>
      <c r="G102" s="125">
        <f t="shared" si="10"/>
        <v>5.8162443643884894</v>
      </c>
      <c r="H102" s="125">
        <f t="shared" si="10"/>
        <v>5.8152887883618813</v>
      </c>
      <c r="I102" s="126">
        <f t="shared" si="10"/>
        <v>5.8145069534310228</v>
      </c>
      <c r="J102" s="126">
        <f t="shared" si="10"/>
        <v>5.8145069534310236</v>
      </c>
      <c r="K102" s="126">
        <f t="shared" si="10"/>
        <v>5.8145069534310228</v>
      </c>
      <c r="L102" s="126">
        <f t="shared" si="10"/>
        <v>5.8145069534310236</v>
      </c>
      <c r="M102" s="126">
        <f t="shared" si="10"/>
        <v>5.8145069534310236</v>
      </c>
      <c r="N102" s="126">
        <f t="shared" si="10"/>
        <v>5.8145069534310219</v>
      </c>
      <c r="O102" s="126">
        <f t="shared" si="10"/>
        <v>5.8145069534310254</v>
      </c>
      <c r="P102" s="126">
        <f t="shared" si="10"/>
        <v>4.3608802150732666</v>
      </c>
      <c r="Q102" s="126">
        <f t="shared" si="10"/>
        <v>2.9072534767155123</v>
      </c>
      <c r="R102" s="124">
        <f t="shared" si="10"/>
        <v>0</v>
      </c>
      <c r="S102" s="124">
        <f t="shared" si="10"/>
        <v>0</v>
      </c>
      <c r="T102" s="124">
        <f t="shared" si="10"/>
        <v>0</v>
      </c>
      <c r="U102" s="124">
        <f t="shared" si="10"/>
        <v>0</v>
      </c>
      <c r="V102" s="124">
        <f t="shared" si="10"/>
        <v>0</v>
      </c>
      <c r="W102" s="124">
        <f t="shared" si="10"/>
        <v>0</v>
      </c>
      <c r="X102" s="124">
        <f t="shared" si="10"/>
        <v>0</v>
      </c>
      <c r="Y102" s="124">
        <f t="shared" si="10"/>
        <v>0</v>
      </c>
      <c r="Z102" s="124">
        <f t="shared" si="10"/>
        <v>0</v>
      </c>
      <c r="AA102" s="124">
        <f t="shared" si="10"/>
        <v>0</v>
      </c>
      <c r="AB102" s="124">
        <f t="shared" si="10"/>
        <v>0</v>
      </c>
      <c r="AC102" s="124">
        <f t="shared" si="10"/>
        <v>0</v>
      </c>
      <c r="AD102" s="109"/>
      <c r="AE102" s="109"/>
      <c r="AF102" s="83"/>
      <c r="AG102" s="83"/>
      <c r="AH102" s="83"/>
      <c r="AI102" s="83"/>
      <c r="AJ102" s="83"/>
    </row>
    <row r="103" spans="1:36" ht="12.75" x14ac:dyDescent="0.2">
      <c r="A103" s="109" t="s">
        <v>743</v>
      </c>
      <c r="B103" s="125"/>
      <c r="C103" s="125"/>
      <c r="D103" s="125"/>
      <c r="E103" s="125"/>
      <c r="F103" s="125"/>
      <c r="G103" s="125"/>
      <c r="H103" s="125"/>
      <c r="I103" s="126"/>
      <c r="J103" s="126"/>
      <c r="K103" s="126"/>
      <c r="L103" s="126"/>
      <c r="M103" s="126"/>
      <c r="N103" s="126"/>
      <c r="O103" s="126"/>
      <c r="P103" s="126"/>
      <c r="Q103" s="126"/>
      <c r="R103" s="124"/>
      <c r="S103" s="124"/>
      <c r="T103" s="124"/>
      <c r="U103" s="124"/>
      <c r="V103" s="124"/>
      <c r="W103" s="124"/>
      <c r="X103" s="124"/>
      <c r="Y103" s="124"/>
      <c r="Z103" s="124"/>
      <c r="AA103" s="124"/>
      <c r="AB103" s="124"/>
      <c r="AC103" s="124"/>
      <c r="AD103" s="109"/>
      <c r="AE103" s="109"/>
      <c r="AF103" s="83"/>
      <c r="AG103" s="83"/>
      <c r="AH103" s="83"/>
      <c r="AI103" s="83"/>
      <c r="AJ103" s="83"/>
    </row>
    <row r="104" spans="1:36" ht="12.75" x14ac:dyDescent="0.2">
      <c r="A104" s="109"/>
      <c r="B104" s="124"/>
      <c r="C104" s="124"/>
      <c r="D104" s="124"/>
      <c r="E104" s="124"/>
      <c r="F104" s="124"/>
      <c r="G104" s="124"/>
      <c r="H104" s="124"/>
      <c r="I104" s="124"/>
      <c r="J104" s="124"/>
      <c r="K104" s="124"/>
      <c r="L104" s="124"/>
      <c r="M104" s="124"/>
      <c r="N104" s="124"/>
      <c r="O104" s="124"/>
      <c r="P104" s="124"/>
      <c r="Q104" s="124"/>
      <c r="R104" s="124"/>
      <c r="S104" s="124"/>
      <c r="T104" s="124"/>
      <c r="U104" s="124"/>
      <c r="V104" s="124"/>
      <c r="W104" s="124"/>
      <c r="X104" s="124"/>
      <c r="Y104" s="124"/>
      <c r="Z104" s="124"/>
      <c r="AA104" s="124"/>
      <c r="AB104" s="124"/>
      <c r="AC104" s="124"/>
      <c r="AD104" s="109"/>
      <c r="AE104" s="109"/>
      <c r="AF104" s="83"/>
      <c r="AG104" s="83"/>
      <c r="AH104" s="83"/>
      <c r="AI104" s="83"/>
      <c r="AJ104" s="83"/>
    </row>
    <row r="105" spans="1:36" ht="12.75" x14ac:dyDescent="0.2">
      <c r="A105" s="109" t="s">
        <v>744</v>
      </c>
      <c r="B105" s="124">
        <f t="shared" ref="B105:C105" si="11">C105</f>
        <v>23.620381171332561</v>
      </c>
      <c r="C105" s="124">
        <f t="shared" si="11"/>
        <v>23.620381171332561</v>
      </c>
      <c r="D105" s="124">
        <f t="shared" ref="D105:AC105" si="12">((($B$83*C34+$B$82*(1-C34))*(1+($B$85*C66+$B$84*(1-C66))))+(($B$83*C34+$B$82*(1-C34))*$B$88*$B$89))*D93*(1-B87)</f>
        <v>23.620381171332561</v>
      </c>
      <c r="E105" s="124">
        <f t="shared" si="12"/>
        <v>25.535547212251416</v>
      </c>
      <c r="F105" s="124">
        <f t="shared" si="12"/>
        <v>25.535547212251416</v>
      </c>
      <c r="G105" s="124">
        <f t="shared" si="12"/>
        <v>25.535547212251416</v>
      </c>
      <c r="H105" s="124">
        <f t="shared" si="12"/>
        <v>25.535547212251416</v>
      </c>
      <c r="I105" s="124">
        <f t="shared" si="12"/>
        <v>25.535547212251416</v>
      </c>
      <c r="J105" s="124">
        <f t="shared" si="12"/>
        <v>25.535547212251416</v>
      </c>
      <c r="K105" s="124">
        <f t="shared" si="12"/>
        <v>25.535547212251416</v>
      </c>
      <c r="L105" s="124">
        <f t="shared" si="12"/>
        <v>25.535547212251416</v>
      </c>
      <c r="M105" s="124">
        <f t="shared" si="12"/>
        <v>25.535547212251416</v>
      </c>
      <c r="N105" s="124">
        <f t="shared" si="12"/>
        <v>25.535547212251416</v>
      </c>
      <c r="O105" s="124">
        <f t="shared" si="12"/>
        <v>25.535547212251416</v>
      </c>
      <c r="P105" s="124">
        <f t="shared" si="12"/>
        <v>19.151660409188562</v>
      </c>
      <c r="Q105" s="124">
        <f t="shared" si="12"/>
        <v>12.767773606125708</v>
      </c>
      <c r="R105" s="124">
        <f t="shared" si="12"/>
        <v>0</v>
      </c>
      <c r="S105" s="124">
        <f t="shared" si="12"/>
        <v>0</v>
      </c>
      <c r="T105" s="124">
        <f t="shared" si="12"/>
        <v>0</v>
      </c>
      <c r="U105" s="124">
        <f t="shared" si="12"/>
        <v>0</v>
      </c>
      <c r="V105" s="124">
        <f t="shared" si="12"/>
        <v>0</v>
      </c>
      <c r="W105" s="124">
        <f t="shared" si="12"/>
        <v>0</v>
      </c>
      <c r="X105" s="124">
        <f t="shared" si="12"/>
        <v>0</v>
      </c>
      <c r="Y105" s="124">
        <f t="shared" si="12"/>
        <v>0</v>
      </c>
      <c r="Z105" s="124">
        <f t="shared" si="12"/>
        <v>0</v>
      </c>
      <c r="AA105" s="124">
        <f t="shared" si="12"/>
        <v>0</v>
      </c>
      <c r="AB105" s="124">
        <f t="shared" si="12"/>
        <v>0</v>
      </c>
      <c r="AC105" s="124">
        <f t="shared" si="12"/>
        <v>0</v>
      </c>
      <c r="AD105" s="109"/>
      <c r="AE105" s="109"/>
      <c r="AF105" s="83"/>
      <c r="AG105" s="83"/>
      <c r="AH105" s="83"/>
      <c r="AI105" s="83"/>
      <c r="AJ105" s="83"/>
    </row>
    <row r="106" spans="1:36" ht="12.75" x14ac:dyDescent="0.2">
      <c r="A106" s="109" t="s">
        <v>745</v>
      </c>
      <c r="B106" s="124">
        <f t="shared" ref="B106:AC106" si="13">-PV($B$86,$B$81,B105*8760*B183)/(B183*8760*$B151)*(1-$B$87)</f>
        <v>6.2125048095973439</v>
      </c>
      <c r="C106" s="124">
        <f t="shared" si="13"/>
        <v>6.2125048095973439</v>
      </c>
      <c r="D106" s="124">
        <f t="shared" si="13"/>
        <v>6.2125048095973439</v>
      </c>
      <c r="E106" s="124">
        <f t="shared" si="13"/>
        <v>6.7162214157809128</v>
      </c>
      <c r="F106" s="124">
        <f t="shared" si="13"/>
        <v>6.7162214157809128</v>
      </c>
      <c r="G106" s="124">
        <f t="shared" si="13"/>
        <v>6.7162214157809128</v>
      </c>
      <c r="H106" s="124">
        <f t="shared" si="13"/>
        <v>6.7162214157809128</v>
      </c>
      <c r="I106" s="124">
        <f t="shared" si="13"/>
        <v>6.7162214157809128</v>
      </c>
      <c r="J106" s="124">
        <f t="shared" si="13"/>
        <v>6.7162214157809128</v>
      </c>
      <c r="K106" s="124">
        <f t="shared" si="13"/>
        <v>6.7162214157809128</v>
      </c>
      <c r="L106" s="124">
        <f t="shared" si="13"/>
        <v>6.7162214157809128</v>
      </c>
      <c r="M106" s="124">
        <f t="shared" si="13"/>
        <v>6.7162214157809128</v>
      </c>
      <c r="N106" s="124">
        <f t="shared" si="13"/>
        <v>6.7162214157809128</v>
      </c>
      <c r="O106" s="124">
        <f t="shared" si="13"/>
        <v>6.7162214157809128</v>
      </c>
      <c r="P106" s="124">
        <f t="shared" si="13"/>
        <v>5.0371660618356842</v>
      </c>
      <c r="Q106" s="124">
        <f t="shared" si="13"/>
        <v>3.3581107078904564</v>
      </c>
      <c r="R106" s="124">
        <f t="shared" si="13"/>
        <v>0</v>
      </c>
      <c r="S106" s="124">
        <f t="shared" si="13"/>
        <v>0</v>
      </c>
      <c r="T106" s="124">
        <f t="shared" si="13"/>
        <v>0</v>
      </c>
      <c r="U106" s="124">
        <f t="shared" si="13"/>
        <v>0</v>
      </c>
      <c r="V106" s="124">
        <f t="shared" si="13"/>
        <v>0</v>
      </c>
      <c r="W106" s="124">
        <f t="shared" si="13"/>
        <v>0</v>
      </c>
      <c r="X106" s="124">
        <f t="shared" si="13"/>
        <v>0</v>
      </c>
      <c r="Y106" s="124">
        <f t="shared" si="13"/>
        <v>0</v>
      </c>
      <c r="Z106" s="124">
        <f t="shared" si="13"/>
        <v>0</v>
      </c>
      <c r="AA106" s="124">
        <f t="shared" si="13"/>
        <v>0</v>
      </c>
      <c r="AB106" s="124">
        <f t="shared" si="13"/>
        <v>0</v>
      </c>
      <c r="AC106" s="124">
        <f t="shared" si="13"/>
        <v>0</v>
      </c>
      <c r="AD106" s="109"/>
      <c r="AE106" s="109"/>
      <c r="AF106" s="83"/>
      <c r="AG106" s="83"/>
      <c r="AH106" s="83"/>
      <c r="AI106" s="83"/>
      <c r="AJ106" s="83"/>
    </row>
    <row r="107" spans="1:36" ht="12.75" x14ac:dyDescent="0.2">
      <c r="A107" s="109" t="s">
        <v>746</v>
      </c>
      <c r="B107" s="124">
        <f>B106*$B$80</f>
        <v>5.5111793133007971</v>
      </c>
      <c r="C107" s="124">
        <f t="shared" ref="C107:AC107" si="14">C106*$B$80</f>
        <v>5.5111793133007971</v>
      </c>
      <c r="D107" s="124">
        <f t="shared" si="14"/>
        <v>5.5111793133007971</v>
      </c>
      <c r="E107" s="124">
        <f t="shared" si="14"/>
        <v>5.9580316900549164</v>
      </c>
      <c r="F107" s="124">
        <f t="shared" si="14"/>
        <v>5.9580316900549164</v>
      </c>
      <c r="G107" s="124">
        <f t="shared" si="14"/>
        <v>5.9580316900549164</v>
      </c>
      <c r="H107" s="124">
        <f t="shared" si="14"/>
        <v>5.9580316900549164</v>
      </c>
      <c r="I107" s="124">
        <f t="shared" si="14"/>
        <v>5.9580316900549164</v>
      </c>
      <c r="J107" s="124">
        <f t="shared" si="14"/>
        <v>5.9580316900549164</v>
      </c>
      <c r="K107" s="124">
        <f t="shared" si="14"/>
        <v>5.9580316900549164</v>
      </c>
      <c r="L107" s="124">
        <f t="shared" si="14"/>
        <v>5.9580316900549164</v>
      </c>
      <c r="M107" s="124">
        <f t="shared" si="14"/>
        <v>5.9580316900549164</v>
      </c>
      <c r="N107" s="124">
        <f t="shared" si="14"/>
        <v>5.9580316900549164</v>
      </c>
      <c r="O107" s="124">
        <f t="shared" si="14"/>
        <v>5.9580316900549164</v>
      </c>
      <c r="P107" s="124">
        <f t="shared" si="14"/>
        <v>4.4685237675411873</v>
      </c>
      <c r="Q107" s="124">
        <f t="shared" si="14"/>
        <v>2.9790158450274582</v>
      </c>
      <c r="R107" s="124">
        <f t="shared" si="14"/>
        <v>0</v>
      </c>
      <c r="S107" s="124">
        <f t="shared" si="14"/>
        <v>0</v>
      </c>
      <c r="T107" s="124">
        <f t="shared" si="14"/>
        <v>0</v>
      </c>
      <c r="U107" s="124">
        <f t="shared" si="14"/>
        <v>0</v>
      </c>
      <c r="V107" s="124">
        <f t="shared" si="14"/>
        <v>0</v>
      </c>
      <c r="W107" s="124">
        <f t="shared" si="14"/>
        <v>0</v>
      </c>
      <c r="X107" s="124">
        <f t="shared" si="14"/>
        <v>0</v>
      </c>
      <c r="Y107" s="124">
        <f t="shared" si="14"/>
        <v>0</v>
      </c>
      <c r="Z107" s="124">
        <f t="shared" si="14"/>
        <v>0</v>
      </c>
      <c r="AA107" s="124">
        <f t="shared" si="14"/>
        <v>0</v>
      </c>
      <c r="AB107" s="124">
        <f t="shared" si="14"/>
        <v>0</v>
      </c>
      <c r="AC107" s="124">
        <f t="shared" si="14"/>
        <v>0</v>
      </c>
      <c r="AD107" s="109"/>
      <c r="AE107" s="109"/>
      <c r="AF107" s="83"/>
      <c r="AG107" s="83"/>
      <c r="AH107" s="83"/>
      <c r="AI107" s="83"/>
      <c r="AJ107" s="83"/>
    </row>
    <row r="108" spans="1:36" ht="12.75" x14ac:dyDescent="0.2">
      <c r="A108" s="109"/>
      <c r="B108" s="124"/>
      <c r="C108" s="124"/>
      <c r="D108" s="124"/>
      <c r="E108" s="124"/>
      <c r="F108" s="124"/>
      <c r="G108" s="124"/>
      <c r="H108" s="124"/>
      <c r="I108" s="124"/>
      <c r="J108" s="124"/>
      <c r="K108" s="124"/>
      <c r="L108" s="124"/>
      <c r="M108" s="124"/>
      <c r="N108" s="124"/>
      <c r="O108" s="124"/>
      <c r="P108" s="124"/>
      <c r="Q108" s="124"/>
      <c r="R108" s="124"/>
      <c r="S108" s="124"/>
      <c r="T108" s="124"/>
      <c r="U108" s="124"/>
      <c r="V108" s="124"/>
      <c r="W108" s="124"/>
      <c r="X108" s="124"/>
      <c r="Y108" s="124"/>
      <c r="Z108" s="124"/>
      <c r="AA108" s="124"/>
      <c r="AB108" s="124"/>
      <c r="AC108" s="124"/>
      <c r="AD108" s="109"/>
      <c r="AE108" s="109"/>
      <c r="AF108" s="83"/>
      <c r="AG108" s="83"/>
      <c r="AH108" s="83"/>
      <c r="AI108" s="83"/>
      <c r="AJ108" s="83"/>
    </row>
    <row r="109" spans="1:36" ht="12.75" x14ac:dyDescent="0.2">
      <c r="A109" s="109" t="s">
        <v>747</v>
      </c>
      <c r="B109" s="124">
        <f t="shared" ref="B109:C109" si="15">C109</f>
        <v>23.620381171332561</v>
      </c>
      <c r="C109" s="124">
        <f t="shared" si="15"/>
        <v>23.620381171332561</v>
      </c>
      <c r="D109" s="124">
        <f t="shared" ref="D109:AC109" si="16">((($B$83*C34+$B$82*(1-C34))*(1+($B$85*C66+$B$84*(1-C66))))+(($B$83*C34+$B$82*(1-C34))*$B$88*$B$89))*D93*(1-B87)</f>
        <v>23.620381171332561</v>
      </c>
      <c r="E109" s="124">
        <f t="shared" si="16"/>
        <v>25.535547212251416</v>
      </c>
      <c r="F109" s="124">
        <f t="shared" si="16"/>
        <v>25.535547212251416</v>
      </c>
      <c r="G109" s="124">
        <f t="shared" si="16"/>
        <v>25.535547212251416</v>
      </c>
      <c r="H109" s="124">
        <f t="shared" si="16"/>
        <v>25.535547212251416</v>
      </c>
      <c r="I109" s="124">
        <f t="shared" si="16"/>
        <v>25.535547212251416</v>
      </c>
      <c r="J109" s="124">
        <f t="shared" si="16"/>
        <v>25.535547212251416</v>
      </c>
      <c r="K109" s="124">
        <f t="shared" si="16"/>
        <v>25.535547212251416</v>
      </c>
      <c r="L109" s="124">
        <f t="shared" si="16"/>
        <v>25.535547212251416</v>
      </c>
      <c r="M109" s="124">
        <f t="shared" si="16"/>
        <v>25.535547212251416</v>
      </c>
      <c r="N109" s="124">
        <f t="shared" si="16"/>
        <v>25.535547212251416</v>
      </c>
      <c r="O109" s="124">
        <f t="shared" si="16"/>
        <v>25.535547212251416</v>
      </c>
      <c r="P109" s="124">
        <f t="shared" si="16"/>
        <v>19.151660409188562</v>
      </c>
      <c r="Q109" s="124">
        <f t="shared" si="16"/>
        <v>12.767773606125708</v>
      </c>
      <c r="R109" s="124">
        <f t="shared" si="16"/>
        <v>0</v>
      </c>
      <c r="S109" s="124">
        <f t="shared" si="16"/>
        <v>0</v>
      </c>
      <c r="T109" s="124">
        <f t="shared" si="16"/>
        <v>0</v>
      </c>
      <c r="U109" s="124">
        <f t="shared" si="16"/>
        <v>0</v>
      </c>
      <c r="V109" s="124">
        <f t="shared" si="16"/>
        <v>0</v>
      </c>
      <c r="W109" s="124">
        <f t="shared" si="16"/>
        <v>0</v>
      </c>
      <c r="X109" s="124">
        <f t="shared" si="16"/>
        <v>0</v>
      </c>
      <c r="Y109" s="124">
        <f t="shared" si="16"/>
        <v>0</v>
      </c>
      <c r="Z109" s="124">
        <f t="shared" si="16"/>
        <v>0</v>
      </c>
      <c r="AA109" s="124">
        <f t="shared" si="16"/>
        <v>0</v>
      </c>
      <c r="AB109" s="124">
        <f t="shared" si="16"/>
        <v>0</v>
      </c>
      <c r="AC109" s="124">
        <f t="shared" si="16"/>
        <v>0</v>
      </c>
      <c r="AD109" s="109"/>
      <c r="AE109" s="109"/>
      <c r="AF109" s="83"/>
      <c r="AG109" s="83"/>
      <c r="AH109" s="83"/>
      <c r="AI109" s="83"/>
      <c r="AJ109" s="83"/>
    </row>
    <row r="110" spans="1:36" ht="12.75" x14ac:dyDescent="0.2">
      <c r="A110" s="109" t="s">
        <v>748</v>
      </c>
      <c r="B110" s="124">
        <f t="shared" ref="B110:AC110" si="17">-PV($B$86,$B$81,B109*8760*B189)/(B189*8760*$B153)*(1-$B$87)</f>
        <v>6.2125048095973439</v>
      </c>
      <c r="C110" s="124">
        <f t="shared" si="17"/>
        <v>6.2125048095973439</v>
      </c>
      <c r="D110" s="124">
        <f t="shared" si="17"/>
        <v>6.2125048095973439</v>
      </c>
      <c r="E110" s="124">
        <f t="shared" si="17"/>
        <v>6.7162214157809119</v>
      </c>
      <c r="F110" s="124">
        <f t="shared" si="17"/>
        <v>6.7162214157809119</v>
      </c>
      <c r="G110" s="124">
        <f t="shared" si="17"/>
        <v>6.7162214157809119</v>
      </c>
      <c r="H110" s="124">
        <f t="shared" si="17"/>
        <v>6.7162214157809119</v>
      </c>
      <c r="I110" s="124">
        <f t="shared" si="17"/>
        <v>6.7162214157809119</v>
      </c>
      <c r="J110" s="124">
        <f t="shared" si="17"/>
        <v>6.7162214157809119</v>
      </c>
      <c r="K110" s="124">
        <f t="shared" si="17"/>
        <v>6.7162214157809119</v>
      </c>
      <c r="L110" s="124">
        <f t="shared" si="17"/>
        <v>6.7162214157809119</v>
      </c>
      <c r="M110" s="124">
        <f t="shared" si="17"/>
        <v>6.7162214157809119</v>
      </c>
      <c r="N110" s="124">
        <f t="shared" si="17"/>
        <v>6.7162214157809119</v>
      </c>
      <c r="O110" s="124">
        <f t="shared" si="17"/>
        <v>6.7162214157809119</v>
      </c>
      <c r="P110" s="124">
        <f t="shared" si="17"/>
        <v>5.037166061835685</v>
      </c>
      <c r="Q110" s="124">
        <f t="shared" si="17"/>
        <v>3.358110707890456</v>
      </c>
      <c r="R110" s="124">
        <f t="shared" si="17"/>
        <v>0</v>
      </c>
      <c r="S110" s="124">
        <f t="shared" si="17"/>
        <v>0</v>
      </c>
      <c r="T110" s="124">
        <f t="shared" si="17"/>
        <v>0</v>
      </c>
      <c r="U110" s="124">
        <f t="shared" si="17"/>
        <v>0</v>
      </c>
      <c r="V110" s="124">
        <f t="shared" si="17"/>
        <v>0</v>
      </c>
      <c r="W110" s="124">
        <f t="shared" si="17"/>
        <v>0</v>
      </c>
      <c r="X110" s="124">
        <f t="shared" si="17"/>
        <v>0</v>
      </c>
      <c r="Y110" s="124">
        <f t="shared" si="17"/>
        <v>0</v>
      </c>
      <c r="Z110" s="124">
        <f t="shared" si="17"/>
        <v>0</v>
      </c>
      <c r="AA110" s="124">
        <f t="shared" si="17"/>
        <v>0</v>
      </c>
      <c r="AB110" s="124">
        <f t="shared" si="17"/>
        <v>0</v>
      </c>
      <c r="AC110" s="124">
        <f t="shared" si="17"/>
        <v>0</v>
      </c>
      <c r="AD110" s="109"/>
      <c r="AE110" s="109"/>
      <c r="AF110" s="83"/>
      <c r="AG110" s="83"/>
      <c r="AH110" s="83"/>
      <c r="AI110" s="83"/>
      <c r="AJ110" s="83"/>
    </row>
    <row r="111" spans="1:36" ht="12.75" x14ac:dyDescent="0.2">
      <c r="A111" s="109" t="s">
        <v>749</v>
      </c>
      <c r="B111" s="124">
        <f>B110*$B$80</f>
        <v>5.5111793133007971</v>
      </c>
      <c r="C111" s="124">
        <f t="shared" ref="C111:AC111" si="18">C110*$B$80</f>
        <v>5.5111793133007971</v>
      </c>
      <c r="D111" s="124">
        <f t="shared" si="18"/>
        <v>5.5111793133007971</v>
      </c>
      <c r="E111" s="124">
        <f t="shared" si="18"/>
        <v>5.9580316900549155</v>
      </c>
      <c r="F111" s="124">
        <f t="shared" si="18"/>
        <v>5.9580316900549155</v>
      </c>
      <c r="G111" s="124">
        <f t="shared" si="18"/>
        <v>5.9580316900549155</v>
      </c>
      <c r="H111" s="124">
        <f t="shared" si="18"/>
        <v>5.9580316900549155</v>
      </c>
      <c r="I111" s="124">
        <f t="shared" si="18"/>
        <v>5.9580316900549155</v>
      </c>
      <c r="J111" s="124">
        <f t="shared" si="18"/>
        <v>5.9580316900549155</v>
      </c>
      <c r="K111" s="124">
        <f t="shared" si="18"/>
        <v>5.9580316900549155</v>
      </c>
      <c r="L111" s="124">
        <f t="shared" si="18"/>
        <v>5.9580316900549155</v>
      </c>
      <c r="M111" s="124">
        <f t="shared" si="18"/>
        <v>5.9580316900549155</v>
      </c>
      <c r="N111" s="124">
        <f t="shared" si="18"/>
        <v>5.9580316900549155</v>
      </c>
      <c r="O111" s="124">
        <f t="shared" si="18"/>
        <v>5.9580316900549155</v>
      </c>
      <c r="P111" s="124">
        <f t="shared" si="18"/>
        <v>4.4685237675411882</v>
      </c>
      <c r="Q111" s="124">
        <f t="shared" si="18"/>
        <v>2.9790158450274578</v>
      </c>
      <c r="R111" s="124">
        <f t="shared" si="18"/>
        <v>0</v>
      </c>
      <c r="S111" s="124">
        <f t="shared" si="18"/>
        <v>0</v>
      </c>
      <c r="T111" s="124">
        <f t="shared" si="18"/>
        <v>0</v>
      </c>
      <c r="U111" s="124">
        <f t="shared" si="18"/>
        <v>0</v>
      </c>
      <c r="V111" s="124">
        <f t="shared" si="18"/>
        <v>0</v>
      </c>
      <c r="W111" s="124">
        <f t="shared" si="18"/>
        <v>0</v>
      </c>
      <c r="X111" s="124">
        <f t="shared" si="18"/>
        <v>0</v>
      </c>
      <c r="Y111" s="124">
        <f t="shared" si="18"/>
        <v>0</v>
      </c>
      <c r="Z111" s="124">
        <f t="shared" si="18"/>
        <v>0</v>
      </c>
      <c r="AA111" s="124">
        <f t="shared" si="18"/>
        <v>0</v>
      </c>
      <c r="AB111" s="124">
        <f t="shared" si="18"/>
        <v>0</v>
      </c>
      <c r="AC111" s="124">
        <f t="shared" si="18"/>
        <v>0</v>
      </c>
      <c r="AD111" s="109"/>
      <c r="AE111" s="109"/>
      <c r="AF111" s="83"/>
      <c r="AG111" s="83"/>
      <c r="AH111" s="83"/>
      <c r="AI111" s="83"/>
      <c r="AJ111" s="83"/>
    </row>
    <row r="112" spans="1:36" ht="12.75" x14ac:dyDescent="0.2">
      <c r="A112" s="109"/>
      <c r="B112" s="124"/>
      <c r="C112" s="124"/>
      <c r="D112" s="124"/>
      <c r="E112" s="124"/>
      <c r="F112" s="124"/>
      <c r="G112" s="124"/>
      <c r="H112" s="124"/>
      <c r="I112" s="124"/>
      <c r="J112" s="124"/>
      <c r="K112" s="124"/>
      <c r="L112" s="124"/>
      <c r="M112" s="124"/>
      <c r="N112" s="124"/>
      <c r="O112" s="124"/>
      <c r="P112" s="124"/>
      <c r="Q112" s="124"/>
      <c r="R112" s="124"/>
      <c r="S112" s="124"/>
      <c r="T112" s="124"/>
      <c r="U112" s="124"/>
      <c r="V112" s="124"/>
      <c r="W112" s="124"/>
      <c r="X112" s="124"/>
      <c r="Y112" s="124"/>
      <c r="Z112" s="124"/>
      <c r="AA112" s="124"/>
      <c r="AB112" s="124"/>
      <c r="AC112" s="124"/>
      <c r="AD112" s="109"/>
      <c r="AE112" s="109"/>
      <c r="AF112" s="83"/>
      <c r="AG112" s="83"/>
      <c r="AH112" s="83"/>
      <c r="AI112" s="83"/>
      <c r="AJ112" s="83"/>
    </row>
    <row r="113" spans="1:36" ht="12.75" x14ac:dyDescent="0.2">
      <c r="A113" s="109" t="s">
        <v>750</v>
      </c>
      <c r="B113" s="124">
        <f t="shared" ref="B113:C113" si="19">C113</f>
        <v>23.620381171332561</v>
      </c>
      <c r="C113" s="124">
        <f t="shared" si="19"/>
        <v>23.620381171332561</v>
      </c>
      <c r="D113" s="124">
        <f t="shared" ref="D113:AC113" si="20">((($B$83*C34+$B$82*(1-C34))*(1+($B$85*C66+$B$84*(1-C66))))+(($B$83*C34+$B$82*(1-C34))*$B$88*$B$89))*D93*(1-B87)</f>
        <v>23.620381171332561</v>
      </c>
      <c r="E113" s="124">
        <f t="shared" si="20"/>
        <v>25.535547212251416</v>
      </c>
      <c r="F113" s="124">
        <f t="shared" si="20"/>
        <v>25.535547212251416</v>
      </c>
      <c r="G113" s="124">
        <f t="shared" si="20"/>
        <v>25.535547212251416</v>
      </c>
      <c r="H113" s="124">
        <f t="shared" si="20"/>
        <v>25.535547212251416</v>
      </c>
      <c r="I113" s="124">
        <f t="shared" si="20"/>
        <v>25.535547212251416</v>
      </c>
      <c r="J113" s="124">
        <f t="shared" si="20"/>
        <v>25.535547212251416</v>
      </c>
      <c r="K113" s="124">
        <f t="shared" si="20"/>
        <v>25.535547212251416</v>
      </c>
      <c r="L113" s="124">
        <f t="shared" si="20"/>
        <v>25.535547212251416</v>
      </c>
      <c r="M113" s="124">
        <f t="shared" si="20"/>
        <v>25.535547212251416</v>
      </c>
      <c r="N113" s="124">
        <f t="shared" si="20"/>
        <v>25.535547212251416</v>
      </c>
      <c r="O113" s="124">
        <f t="shared" si="20"/>
        <v>25.535547212251416</v>
      </c>
      <c r="P113" s="124">
        <f t="shared" si="20"/>
        <v>19.151660409188562</v>
      </c>
      <c r="Q113" s="124">
        <f t="shared" si="20"/>
        <v>12.767773606125708</v>
      </c>
      <c r="R113" s="124">
        <f t="shared" si="20"/>
        <v>0</v>
      </c>
      <c r="S113" s="124">
        <f t="shared" si="20"/>
        <v>0</v>
      </c>
      <c r="T113" s="124">
        <f t="shared" si="20"/>
        <v>0</v>
      </c>
      <c r="U113" s="124">
        <f t="shared" si="20"/>
        <v>0</v>
      </c>
      <c r="V113" s="124">
        <f t="shared" si="20"/>
        <v>0</v>
      </c>
      <c r="W113" s="124">
        <f t="shared" si="20"/>
        <v>0</v>
      </c>
      <c r="X113" s="124">
        <f t="shared" si="20"/>
        <v>0</v>
      </c>
      <c r="Y113" s="124">
        <f t="shared" si="20"/>
        <v>0</v>
      </c>
      <c r="Z113" s="124">
        <f t="shared" si="20"/>
        <v>0</v>
      </c>
      <c r="AA113" s="124">
        <f t="shared" si="20"/>
        <v>0</v>
      </c>
      <c r="AB113" s="124">
        <f t="shared" si="20"/>
        <v>0</v>
      </c>
      <c r="AC113" s="124">
        <f t="shared" si="20"/>
        <v>0</v>
      </c>
      <c r="AD113" s="109"/>
      <c r="AE113" s="109"/>
      <c r="AF113" s="83"/>
      <c r="AG113" s="83"/>
      <c r="AH113" s="83"/>
      <c r="AI113" s="83"/>
      <c r="AJ113" s="83"/>
    </row>
    <row r="114" spans="1:36" ht="12.75" x14ac:dyDescent="0.2">
      <c r="A114" s="109" t="s">
        <v>751</v>
      </c>
      <c r="B114" s="124">
        <f t="shared" ref="B114:AC114" si="21">-PV($B$86,$B$81,B113*8760*B210)/(B210*8760*$B160)*(1-$B$87)</f>
        <v>4.1416698730648962</v>
      </c>
      <c r="C114" s="124">
        <f t="shared" si="21"/>
        <v>4.1416698730648962</v>
      </c>
      <c r="D114" s="124">
        <f t="shared" si="21"/>
        <v>4.1416698730648962</v>
      </c>
      <c r="E114" s="124">
        <f t="shared" si="21"/>
        <v>4.4774809438539416</v>
      </c>
      <c r="F114" s="124">
        <f t="shared" si="21"/>
        <v>4.4774809438539416</v>
      </c>
      <c r="G114" s="124">
        <f t="shared" si="21"/>
        <v>4.4774809438539416</v>
      </c>
      <c r="H114" s="124">
        <f t="shared" si="21"/>
        <v>4.4774809438539416</v>
      </c>
      <c r="I114" s="124">
        <f t="shared" si="21"/>
        <v>4.4774809438539416</v>
      </c>
      <c r="J114" s="124">
        <f t="shared" si="21"/>
        <v>4.4774809438539416</v>
      </c>
      <c r="K114" s="124">
        <f t="shared" si="21"/>
        <v>4.4774809438539416</v>
      </c>
      <c r="L114" s="124">
        <f t="shared" si="21"/>
        <v>4.4774809438539416</v>
      </c>
      <c r="M114" s="124">
        <f t="shared" si="21"/>
        <v>4.4774809438539416</v>
      </c>
      <c r="N114" s="124">
        <f t="shared" si="21"/>
        <v>4.4774809438539416</v>
      </c>
      <c r="O114" s="124">
        <f t="shared" si="21"/>
        <v>4.4774809438539416</v>
      </c>
      <c r="P114" s="124">
        <f t="shared" si="21"/>
        <v>3.3581107078904555</v>
      </c>
      <c r="Q114" s="124">
        <f t="shared" si="21"/>
        <v>2.2387404719269708</v>
      </c>
      <c r="R114" s="124">
        <f t="shared" si="21"/>
        <v>0</v>
      </c>
      <c r="S114" s="124">
        <f t="shared" si="21"/>
        <v>0</v>
      </c>
      <c r="T114" s="124">
        <f t="shared" si="21"/>
        <v>0</v>
      </c>
      <c r="U114" s="124">
        <f t="shared" si="21"/>
        <v>0</v>
      </c>
      <c r="V114" s="124">
        <f t="shared" si="21"/>
        <v>0</v>
      </c>
      <c r="W114" s="124">
        <f t="shared" si="21"/>
        <v>0</v>
      </c>
      <c r="X114" s="124">
        <f t="shared" si="21"/>
        <v>0</v>
      </c>
      <c r="Y114" s="124">
        <f t="shared" si="21"/>
        <v>0</v>
      </c>
      <c r="Z114" s="124">
        <f t="shared" si="21"/>
        <v>0</v>
      </c>
      <c r="AA114" s="124">
        <f t="shared" si="21"/>
        <v>0</v>
      </c>
      <c r="AB114" s="124">
        <f t="shared" si="21"/>
        <v>0</v>
      </c>
      <c r="AC114" s="124">
        <f t="shared" si="21"/>
        <v>0</v>
      </c>
      <c r="AD114" s="109"/>
      <c r="AE114" s="109"/>
      <c r="AF114" s="83"/>
      <c r="AG114" s="83"/>
      <c r="AH114" s="83"/>
      <c r="AI114" s="83"/>
      <c r="AJ114" s="83"/>
    </row>
    <row r="115" spans="1:36" ht="12.75" x14ac:dyDescent="0.2">
      <c r="A115" s="109" t="s">
        <v>752</v>
      </c>
      <c r="B115" s="124">
        <f>B114*$B$80</f>
        <v>3.6741195422005317</v>
      </c>
      <c r="C115" s="124">
        <f t="shared" ref="C115:AC115" si="22">C114*$B$80</f>
        <v>3.6741195422005317</v>
      </c>
      <c r="D115" s="124">
        <f t="shared" si="22"/>
        <v>3.6741195422005317</v>
      </c>
      <c r="E115" s="124">
        <f t="shared" si="22"/>
        <v>3.9720211267032774</v>
      </c>
      <c r="F115" s="124">
        <f t="shared" si="22"/>
        <v>3.9720211267032774</v>
      </c>
      <c r="G115" s="124">
        <f t="shared" si="22"/>
        <v>3.9720211267032774</v>
      </c>
      <c r="H115" s="124">
        <f t="shared" si="22"/>
        <v>3.9720211267032774</v>
      </c>
      <c r="I115" s="124">
        <f t="shared" si="22"/>
        <v>3.9720211267032774</v>
      </c>
      <c r="J115" s="124">
        <f t="shared" si="22"/>
        <v>3.9720211267032774</v>
      </c>
      <c r="K115" s="124">
        <f t="shared" si="22"/>
        <v>3.9720211267032774</v>
      </c>
      <c r="L115" s="124">
        <f t="shared" si="22"/>
        <v>3.9720211267032774</v>
      </c>
      <c r="M115" s="124">
        <f t="shared" si="22"/>
        <v>3.9720211267032774</v>
      </c>
      <c r="N115" s="124">
        <f t="shared" si="22"/>
        <v>3.9720211267032774</v>
      </c>
      <c r="O115" s="124">
        <f t="shared" si="22"/>
        <v>3.9720211267032774</v>
      </c>
      <c r="P115" s="124">
        <f t="shared" si="22"/>
        <v>2.9790158450274578</v>
      </c>
      <c r="Q115" s="124">
        <f t="shared" si="22"/>
        <v>1.9860105633516387</v>
      </c>
      <c r="R115" s="124">
        <f t="shared" si="22"/>
        <v>0</v>
      </c>
      <c r="S115" s="124">
        <f t="shared" si="22"/>
        <v>0</v>
      </c>
      <c r="T115" s="124">
        <f t="shared" si="22"/>
        <v>0</v>
      </c>
      <c r="U115" s="124">
        <f t="shared" si="22"/>
        <v>0</v>
      </c>
      <c r="V115" s="124">
        <f t="shared" si="22"/>
        <v>0</v>
      </c>
      <c r="W115" s="124">
        <f t="shared" si="22"/>
        <v>0</v>
      </c>
      <c r="X115" s="124">
        <f t="shared" si="22"/>
        <v>0</v>
      </c>
      <c r="Y115" s="124">
        <f t="shared" si="22"/>
        <v>0</v>
      </c>
      <c r="Z115" s="124">
        <f t="shared" si="22"/>
        <v>0</v>
      </c>
      <c r="AA115" s="124">
        <f t="shared" si="22"/>
        <v>0</v>
      </c>
      <c r="AB115" s="124">
        <f t="shared" si="22"/>
        <v>0</v>
      </c>
      <c r="AC115" s="124">
        <f t="shared" si="22"/>
        <v>0</v>
      </c>
      <c r="AD115" s="109"/>
      <c r="AE115" s="109"/>
      <c r="AF115" s="83"/>
      <c r="AG115" s="83"/>
      <c r="AH115" s="83"/>
      <c r="AI115" s="83"/>
      <c r="AJ115" s="83"/>
    </row>
    <row r="116" spans="1:36" ht="12.75" x14ac:dyDescent="0.2">
      <c r="A116" s="109"/>
      <c r="B116" s="124"/>
      <c r="C116" s="124"/>
      <c r="D116" s="124"/>
      <c r="E116" s="124"/>
      <c r="F116" s="124"/>
      <c r="G116" s="124"/>
      <c r="H116" s="124"/>
      <c r="I116" s="124"/>
      <c r="J116" s="124"/>
      <c r="K116" s="124"/>
      <c r="L116" s="124"/>
      <c r="M116" s="124"/>
      <c r="N116" s="124"/>
      <c r="O116" s="124"/>
      <c r="P116" s="124"/>
      <c r="Q116" s="124"/>
      <c r="R116" s="124"/>
      <c r="S116" s="124"/>
      <c r="T116" s="124"/>
      <c r="U116" s="124"/>
      <c r="V116" s="124"/>
      <c r="W116" s="124"/>
      <c r="X116" s="124"/>
      <c r="Y116" s="124"/>
      <c r="Z116" s="124"/>
      <c r="AA116" s="124"/>
      <c r="AB116" s="124"/>
      <c r="AC116" s="124"/>
      <c r="AD116" s="109"/>
      <c r="AE116" s="109"/>
      <c r="AF116" s="83"/>
      <c r="AG116" s="83"/>
      <c r="AH116" s="83"/>
      <c r="AI116" s="83"/>
      <c r="AJ116" s="83"/>
    </row>
    <row r="117" spans="1:36" s="122" customFormat="1" ht="12.75" x14ac:dyDescent="0.2">
      <c r="A117" s="119" t="s">
        <v>753</v>
      </c>
      <c r="B117" s="127"/>
      <c r="C117" s="127"/>
      <c r="D117" s="127"/>
      <c r="E117" s="127"/>
      <c r="F117" s="127"/>
      <c r="G117" s="127"/>
      <c r="H117" s="127"/>
      <c r="I117" s="127"/>
      <c r="J117" s="127"/>
      <c r="K117" s="127"/>
      <c r="L117" s="127"/>
      <c r="M117" s="127"/>
      <c r="N117" s="127"/>
      <c r="O117" s="127"/>
      <c r="P117" s="127"/>
      <c r="Q117" s="127"/>
      <c r="R117" s="127"/>
      <c r="S117" s="127"/>
      <c r="T117" s="127"/>
      <c r="U117" s="127"/>
      <c r="V117" s="127"/>
      <c r="W117" s="127"/>
      <c r="X117" s="127"/>
      <c r="Y117" s="127"/>
      <c r="Z117" s="127"/>
      <c r="AA117" s="127"/>
      <c r="AB117" s="127"/>
      <c r="AC117" s="127"/>
      <c r="AD117" s="120"/>
      <c r="AE117" s="120"/>
      <c r="AF117" s="121"/>
      <c r="AG117" s="121"/>
      <c r="AH117" s="121"/>
      <c r="AI117" s="121"/>
      <c r="AJ117" s="121"/>
    </row>
    <row r="118" spans="1:36" ht="12.75" x14ac:dyDescent="0.2">
      <c r="A118" s="109" t="s">
        <v>754</v>
      </c>
      <c r="B118" s="109">
        <v>2022</v>
      </c>
      <c r="C118" s="109">
        <v>2023</v>
      </c>
      <c r="D118" s="109">
        <v>2024</v>
      </c>
      <c r="E118" s="109">
        <v>2025</v>
      </c>
      <c r="F118" s="109">
        <v>2026</v>
      </c>
      <c r="G118" s="109">
        <v>2027</v>
      </c>
      <c r="H118" s="109">
        <v>2028</v>
      </c>
      <c r="I118" s="109">
        <v>2029</v>
      </c>
      <c r="J118" s="109">
        <v>2030</v>
      </c>
      <c r="K118" s="109">
        <v>2031</v>
      </c>
      <c r="L118" s="109">
        <v>2032</v>
      </c>
      <c r="M118" s="83">
        <v>2033</v>
      </c>
      <c r="N118" s="83">
        <v>2034</v>
      </c>
      <c r="O118" s="83">
        <v>2035</v>
      </c>
      <c r="P118" s="83">
        <v>2036</v>
      </c>
      <c r="Q118" s="83">
        <v>2037</v>
      </c>
      <c r="R118" s="83">
        <v>2038</v>
      </c>
      <c r="S118" s="83">
        <v>2039</v>
      </c>
      <c r="T118" s="83">
        <v>2040</v>
      </c>
      <c r="U118" s="83">
        <v>2041</v>
      </c>
      <c r="V118" s="83">
        <v>2042</v>
      </c>
      <c r="W118" s="83">
        <v>2043</v>
      </c>
      <c r="X118" s="83">
        <v>2044</v>
      </c>
      <c r="Y118" s="83">
        <v>2045</v>
      </c>
      <c r="Z118" s="83">
        <v>2046</v>
      </c>
      <c r="AA118" s="83">
        <v>2047</v>
      </c>
      <c r="AB118" s="83">
        <v>2048</v>
      </c>
      <c r="AC118" s="83">
        <v>2049</v>
      </c>
      <c r="AD118" s="83">
        <v>2050</v>
      </c>
      <c r="AE118" s="83"/>
      <c r="AF118" s="83"/>
      <c r="AG118" s="83"/>
      <c r="AH118" s="83"/>
      <c r="AI118" s="83"/>
      <c r="AJ118" s="83"/>
    </row>
    <row r="119" spans="1:36" ht="12.75" x14ac:dyDescent="0.2">
      <c r="A119" s="109" t="s">
        <v>755</v>
      </c>
      <c r="B119" s="123">
        <v>0</v>
      </c>
      <c r="C119" s="123">
        <v>1</v>
      </c>
      <c r="D119" s="123">
        <v>1</v>
      </c>
      <c r="E119" s="123">
        <v>1</v>
      </c>
      <c r="F119" s="123">
        <v>1</v>
      </c>
      <c r="G119" s="123">
        <v>1</v>
      </c>
      <c r="H119" s="123">
        <v>1</v>
      </c>
      <c r="I119" s="123">
        <v>1</v>
      </c>
      <c r="J119" s="123">
        <v>1</v>
      </c>
      <c r="K119" s="123">
        <v>1</v>
      </c>
      <c r="L119" s="123">
        <v>1</v>
      </c>
      <c r="M119" s="123">
        <v>1</v>
      </c>
      <c r="N119" s="123">
        <v>1</v>
      </c>
      <c r="O119" s="123">
        <v>1</v>
      </c>
      <c r="P119" s="123">
        <v>1</v>
      </c>
      <c r="Q119" s="123">
        <v>0.75</v>
      </c>
      <c r="R119" s="123">
        <v>0.5</v>
      </c>
      <c r="S119" s="123">
        <v>0</v>
      </c>
      <c r="T119" s="123">
        <v>0</v>
      </c>
      <c r="U119" s="123">
        <v>0</v>
      </c>
      <c r="V119" s="123">
        <v>0</v>
      </c>
      <c r="W119" s="123">
        <v>0</v>
      </c>
      <c r="X119" s="123">
        <v>0</v>
      </c>
      <c r="Y119" s="123">
        <v>0</v>
      </c>
      <c r="Z119" s="123">
        <v>0</v>
      </c>
      <c r="AA119" s="123">
        <v>0</v>
      </c>
      <c r="AB119" s="123">
        <v>0</v>
      </c>
      <c r="AC119" s="123">
        <v>0</v>
      </c>
      <c r="AD119" s="123">
        <v>0</v>
      </c>
      <c r="AE119" s="83"/>
      <c r="AF119" s="83"/>
      <c r="AG119" s="83"/>
      <c r="AH119" s="83"/>
      <c r="AI119" s="83"/>
      <c r="AJ119" s="83"/>
    </row>
    <row r="120" spans="1:36" ht="12.75" x14ac:dyDescent="0.2">
      <c r="A120" s="91"/>
      <c r="B120" s="83"/>
      <c r="C120" s="83"/>
      <c r="D120" s="83"/>
      <c r="E120" s="83"/>
      <c r="F120" s="83"/>
      <c r="G120" s="83"/>
      <c r="H120" s="83"/>
      <c r="I120" s="83"/>
      <c r="J120" s="83"/>
      <c r="K120" s="83"/>
      <c r="L120" s="83"/>
      <c r="M120" s="83"/>
      <c r="N120" s="83"/>
      <c r="O120" s="83"/>
      <c r="P120" s="83"/>
      <c r="Q120" s="83"/>
      <c r="R120" s="83"/>
      <c r="S120" s="83"/>
      <c r="T120" s="83"/>
      <c r="U120" s="83"/>
      <c r="V120" s="83"/>
      <c r="W120" s="83"/>
      <c r="X120" s="83"/>
      <c r="Y120" s="83"/>
      <c r="Z120" s="83"/>
      <c r="AA120" s="83"/>
      <c r="AB120" s="83"/>
      <c r="AC120" s="83"/>
      <c r="AD120" s="83"/>
      <c r="AE120" s="83"/>
      <c r="AF120" s="83"/>
      <c r="AG120" s="83"/>
      <c r="AH120" s="83"/>
      <c r="AI120" s="83"/>
      <c r="AJ120" s="83"/>
    </row>
    <row r="121" spans="1:36" ht="12.75" x14ac:dyDescent="0.2">
      <c r="A121" s="109" t="s">
        <v>756</v>
      </c>
      <c r="B121" s="128">
        <v>0.06</v>
      </c>
      <c r="C121" s="83"/>
      <c r="D121" s="83"/>
      <c r="E121" s="83"/>
      <c r="F121" s="83"/>
      <c r="G121" s="83"/>
      <c r="H121" s="83"/>
      <c r="I121" s="83"/>
      <c r="J121" s="83"/>
      <c r="K121" s="83"/>
      <c r="L121" s="83"/>
      <c r="M121" s="83"/>
      <c r="N121" s="83"/>
      <c r="O121" s="83"/>
      <c r="P121" s="83"/>
      <c r="Q121" s="83"/>
      <c r="R121" s="83"/>
      <c r="S121" s="83"/>
      <c r="T121" s="83"/>
      <c r="U121" s="83"/>
      <c r="V121" s="83"/>
      <c r="W121" s="83"/>
      <c r="X121" s="83"/>
      <c r="Y121" s="83"/>
      <c r="Z121" s="83"/>
      <c r="AA121" s="83"/>
      <c r="AB121" s="83"/>
      <c r="AC121" s="83"/>
      <c r="AD121" s="83"/>
      <c r="AE121" s="83"/>
      <c r="AF121" s="83"/>
      <c r="AG121" s="83"/>
      <c r="AH121" s="83"/>
      <c r="AI121" s="83"/>
      <c r="AJ121" s="83"/>
    </row>
    <row r="122" spans="1:36" ht="12.75" x14ac:dyDescent="0.2">
      <c r="A122" s="109" t="s">
        <v>757</v>
      </c>
      <c r="B122" s="128">
        <v>0.3</v>
      </c>
      <c r="C122" s="83"/>
      <c r="D122" s="83"/>
      <c r="E122" s="83"/>
      <c r="F122" s="83"/>
      <c r="G122" s="83"/>
      <c r="H122" s="83"/>
      <c r="I122" s="83"/>
      <c r="J122" s="83"/>
      <c r="K122" s="83"/>
      <c r="L122" s="83"/>
      <c r="M122" s="83"/>
      <c r="N122" s="83"/>
      <c r="O122" s="83"/>
      <c r="P122" s="83"/>
      <c r="Q122" s="83"/>
      <c r="R122" s="83"/>
      <c r="S122" s="83"/>
      <c r="T122" s="83"/>
      <c r="U122" s="83"/>
      <c r="V122" s="83"/>
      <c r="W122" s="83"/>
      <c r="X122" s="83"/>
      <c r="Y122" s="83"/>
      <c r="Z122" s="83"/>
      <c r="AA122" s="83"/>
      <c r="AB122" s="83"/>
      <c r="AC122" s="83"/>
      <c r="AD122" s="83"/>
      <c r="AE122" s="83"/>
      <c r="AF122" s="83"/>
      <c r="AG122" s="83"/>
      <c r="AH122" s="83"/>
      <c r="AI122" s="83"/>
      <c r="AJ122" s="83"/>
    </row>
    <row r="123" spans="1:36" ht="12.75" x14ac:dyDescent="0.2">
      <c r="A123" s="109" t="s">
        <v>730</v>
      </c>
      <c r="B123" s="128">
        <v>0.02</v>
      </c>
      <c r="C123" s="83"/>
      <c r="D123" s="83"/>
      <c r="E123" s="83"/>
      <c r="F123" s="83"/>
      <c r="G123" s="83"/>
      <c r="H123" s="83"/>
      <c r="I123" s="83"/>
      <c r="J123" s="83"/>
      <c r="K123" s="83"/>
      <c r="L123" s="83"/>
      <c r="M123" s="83"/>
      <c r="N123" s="83"/>
      <c r="O123" s="83"/>
      <c r="P123" s="83"/>
      <c r="Q123" s="83"/>
      <c r="R123" s="83"/>
      <c r="S123" s="83"/>
      <c r="T123" s="83"/>
      <c r="U123" s="83"/>
      <c r="V123" s="83"/>
      <c r="W123" s="83"/>
      <c r="X123" s="83"/>
      <c r="Y123" s="83"/>
      <c r="Z123" s="83"/>
      <c r="AA123" s="83"/>
      <c r="AB123" s="83"/>
      <c r="AC123" s="83"/>
      <c r="AD123" s="83"/>
      <c r="AE123" s="83"/>
      <c r="AF123" s="83"/>
      <c r="AG123" s="83"/>
      <c r="AH123" s="83"/>
      <c r="AI123" s="83"/>
      <c r="AJ123" s="83"/>
    </row>
    <row r="124" spans="1:36" ht="12.75" x14ac:dyDescent="0.2">
      <c r="A124" s="109" t="s">
        <v>731</v>
      </c>
      <c r="B124" s="128">
        <v>0.1</v>
      </c>
      <c r="C124" s="83"/>
      <c r="D124" s="83"/>
      <c r="E124" s="83"/>
      <c r="F124" s="83"/>
      <c r="G124" s="83"/>
      <c r="H124" s="83"/>
      <c r="I124" s="83"/>
      <c r="J124" s="83"/>
      <c r="K124" s="83"/>
      <c r="L124" s="83"/>
      <c r="M124" s="83"/>
      <c r="N124" s="83"/>
      <c r="O124" s="83"/>
      <c r="P124" s="83"/>
      <c r="Q124" s="83"/>
      <c r="R124" s="83"/>
      <c r="S124" s="83"/>
      <c r="T124" s="83"/>
      <c r="U124" s="83"/>
      <c r="V124" s="83"/>
      <c r="W124" s="83"/>
      <c r="X124" s="83"/>
      <c r="Y124" s="83"/>
      <c r="Z124" s="83"/>
      <c r="AA124" s="83"/>
      <c r="AB124" s="83"/>
      <c r="AC124" s="83"/>
      <c r="AD124" s="83"/>
      <c r="AE124" s="83"/>
      <c r="AF124" s="83"/>
      <c r="AG124" s="83"/>
      <c r="AH124" s="83"/>
      <c r="AI124" s="83"/>
      <c r="AJ124" s="83"/>
    </row>
    <row r="125" spans="1:36" ht="12.75" x14ac:dyDescent="0.2">
      <c r="A125" s="83" t="s">
        <v>732</v>
      </c>
      <c r="B125" s="102">
        <v>7.4999999999999997E-2</v>
      </c>
      <c r="C125" s="83"/>
      <c r="D125" s="83"/>
      <c r="E125" s="83"/>
      <c r="F125" s="83"/>
      <c r="G125" s="83"/>
      <c r="H125" s="83"/>
      <c r="I125" s="83"/>
      <c r="J125" s="83"/>
      <c r="K125" s="83"/>
      <c r="L125" s="83"/>
      <c r="M125" s="83"/>
      <c r="N125" s="83"/>
      <c r="O125" s="83"/>
      <c r="P125" s="83"/>
      <c r="Q125" s="83"/>
      <c r="R125" s="83"/>
      <c r="S125" s="83"/>
      <c r="T125" s="83"/>
      <c r="U125" s="83"/>
      <c r="V125" s="83"/>
      <c r="W125" s="83"/>
      <c r="X125" s="83"/>
      <c r="Y125" s="83"/>
      <c r="Z125" s="83"/>
      <c r="AA125" s="83"/>
      <c r="AB125" s="83"/>
      <c r="AC125" s="83"/>
      <c r="AD125" s="83"/>
      <c r="AE125" s="83"/>
      <c r="AF125" s="83"/>
      <c r="AG125" s="83"/>
      <c r="AH125" s="83"/>
      <c r="AI125" s="83"/>
      <c r="AJ125" s="83"/>
    </row>
    <row r="126" spans="1:36" ht="12.75" x14ac:dyDescent="0.2">
      <c r="A126" s="109" t="s">
        <v>733</v>
      </c>
      <c r="B126" s="116">
        <v>0.1</v>
      </c>
      <c r="C126" s="83"/>
      <c r="D126" s="83"/>
      <c r="E126" s="83"/>
      <c r="F126" s="83"/>
      <c r="G126" s="83"/>
      <c r="H126" s="83"/>
      <c r="I126" s="83"/>
      <c r="J126" s="83"/>
      <c r="K126" s="83"/>
      <c r="L126" s="83"/>
      <c r="M126" s="83"/>
      <c r="N126" s="83"/>
      <c r="O126" s="83"/>
      <c r="P126" s="83"/>
      <c r="Q126" s="83"/>
      <c r="R126" s="83"/>
      <c r="S126" s="83"/>
      <c r="T126" s="83"/>
      <c r="U126" s="83"/>
      <c r="V126" s="83"/>
      <c r="W126" s="83"/>
      <c r="X126" s="83"/>
      <c r="Y126" s="83"/>
      <c r="Z126" s="83"/>
      <c r="AA126" s="83"/>
      <c r="AB126" s="83"/>
      <c r="AC126" s="83"/>
      <c r="AD126" s="83"/>
      <c r="AE126" s="83"/>
      <c r="AF126" s="83"/>
      <c r="AG126" s="83"/>
      <c r="AH126" s="83"/>
      <c r="AI126" s="83"/>
      <c r="AJ126" s="83"/>
    </row>
    <row r="127" spans="1:36" ht="12.75" x14ac:dyDescent="0.2">
      <c r="A127" s="109" t="s">
        <v>734</v>
      </c>
      <c r="B127" s="116">
        <v>0.5</v>
      </c>
      <c r="C127" s="83"/>
      <c r="D127" s="83"/>
      <c r="E127" s="83"/>
      <c r="F127" s="83"/>
      <c r="G127" s="83"/>
      <c r="H127" s="83"/>
      <c r="I127" s="83"/>
      <c r="J127" s="83"/>
      <c r="K127" s="83"/>
      <c r="L127" s="83"/>
      <c r="M127" s="83"/>
      <c r="N127" s="83"/>
      <c r="O127" s="83"/>
      <c r="P127" s="83"/>
      <c r="Q127" s="83"/>
      <c r="R127" s="83"/>
      <c r="S127" s="83"/>
      <c r="T127" s="83"/>
      <c r="U127" s="83"/>
      <c r="V127" s="83"/>
      <c r="W127" s="83"/>
      <c r="X127" s="83"/>
      <c r="Y127" s="83"/>
      <c r="Z127" s="83"/>
      <c r="AA127" s="83"/>
      <c r="AB127" s="83"/>
      <c r="AC127" s="83"/>
      <c r="AD127" s="83"/>
      <c r="AE127" s="83"/>
      <c r="AF127" s="83"/>
      <c r="AG127" s="83"/>
      <c r="AH127" s="83"/>
      <c r="AI127" s="83"/>
      <c r="AJ127" s="83"/>
    </row>
    <row r="128" spans="1:36" ht="12.75" x14ac:dyDescent="0.2">
      <c r="A128" s="91"/>
      <c r="B128" s="83"/>
      <c r="C128" s="83"/>
      <c r="D128" s="83"/>
      <c r="E128" s="83"/>
      <c r="F128" s="83"/>
      <c r="G128" s="83"/>
      <c r="H128" s="83"/>
      <c r="I128" s="83"/>
      <c r="J128" s="83"/>
      <c r="K128" s="83"/>
      <c r="L128" s="83"/>
      <c r="M128" s="83"/>
      <c r="N128" s="83"/>
      <c r="O128" s="83"/>
      <c r="P128" s="83"/>
      <c r="Q128" s="83"/>
      <c r="R128" s="83"/>
      <c r="S128" s="83"/>
      <c r="T128" s="83"/>
      <c r="U128" s="83"/>
      <c r="V128" s="83"/>
      <c r="W128" s="83"/>
      <c r="X128" s="83"/>
      <c r="Y128" s="83"/>
      <c r="Z128" s="83"/>
      <c r="AA128" s="83"/>
      <c r="AB128" s="83"/>
      <c r="AC128" s="83"/>
      <c r="AD128" s="83"/>
      <c r="AE128" s="83"/>
      <c r="AF128" s="83"/>
      <c r="AG128" s="83"/>
      <c r="AH128" s="83"/>
      <c r="AI128" s="83"/>
      <c r="AJ128" s="83"/>
    </row>
    <row r="129" spans="1:36" ht="12.75" x14ac:dyDescent="0.2">
      <c r="A129" s="129" t="s">
        <v>758</v>
      </c>
      <c r="B129" s="83"/>
      <c r="C129" s="83"/>
      <c r="D129" s="83"/>
      <c r="E129" s="83"/>
      <c r="F129" s="83"/>
      <c r="G129" s="83"/>
      <c r="H129" s="83"/>
      <c r="I129" s="83"/>
      <c r="J129" s="83"/>
      <c r="K129" s="83"/>
      <c r="L129" s="83"/>
      <c r="M129" s="83"/>
      <c r="N129" s="83"/>
      <c r="O129" s="83"/>
      <c r="P129" s="83"/>
      <c r="Q129" s="83"/>
      <c r="R129" s="83"/>
      <c r="S129" s="83"/>
      <c r="T129" s="83"/>
      <c r="U129" s="83"/>
      <c r="V129" s="83"/>
      <c r="W129" s="83"/>
      <c r="X129" s="83"/>
      <c r="Y129" s="83"/>
      <c r="Z129" s="83"/>
      <c r="AA129" s="83"/>
      <c r="AB129" s="83"/>
      <c r="AC129" s="83"/>
      <c r="AD129" s="83"/>
      <c r="AE129" s="83"/>
      <c r="AF129" s="83"/>
      <c r="AG129" s="83"/>
      <c r="AH129" s="83"/>
      <c r="AI129" s="83"/>
      <c r="AJ129" s="83"/>
    </row>
    <row r="130" spans="1:36" ht="12.75" x14ac:dyDescent="0.2">
      <c r="A130" s="109"/>
      <c r="B130" s="109"/>
      <c r="C130" s="109"/>
      <c r="D130" s="109"/>
      <c r="E130" s="109"/>
      <c r="F130" s="109"/>
      <c r="G130" s="109"/>
      <c r="H130" s="109"/>
      <c r="I130" s="109"/>
      <c r="J130" s="109"/>
      <c r="K130" s="109"/>
      <c r="L130" s="109"/>
      <c r="M130" s="109"/>
      <c r="N130" s="109"/>
      <c r="O130" s="109"/>
      <c r="P130" s="109"/>
      <c r="Q130" s="109"/>
      <c r="R130" s="109"/>
      <c r="S130" s="109"/>
      <c r="T130" s="109"/>
      <c r="U130" s="109"/>
      <c r="V130" s="109"/>
      <c r="W130" s="109"/>
      <c r="X130" s="109"/>
      <c r="Y130" s="109"/>
      <c r="Z130" s="109"/>
      <c r="AA130" s="109"/>
      <c r="AB130" s="109"/>
      <c r="AC130" s="109"/>
      <c r="AD130" s="109"/>
      <c r="AE130" s="109"/>
      <c r="AF130" s="83"/>
      <c r="AG130" s="83"/>
      <c r="AH130" s="83"/>
      <c r="AI130" s="83"/>
      <c r="AJ130" s="83"/>
    </row>
    <row r="131" spans="1:36" ht="12.75" x14ac:dyDescent="0.2">
      <c r="A131" s="109"/>
      <c r="B131" s="109">
        <v>2023</v>
      </c>
      <c r="C131" s="109">
        <v>2024</v>
      </c>
      <c r="D131" s="109">
        <v>2025</v>
      </c>
      <c r="E131" s="109">
        <v>2026</v>
      </c>
      <c r="F131" s="109">
        <v>2027</v>
      </c>
      <c r="G131" s="109">
        <v>2028</v>
      </c>
      <c r="H131" s="109">
        <v>2029</v>
      </c>
      <c r="I131" s="109">
        <v>2030</v>
      </c>
      <c r="J131" s="109">
        <v>2031</v>
      </c>
      <c r="K131" s="109">
        <v>2032</v>
      </c>
      <c r="L131" s="109">
        <v>2033</v>
      </c>
      <c r="M131" s="109">
        <v>2034</v>
      </c>
      <c r="N131" s="109">
        <v>2035</v>
      </c>
      <c r="O131" s="109">
        <v>2036</v>
      </c>
      <c r="P131" s="109">
        <v>2037</v>
      </c>
      <c r="Q131" s="109">
        <v>2038</v>
      </c>
      <c r="R131" s="109">
        <v>2039</v>
      </c>
      <c r="S131" s="109">
        <v>2040</v>
      </c>
      <c r="T131" s="109">
        <v>2041</v>
      </c>
      <c r="U131" s="109">
        <v>2042</v>
      </c>
      <c r="V131" s="109">
        <v>2043</v>
      </c>
      <c r="W131" s="109">
        <v>2044</v>
      </c>
      <c r="X131" s="109">
        <v>2045</v>
      </c>
      <c r="Y131" s="109">
        <v>2046</v>
      </c>
      <c r="Z131" s="109">
        <v>2047</v>
      </c>
      <c r="AA131" s="109">
        <v>2048</v>
      </c>
      <c r="AB131" s="109">
        <v>2049</v>
      </c>
      <c r="AC131" s="109">
        <v>2050</v>
      </c>
      <c r="AD131" s="109"/>
      <c r="AE131" s="109"/>
      <c r="AF131" s="83"/>
      <c r="AG131" s="83"/>
      <c r="AH131" s="83"/>
      <c r="AI131" s="83"/>
      <c r="AJ131" s="83"/>
    </row>
    <row r="132" spans="1:36" ht="12.75" x14ac:dyDescent="0.2">
      <c r="A132" s="83" t="s">
        <v>759</v>
      </c>
      <c r="B132" s="124">
        <f t="shared" ref="B132:C132" si="23">C132</f>
        <v>0.37940369807497465</v>
      </c>
      <c r="C132" s="124">
        <f t="shared" si="23"/>
        <v>0.37940369807497465</v>
      </c>
      <c r="D132" s="124">
        <f t="shared" ref="D132:AC132" si="24">(($B$122*C34+$B$121*(1-C34))+($B$124*C64+$B$123*(1-C64))+($B$126*$B$127))*(1-$B$125)*E119</f>
        <v>0.37940369807497465</v>
      </c>
      <c r="E132" s="124">
        <f t="shared" si="24"/>
        <v>0.38527608915906791</v>
      </c>
      <c r="F132" s="124">
        <f t="shared" si="24"/>
        <v>0.39114848024316112</v>
      </c>
      <c r="G132" s="124">
        <f t="shared" si="24"/>
        <v>0.39093521895755939</v>
      </c>
      <c r="H132" s="124">
        <f t="shared" si="24"/>
        <v>0.39076460992907802</v>
      </c>
      <c r="I132" s="124">
        <f t="shared" si="24"/>
        <v>0.39062502072395688</v>
      </c>
      <c r="J132" s="124">
        <f t="shared" si="24"/>
        <v>0.39062502072395688</v>
      </c>
      <c r="K132" s="124">
        <f t="shared" si="24"/>
        <v>0.39062502072395688</v>
      </c>
      <c r="L132" s="124">
        <f t="shared" si="24"/>
        <v>0.39062502072395688</v>
      </c>
      <c r="M132" s="124">
        <f t="shared" si="24"/>
        <v>0.39062502072395688</v>
      </c>
      <c r="N132" s="124">
        <f t="shared" si="24"/>
        <v>0.39062502072395688</v>
      </c>
      <c r="O132" s="124">
        <f t="shared" si="24"/>
        <v>0.39062502072395688</v>
      </c>
      <c r="P132" s="124">
        <f t="shared" si="24"/>
        <v>0.29296876554296769</v>
      </c>
      <c r="Q132" s="124">
        <f t="shared" si="24"/>
        <v>0.19531251036197844</v>
      </c>
      <c r="R132" s="124">
        <f t="shared" si="24"/>
        <v>0</v>
      </c>
      <c r="S132" s="124">
        <f t="shared" si="24"/>
        <v>0</v>
      </c>
      <c r="T132" s="124">
        <f t="shared" si="24"/>
        <v>0</v>
      </c>
      <c r="U132" s="124">
        <f t="shared" si="24"/>
        <v>0</v>
      </c>
      <c r="V132" s="124">
        <f t="shared" si="24"/>
        <v>0</v>
      </c>
      <c r="W132" s="109">
        <f t="shared" si="24"/>
        <v>0</v>
      </c>
      <c r="X132" s="109">
        <f t="shared" si="24"/>
        <v>0</v>
      </c>
      <c r="Y132" s="109">
        <f t="shared" si="24"/>
        <v>0</v>
      </c>
      <c r="Z132" s="109">
        <f t="shared" si="24"/>
        <v>0</v>
      </c>
      <c r="AA132" s="109">
        <f t="shared" si="24"/>
        <v>0</v>
      </c>
      <c r="AB132" s="109">
        <f t="shared" si="24"/>
        <v>0</v>
      </c>
      <c r="AC132" s="109">
        <f t="shared" si="24"/>
        <v>0</v>
      </c>
      <c r="AD132" s="109"/>
      <c r="AE132" s="109"/>
      <c r="AF132" s="83"/>
      <c r="AG132" s="83"/>
      <c r="AH132" s="83"/>
      <c r="AI132" s="83"/>
      <c r="AJ132" s="83"/>
    </row>
    <row r="133" spans="1:36" ht="12.75" x14ac:dyDescent="0.2">
      <c r="A133" s="109"/>
      <c r="B133" s="124"/>
      <c r="C133" s="124"/>
      <c r="D133" s="124"/>
      <c r="E133" s="124"/>
      <c r="F133" s="124"/>
      <c r="G133" s="124"/>
      <c r="H133" s="124"/>
      <c r="I133" s="124"/>
      <c r="J133" s="124"/>
      <c r="K133" s="124"/>
      <c r="L133" s="124"/>
      <c r="M133" s="124"/>
      <c r="N133" s="124"/>
      <c r="O133" s="124"/>
      <c r="P133" s="124"/>
      <c r="Q133" s="124"/>
      <c r="R133" s="124"/>
      <c r="S133" s="124"/>
      <c r="T133" s="124"/>
      <c r="U133" s="124"/>
      <c r="V133" s="124"/>
      <c r="W133" s="109"/>
      <c r="X133" s="109"/>
      <c r="Y133" s="109"/>
      <c r="Z133" s="109"/>
      <c r="AA133" s="109"/>
      <c r="AB133" s="109"/>
      <c r="AC133" s="109"/>
      <c r="AD133" s="109"/>
      <c r="AE133" s="109"/>
      <c r="AF133" s="83"/>
      <c r="AG133" s="83"/>
      <c r="AH133" s="83"/>
      <c r="AI133" s="83"/>
      <c r="AJ133" s="83"/>
    </row>
    <row r="134" spans="1:36" ht="12.75" x14ac:dyDescent="0.2">
      <c r="A134" s="109"/>
      <c r="B134" s="124">
        <v>2023</v>
      </c>
      <c r="C134" s="124">
        <v>2024</v>
      </c>
      <c r="D134" s="124">
        <v>2025</v>
      </c>
      <c r="E134" s="124">
        <v>2026</v>
      </c>
      <c r="F134" s="124">
        <v>2027</v>
      </c>
      <c r="G134" s="124">
        <v>2028</v>
      </c>
      <c r="H134" s="124">
        <v>2029</v>
      </c>
      <c r="I134" s="124">
        <v>2030</v>
      </c>
      <c r="J134" s="124">
        <v>2031</v>
      </c>
      <c r="K134" s="124">
        <v>2032</v>
      </c>
      <c r="L134" s="124">
        <v>2033</v>
      </c>
      <c r="M134" s="124">
        <v>2034</v>
      </c>
      <c r="N134" s="124">
        <v>2035</v>
      </c>
      <c r="O134" s="124">
        <v>2036</v>
      </c>
      <c r="P134" s="124">
        <v>2037</v>
      </c>
      <c r="Q134" s="124">
        <v>2038</v>
      </c>
      <c r="R134" s="124">
        <v>2039</v>
      </c>
      <c r="S134" s="124">
        <v>2040</v>
      </c>
      <c r="T134" s="124">
        <v>2041</v>
      </c>
      <c r="U134" s="124">
        <v>2042</v>
      </c>
      <c r="V134" s="124">
        <v>2043</v>
      </c>
      <c r="W134" s="109">
        <v>2044</v>
      </c>
      <c r="X134" s="109">
        <v>2045</v>
      </c>
      <c r="Y134" s="109">
        <v>2046</v>
      </c>
      <c r="Z134" s="109">
        <v>2047</v>
      </c>
      <c r="AA134" s="109">
        <v>2048</v>
      </c>
      <c r="AB134" s="109">
        <v>2049</v>
      </c>
      <c r="AC134" s="109">
        <v>2050</v>
      </c>
      <c r="AD134" s="109"/>
      <c r="AE134" s="109"/>
      <c r="AF134" s="83"/>
      <c r="AG134" s="83"/>
      <c r="AH134" s="83"/>
      <c r="AI134" s="83"/>
      <c r="AJ134" s="83"/>
    </row>
    <row r="135" spans="1:36" ht="12.75" x14ac:dyDescent="0.2">
      <c r="A135" s="83" t="s">
        <v>760</v>
      </c>
      <c r="B135" s="124">
        <f t="shared" ref="B135:C135" si="25">C135</f>
        <v>0.41625000000000001</v>
      </c>
      <c r="C135" s="124">
        <f t="shared" si="25"/>
        <v>0.41625000000000001</v>
      </c>
      <c r="D135" s="124">
        <f t="shared" ref="D135:AC135" si="26">(($B$122*C34+$B$121*(1-C34))+($B$124*C66+$B$123*(1-C66))+($B$126*$B$127))*(1-$B$125)*E119</f>
        <v>0.41625000000000001</v>
      </c>
      <c r="E135" s="124">
        <f t="shared" si="26"/>
        <v>0.41625000000000001</v>
      </c>
      <c r="F135" s="124">
        <f t="shared" si="26"/>
        <v>0.41625000000000001</v>
      </c>
      <c r="G135" s="124">
        <f t="shared" si="26"/>
        <v>0.41625000000000001</v>
      </c>
      <c r="H135" s="124">
        <f t="shared" si="26"/>
        <v>0.41625000000000001</v>
      </c>
      <c r="I135" s="124">
        <f t="shared" si="26"/>
        <v>0.41625000000000001</v>
      </c>
      <c r="J135" s="124">
        <f t="shared" si="26"/>
        <v>0.41625000000000001</v>
      </c>
      <c r="K135" s="124">
        <f t="shared" si="26"/>
        <v>0.41625000000000001</v>
      </c>
      <c r="L135" s="124">
        <f t="shared" si="26"/>
        <v>0.41625000000000001</v>
      </c>
      <c r="M135" s="124">
        <f t="shared" si="26"/>
        <v>0.41625000000000001</v>
      </c>
      <c r="N135" s="124">
        <f t="shared" si="26"/>
        <v>0.41625000000000001</v>
      </c>
      <c r="O135" s="124">
        <f t="shared" si="26"/>
        <v>0.41625000000000001</v>
      </c>
      <c r="P135" s="124">
        <f t="shared" si="26"/>
        <v>0.31218750000000001</v>
      </c>
      <c r="Q135" s="124">
        <f t="shared" si="26"/>
        <v>0.208125</v>
      </c>
      <c r="R135" s="124">
        <f t="shared" si="26"/>
        <v>0</v>
      </c>
      <c r="S135" s="124">
        <f t="shared" si="26"/>
        <v>0</v>
      </c>
      <c r="T135" s="124">
        <f t="shared" si="26"/>
        <v>0</v>
      </c>
      <c r="U135" s="124">
        <f t="shared" si="26"/>
        <v>0</v>
      </c>
      <c r="V135" s="124">
        <f t="shared" si="26"/>
        <v>0</v>
      </c>
      <c r="W135" s="109">
        <f t="shared" si="26"/>
        <v>0</v>
      </c>
      <c r="X135" s="109">
        <f t="shared" si="26"/>
        <v>0</v>
      </c>
      <c r="Y135" s="109">
        <f t="shared" si="26"/>
        <v>0</v>
      </c>
      <c r="Z135" s="109">
        <f t="shared" si="26"/>
        <v>0</v>
      </c>
      <c r="AA135" s="109">
        <f t="shared" si="26"/>
        <v>0</v>
      </c>
      <c r="AB135" s="109">
        <f t="shared" si="26"/>
        <v>0</v>
      </c>
      <c r="AC135" s="109">
        <f t="shared" si="26"/>
        <v>0</v>
      </c>
      <c r="AD135" s="109"/>
      <c r="AE135" s="109"/>
      <c r="AF135" s="83"/>
      <c r="AG135" s="83"/>
      <c r="AH135" s="83"/>
      <c r="AI135" s="83"/>
      <c r="AJ135" s="83"/>
    </row>
    <row r="136" spans="1:36" ht="12.75" x14ac:dyDescent="0.2">
      <c r="A136" s="83"/>
      <c r="B136" s="124"/>
      <c r="C136" s="124"/>
      <c r="D136" s="124"/>
      <c r="E136" s="124"/>
      <c r="F136" s="124"/>
      <c r="G136" s="124"/>
      <c r="H136" s="124"/>
      <c r="I136" s="124"/>
      <c r="J136" s="124"/>
      <c r="K136" s="124"/>
      <c r="L136" s="124"/>
      <c r="M136" s="124"/>
      <c r="N136" s="124"/>
      <c r="O136" s="124"/>
      <c r="P136" s="124"/>
      <c r="Q136" s="124"/>
      <c r="R136" s="124"/>
      <c r="S136" s="124"/>
      <c r="T136" s="124"/>
      <c r="U136" s="124"/>
      <c r="V136" s="124"/>
      <c r="W136" s="109"/>
      <c r="X136" s="109"/>
      <c r="Y136" s="109"/>
      <c r="Z136" s="109"/>
      <c r="AA136" s="109"/>
      <c r="AB136" s="109"/>
      <c r="AC136" s="109"/>
      <c r="AD136" s="109"/>
      <c r="AE136" s="109"/>
      <c r="AF136" s="83"/>
      <c r="AG136" s="83"/>
      <c r="AH136" s="83"/>
      <c r="AI136" s="83"/>
      <c r="AJ136" s="83"/>
    </row>
    <row r="137" spans="1:36" ht="12.75" x14ac:dyDescent="0.2">
      <c r="A137" s="109"/>
      <c r="B137" s="124">
        <v>2023</v>
      </c>
      <c r="C137" s="124">
        <v>2024</v>
      </c>
      <c r="D137" s="124">
        <v>2025</v>
      </c>
      <c r="E137" s="124">
        <v>2026</v>
      </c>
      <c r="F137" s="124">
        <v>2027</v>
      </c>
      <c r="G137" s="124">
        <v>2028</v>
      </c>
      <c r="H137" s="124">
        <v>2029</v>
      </c>
      <c r="I137" s="124">
        <v>2030</v>
      </c>
      <c r="J137" s="124">
        <v>2031</v>
      </c>
      <c r="K137" s="124">
        <v>2032</v>
      </c>
      <c r="L137" s="124">
        <v>2033</v>
      </c>
      <c r="M137" s="124">
        <v>2034</v>
      </c>
      <c r="N137" s="124">
        <v>2035</v>
      </c>
      <c r="O137" s="124">
        <v>2036</v>
      </c>
      <c r="P137" s="124">
        <v>2037</v>
      </c>
      <c r="Q137" s="124">
        <v>2038</v>
      </c>
      <c r="R137" s="124">
        <v>2039</v>
      </c>
      <c r="S137" s="124">
        <v>2040</v>
      </c>
      <c r="T137" s="124">
        <v>2041</v>
      </c>
      <c r="U137" s="124">
        <v>2042</v>
      </c>
      <c r="V137" s="124">
        <v>2043</v>
      </c>
      <c r="W137" s="109">
        <v>2044</v>
      </c>
      <c r="X137" s="109">
        <v>2045</v>
      </c>
      <c r="Y137" s="109">
        <v>2046</v>
      </c>
      <c r="Z137" s="109">
        <v>2047</v>
      </c>
      <c r="AA137" s="109">
        <v>2048</v>
      </c>
      <c r="AB137" s="109">
        <v>2049</v>
      </c>
      <c r="AC137" s="109">
        <v>2050</v>
      </c>
      <c r="AD137" s="109"/>
      <c r="AE137" s="109"/>
      <c r="AF137" s="83"/>
      <c r="AG137" s="83"/>
      <c r="AH137" s="83"/>
      <c r="AI137" s="83"/>
      <c r="AJ137" s="83"/>
    </row>
    <row r="138" spans="1:36" ht="12.75" x14ac:dyDescent="0.2">
      <c r="A138" s="83" t="s">
        <v>761</v>
      </c>
      <c r="B138" s="124">
        <f t="shared" ref="B138:C138" si="27">C138</f>
        <v>0.41625000000000001</v>
      </c>
      <c r="C138" s="124">
        <f t="shared" si="27"/>
        <v>0.41625000000000001</v>
      </c>
      <c r="D138" s="124">
        <f t="shared" ref="D138:AC138" si="28">(($B$122*C34+$B$121*(1-C34))+($B$124*C66+$B$123*(1-C66))+($B$126*$B$127))*(1-$B$125)*E119</f>
        <v>0.41625000000000001</v>
      </c>
      <c r="E138" s="124">
        <f t="shared" si="28"/>
        <v>0.41625000000000001</v>
      </c>
      <c r="F138" s="124">
        <f t="shared" si="28"/>
        <v>0.41625000000000001</v>
      </c>
      <c r="G138" s="124">
        <f t="shared" si="28"/>
        <v>0.41625000000000001</v>
      </c>
      <c r="H138" s="124">
        <f t="shared" si="28"/>
        <v>0.41625000000000001</v>
      </c>
      <c r="I138" s="124">
        <f t="shared" si="28"/>
        <v>0.41625000000000001</v>
      </c>
      <c r="J138" s="124">
        <f t="shared" si="28"/>
        <v>0.41625000000000001</v>
      </c>
      <c r="K138" s="124">
        <f t="shared" si="28"/>
        <v>0.41625000000000001</v>
      </c>
      <c r="L138" s="124">
        <f t="shared" si="28"/>
        <v>0.41625000000000001</v>
      </c>
      <c r="M138" s="124">
        <f t="shared" si="28"/>
        <v>0.41625000000000001</v>
      </c>
      <c r="N138" s="124">
        <f t="shared" si="28"/>
        <v>0.41625000000000001</v>
      </c>
      <c r="O138" s="124">
        <f t="shared" si="28"/>
        <v>0.41625000000000001</v>
      </c>
      <c r="P138" s="124">
        <f t="shared" si="28"/>
        <v>0.31218750000000001</v>
      </c>
      <c r="Q138" s="124">
        <f t="shared" si="28"/>
        <v>0.208125</v>
      </c>
      <c r="R138" s="124">
        <f t="shared" si="28"/>
        <v>0</v>
      </c>
      <c r="S138" s="124">
        <f t="shared" si="28"/>
        <v>0</v>
      </c>
      <c r="T138" s="124">
        <f t="shared" si="28"/>
        <v>0</v>
      </c>
      <c r="U138" s="124">
        <f t="shared" si="28"/>
        <v>0</v>
      </c>
      <c r="V138" s="124">
        <f t="shared" si="28"/>
        <v>0</v>
      </c>
      <c r="W138" s="109">
        <f t="shared" si="28"/>
        <v>0</v>
      </c>
      <c r="X138" s="109">
        <f t="shared" si="28"/>
        <v>0</v>
      </c>
      <c r="Y138" s="109">
        <f t="shared" si="28"/>
        <v>0</v>
      </c>
      <c r="Z138" s="109">
        <f t="shared" si="28"/>
        <v>0</v>
      </c>
      <c r="AA138" s="109">
        <f t="shared" si="28"/>
        <v>0</v>
      </c>
      <c r="AB138" s="109">
        <f t="shared" si="28"/>
        <v>0</v>
      </c>
      <c r="AC138" s="109">
        <f t="shared" si="28"/>
        <v>0</v>
      </c>
      <c r="AD138" s="109"/>
      <c r="AE138" s="109"/>
      <c r="AF138" s="83"/>
      <c r="AG138" s="83"/>
      <c r="AH138" s="83"/>
      <c r="AI138" s="83"/>
      <c r="AJ138" s="83"/>
    </row>
    <row r="139" spans="1:36" ht="12.75" x14ac:dyDescent="0.2">
      <c r="A139" s="109"/>
      <c r="B139" s="124"/>
      <c r="C139" s="124"/>
      <c r="D139" s="124"/>
      <c r="E139" s="124"/>
      <c r="F139" s="124"/>
      <c r="G139" s="124"/>
      <c r="H139" s="124"/>
      <c r="I139" s="124"/>
      <c r="J139" s="124"/>
      <c r="K139" s="124"/>
      <c r="L139" s="124"/>
      <c r="M139" s="124"/>
      <c r="N139" s="124"/>
      <c r="O139" s="124"/>
      <c r="P139" s="124"/>
      <c r="Q139" s="124"/>
      <c r="R139" s="124"/>
      <c r="S139" s="124"/>
      <c r="T139" s="124"/>
      <c r="U139" s="124"/>
      <c r="V139" s="124"/>
      <c r="W139" s="109"/>
      <c r="X139" s="109"/>
      <c r="Y139" s="109"/>
      <c r="Z139" s="109"/>
      <c r="AA139" s="109"/>
      <c r="AB139" s="109"/>
      <c r="AC139" s="109"/>
      <c r="AD139" s="109"/>
      <c r="AE139" s="109"/>
      <c r="AF139" s="83"/>
      <c r="AG139" s="83"/>
      <c r="AH139" s="83"/>
      <c r="AI139" s="83"/>
      <c r="AJ139" s="83"/>
    </row>
    <row r="140" spans="1:36" ht="12.75" x14ac:dyDescent="0.2">
      <c r="A140" s="109"/>
      <c r="B140" s="124">
        <v>2023</v>
      </c>
      <c r="C140" s="124">
        <v>2024</v>
      </c>
      <c r="D140" s="124">
        <v>2025</v>
      </c>
      <c r="E140" s="124">
        <v>2026</v>
      </c>
      <c r="F140" s="124">
        <v>2027</v>
      </c>
      <c r="G140" s="124">
        <v>2028</v>
      </c>
      <c r="H140" s="124">
        <v>2029</v>
      </c>
      <c r="I140" s="124">
        <v>2030</v>
      </c>
      <c r="J140" s="124">
        <v>2031</v>
      </c>
      <c r="K140" s="124">
        <v>2032</v>
      </c>
      <c r="L140" s="124">
        <v>2033</v>
      </c>
      <c r="M140" s="124">
        <v>2034</v>
      </c>
      <c r="N140" s="124">
        <v>2035</v>
      </c>
      <c r="O140" s="124">
        <v>2036</v>
      </c>
      <c r="P140" s="124">
        <v>2037</v>
      </c>
      <c r="Q140" s="124">
        <v>2038</v>
      </c>
      <c r="R140" s="124">
        <v>2039</v>
      </c>
      <c r="S140" s="124">
        <v>2040</v>
      </c>
      <c r="T140" s="124">
        <v>2041</v>
      </c>
      <c r="U140" s="124">
        <v>2042</v>
      </c>
      <c r="V140" s="124">
        <v>2043</v>
      </c>
      <c r="W140" s="109">
        <v>2044</v>
      </c>
      <c r="X140" s="109">
        <v>2045</v>
      </c>
      <c r="Y140" s="109">
        <v>2046</v>
      </c>
      <c r="Z140" s="109">
        <v>2047</v>
      </c>
      <c r="AA140" s="109">
        <v>2048</v>
      </c>
      <c r="AB140" s="109">
        <v>2049</v>
      </c>
      <c r="AC140" s="109">
        <v>2050</v>
      </c>
      <c r="AD140" s="109"/>
      <c r="AE140" s="109"/>
      <c r="AF140" s="83"/>
      <c r="AG140" s="83"/>
      <c r="AH140" s="83"/>
      <c r="AI140" s="83"/>
      <c r="AJ140" s="83"/>
    </row>
    <row r="141" spans="1:36" ht="12.75" x14ac:dyDescent="0.2">
      <c r="A141" s="83" t="s">
        <v>762</v>
      </c>
      <c r="B141" s="124">
        <f t="shared" ref="B141:C141" si="29">C141</f>
        <v>0.41625000000000001</v>
      </c>
      <c r="C141" s="124">
        <f t="shared" si="29"/>
        <v>0.41625000000000001</v>
      </c>
      <c r="D141" s="124">
        <f t="shared" ref="D141:AC141" si="30">(($B$122*C34+$B$121*(1-C34))+($B$124*C66+$B$123*(1-C66))+($B$126*$B$127))*(1-$B$125)*E119</f>
        <v>0.41625000000000001</v>
      </c>
      <c r="E141" s="124">
        <f t="shared" si="30"/>
        <v>0.41625000000000001</v>
      </c>
      <c r="F141" s="124">
        <f t="shared" si="30"/>
        <v>0.41625000000000001</v>
      </c>
      <c r="G141" s="124">
        <f t="shared" si="30"/>
        <v>0.41625000000000001</v>
      </c>
      <c r="H141" s="124">
        <f t="shared" si="30"/>
        <v>0.41625000000000001</v>
      </c>
      <c r="I141" s="124">
        <f t="shared" si="30"/>
        <v>0.41625000000000001</v>
      </c>
      <c r="J141" s="124">
        <f t="shared" si="30"/>
        <v>0.41625000000000001</v>
      </c>
      <c r="K141" s="124">
        <f t="shared" si="30"/>
        <v>0.41625000000000001</v>
      </c>
      <c r="L141" s="124">
        <f t="shared" si="30"/>
        <v>0.41625000000000001</v>
      </c>
      <c r="M141" s="124">
        <f t="shared" si="30"/>
        <v>0.41625000000000001</v>
      </c>
      <c r="N141" s="124">
        <f t="shared" si="30"/>
        <v>0.41625000000000001</v>
      </c>
      <c r="O141" s="124">
        <f t="shared" si="30"/>
        <v>0.41625000000000001</v>
      </c>
      <c r="P141" s="124">
        <f t="shared" si="30"/>
        <v>0.31218750000000001</v>
      </c>
      <c r="Q141" s="124">
        <f t="shared" si="30"/>
        <v>0.208125</v>
      </c>
      <c r="R141" s="124">
        <f t="shared" si="30"/>
        <v>0</v>
      </c>
      <c r="S141" s="124">
        <f t="shared" si="30"/>
        <v>0</v>
      </c>
      <c r="T141" s="124">
        <f t="shared" si="30"/>
        <v>0</v>
      </c>
      <c r="U141" s="124">
        <f t="shared" si="30"/>
        <v>0</v>
      </c>
      <c r="V141" s="124">
        <f t="shared" si="30"/>
        <v>0</v>
      </c>
      <c r="W141" s="109">
        <f t="shared" si="30"/>
        <v>0</v>
      </c>
      <c r="X141" s="109">
        <f t="shared" si="30"/>
        <v>0</v>
      </c>
      <c r="Y141" s="109">
        <f t="shared" si="30"/>
        <v>0</v>
      </c>
      <c r="Z141" s="109">
        <f t="shared" si="30"/>
        <v>0</v>
      </c>
      <c r="AA141" s="109">
        <f t="shared" si="30"/>
        <v>0</v>
      </c>
      <c r="AB141" s="109">
        <f t="shared" si="30"/>
        <v>0</v>
      </c>
      <c r="AC141" s="109">
        <f t="shared" si="30"/>
        <v>0</v>
      </c>
      <c r="AD141" s="109"/>
      <c r="AE141" s="109"/>
      <c r="AF141" s="83"/>
      <c r="AG141" s="83"/>
      <c r="AH141" s="83"/>
      <c r="AI141" s="83"/>
      <c r="AJ141" s="83"/>
    </row>
    <row r="142" spans="1:36" ht="12.75" x14ac:dyDescent="0.2">
      <c r="A142" s="91"/>
      <c r="B142" s="91"/>
      <c r="C142" s="91"/>
      <c r="D142" s="91"/>
      <c r="E142" s="91"/>
      <c r="F142" s="91"/>
      <c r="G142" s="91"/>
      <c r="H142" s="91"/>
      <c r="I142" s="91"/>
      <c r="J142" s="91"/>
      <c r="K142" s="91"/>
      <c r="L142" s="91"/>
      <c r="M142" s="91"/>
      <c r="N142" s="91"/>
      <c r="O142" s="91"/>
      <c r="P142" s="91"/>
      <c r="Q142" s="91"/>
      <c r="R142" s="91"/>
      <c r="S142" s="91"/>
      <c r="T142" s="91"/>
      <c r="U142" s="91"/>
      <c r="V142" s="91"/>
      <c r="W142" s="91"/>
      <c r="X142" s="91"/>
      <c r="Y142" s="91"/>
      <c r="Z142" s="91"/>
      <c r="AA142" s="91"/>
      <c r="AB142" s="91"/>
      <c r="AC142" s="91"/>
      <c r="AD142" s="91"/>
      <c r="AE142" s="91"/>
      <c r="AF142" s="91"/>
      <c r="AG142" s="91"/>
      <c r="AH142" s="91"/>
      <c r="AI142" s="91"/>
      <c r="AJ142" s="91"/>
    </row>
    <row r="143" spans="1:36" ht="12.75" x14ac:dyDescent="0.2">
      <c r="A143" s="87" t="s">
        <v>763</v>
      </c>
      <c r="B143" s="87"/>
      <c r="C143" s="87"/>
      <c r="D143" s="87"/>
      <c r="E143" s="87"/>
      <c r="F143" s="87"/>
      <c r="G143" s="87"/>
      <c r="H143" s="87"/>
      <c r="I143" s="87"/>
      <c r="J143" s="87"/>
      <c r="K143" s="87"/>
      <c r="L143" s="87"/>
      <c r="M143" s="87"/>
      <c r="N143" s="87"/>
      <c r="O143" s="87"/>
      <c r="P143" s="87"/>
      <c r="Q143" s="87"/>
      <c r="R143" s="87"/>
      <c r="S143" s="87"/>
      <c r="T143" s="87"/>
      <c r="U143" s="87"/>
      <c r="V143" s="87"/>
      <c r="W143" s="87"/>
      <c r="X143" s="87"/>
      <c r="Y143" s="87"/>
      <c r="Z143" s="87"/>
      <c r="AA143" s="87"/>
      <c r="AB143" s="87"/>
      <c r="AC143" s="87"/>
      <c r="AD143" s="87"/>
      <c r="AE143" s="87"/>
      <c r="AF143" s="87"/>
      <c r="AG143" s="87"/>
      <c r="AH143" s="87"/>
      <c r="AI143" s="87"/>
      <c r="AJ143" s="87"/>
    </row>
    <row r="144" spans="1:36" ht="12.75" x14ac:dyDescent="0.2">
      <c r="A144" s="83" t="s">
        <v>764</v>
      </c>
      <c r="B144" s="83">
        <v>2020</v>
      </c>
      <c r="C144" s="83">
        <v>2021</v>
      </c>
      <c r="D144" s="83">
        <v>2022</v>
      </c>
      <c r="E144" s="83">
        <v>2023</v>
      </c>
      <c r="F144" s="83">
        <v>2024</v>
      </c>
      <c r="G144" s="83">
        <v>2025</v>
      </c>
      <c r="H144" s="83">
        <v>2026</v>
      </c>
      <c r="I144" s="83">
        <v>2027</v>
      </c>
      <c r="J144" s="83">
        <v>2028</v>
      </c>
      <c r="K144" s="83">
        <v>2029</v>
      </c>
      <c r="L144" s="83">
        <v>2030</v>
      </c>
      <c r="M144" s="83">
        <v>2031</v>
      </c>
      <c r="N144" s="83">
        <v>2032</v>
      </c>
      <c r="O144" s="83">
        <v>2033</v>
      </c>
      <c r="P144" s="83">
        <v>2034</v>
      </c>
      <c r="Q144" s="83">
        <v>2035</v>
      </c>
      <c r="R144" s="83">
        <v>2036</v>
      </c>
      <c r="S144" s="83">
        <v>2037</v>
      </c>
      <c r="T144" s="83">
        <v>2038</v>
      </c>
      <c r="U144" s="83">
        <v>2039</v>
      </c>
      <c r="V144" s="83">
        <v>2040</v>
      </c>
      <c r="W144" s="83">
        <v>2041</v>
      </c>
      <c r="X144" s="83">
        <v>2042</v>
      </c>
      <c r="Y144" s="83">
        <v>2043</v>
      </c>
      <c r="Z144" s="83">
        <v>2044</v>
      </c>
      <c r="AA144" s="83">
        <v>2045</v>
      </c>
      <c r="AB144" s="83">
        <v>2046</v>
      </c>
      <c r="AC144" s="83">
        <v>2047</v>
      </c>
      <c r="AD144" s="83">
        <v>2048</v>
      </c>
      <c r="AE144" s="83">
        <v>2049</v>
      </c>
      <c r="AF144" s="83">
        <v>2050</v>
      </c>
      <c r="AG144" s="83">
        <v>2050</v>
      </c>
      <c r="AH144" s="83"/>
      <c r="AI144" s="83"/>
      <c r="AJ144" s="83"/>
    </row>
    <row r="145" spans="1:36" ht="12.75" x14ac:dyDescent="0.2">
      <c r="A145" s="83" t="s">
        <v>765</v>
      </c>
      <c r="B145" s="83">
        <v>45</v>
      </c>
      <c r="C145" s="83">
        <v>45</v>
      </c>
      <c r="D145" s="83">
        <v>45</v>
      </c>
      <c r="E145" s="83">
        <v>45</v>
      </c>
      <c r="F145" s="83">
        <v>45</v>
      </c>
      <c r="G145" s="83">
        <v>45</v>
      </c>
      <c r="H145" s="83">
        <v>45</v>
      </c>
      <c r="I145" s="83">
        <v>45</v>
      </c>
      <c r="J145" s="83">
        <v>45</v>
      </c>
      <c r="K145" s="83">
        <v>45</v>
      </c>
      <c r="L145" s="83">
        <v>45</v>
      </c>
      <c r="M145" s="83">
        <v>45</v>
      </c>
      <c r="N145" s="83">
        <v>45</v>
      </c>
      <c r="O145" s="83">
        <v>45</v>
      </c>
      <c r="P145" s="83">
        <v>45</v>
      </c>
      <c r="Q145" s="83">
        <v>45</v>
      </c>
      <c r="R145" s="83">
        <v>45</v>
      </c>
      <c r="S145" s="83">
        <v>45</v>
      </c>
      <c r="T145" s="83">
        <v>45</v>
      </c>
      <c r="U145" s="83">
        <v>45</v>
      </c>
      <c r="V145" s="83">
        <v>45</v>
      </c>
      <c r="W145" s="83">
        <v>45</v>
      </c>
      <c r="X145" s="83">
        <v>45</v>
      </c>
      <c r="Y145" s="83">
        <v>45</v>
      </c>
      <c r="Z145" s="83">
        <v>45</v>
      </c>
      <c r="AA145" s="83">
        <v>45</v>
      </c>
      <c r="AB145" s="83">
        <v>45</v>
      </c>
      <c r="AC145" s="83">
        <v>45</v>
      </c>
      <c r="AD145" s="83">
        <v>45</v>
      </c>
      <c r="AE145" s="83">
        <v>45</v>
      </c>
      <c r="AF145" s="83">
        <v>45</v>
      </c>
      <c r="AG145" s="83">
        <v>45</v>
      </c>
      <c r="AH145" s="83"/>
      <c r="AI145" s="83"/>
      <c r="AJ145" s="83"/>
    </row>
    <row r="146" spans="1:36" ht="12.75" x14ac:dyDescent="0.2">
      <c r="A146" s="83" t="s">
        <v>766</v>
      </c>
      <c r="B146" s="83">
        <v>45</v>
      </c>
      <c r="C146" s="83">
        <v>45</v>
      </c>
      <c r="D146" s="83">
        <v>45</v>
      </c>
      <c r="E146" s="83">
        <v>45</v>
      </c>
      <c r="F146" s="83">
        <v>45</v>
      </c>
      <c r="G146" s="83">
        <v>45</v>
      </c>
      <c r="H146" s="83">
        <v>45</v>
      </c>
      <c r="I146" s="83">
        <v>45</v>
      </c>
      <c r="J146" s="83">
        <v>45</v>
      </c>
      <c r="K146" s="83">
        <v>45</v>
      </c>
      <c r="L146" s="83">
        <v>45</v>
      </c>
      <c r="M146" s="83">
        <v>45</v>
      </c>
      <c r="N146" s="83">
        <v>45</v>
      </c>
      <c r="O146" s="83">
        <v>45</v>
      </c>
      <c r="P146" s="83">
        <v>45</v>
      </c>
      <c r="Q146" s="83">
        <v>45</v>
      </c>
      <c r="R146" s="83">
        <v>45</v>
      </c>
      <c r="S146" s="83">
        <v>45</v>
      </c>
      <c r="T146" s="83">
        <v>45</v>
      </c>
      <c r="U146" s="83">
        <v>45</v>
      </c>
      <c r="V146" s="83">
        <v>45</v>
      </c>
      <c r="W146" s="83">
        <v>45</v>
      </c>
      <c r="X146" s="83">
        <v>45</v>
      </c>
      <c r="Y146" s="83">
        <v>45</v>
      </c>
      <c r="Z146" s="83">
        <v>45</v>
      </c>
      <c r="AA146" s="83">
        <v>45</v>
      </c>
      <c r="AB146" s="83">
        <v>45</v>
      </c>
      <c r="AC146" s="83">
        <v>45</v>
      </c>
      <c r="AD146" s="83">
        <v>45</v>
      </c>
      <c r="AE146" s="83">
        <v>45</v>
      </c>
      <c r="AF146" s="83">
        <v>45</v>
      </c>
      <c r="AG146" s="83">
        <v>45</v>
      </c>
      <c r="AH146" s="83"/>
      <c r="AI146" s="83"/>
      <c r="AJ146" s="83"/>
    </row>
    <row r="147" spans="1:36" ht="12.75" x14ac:dyDescent="0.2">
      <c r="A147" s="83" t="s">
        <v>767</v>
      </c>
      <c r="B147" s="83">
        <v>60</v>
      </c>
      <c r="C147" s="83">
        <v>60</v>
      </c>
      <c r="D147" s="83">
        <v>60</v>
      </c>
      <c r="E147" s="83">
        <v>60</v>
      </c>
      <c r="F147" s="83">
        <v>60</v>
      </c>
      <c r="G147" s="83">
        <v>60</v>
      </c>
      <c r="H147" s="83">
        <v>60</v>
      </c>
      <c r="I147" s="83">
        <v>60</v>
      </c>
      <c r="J147" s="83">
        <v>60</v>
      </c>
      <c r="K147" s="83">
        <v>60</v>
      </c>
      <c r="L147" s="83">
        <v>60</v>
      </c>
      <c r="M147" s="83">
        <v>60</v>
      </c>
      <c r="N147" s="83">
        <v>60</v>
      </c>
      <c r="O147" s="83">
        <v>60</v>
      </c>
      <c r="P147" s="83">
        <v>60</v>
      </c>
      <c r="Q147" s="83">
        <v>60</v>
      </c>
      <c r="R147" s="83">
        <v>60</v>
      </c>
      <c r="S147" s="83">
        <v>60</v>
      </c>
      <c r="T147" s="83">
        <v>60</v>
      </c>
      <c r="U147" s="83">
        <v>60</v>
      </c>
      <c r="V147" s="83">
        <v>60</v>
      </c>
      <c r="W147" s="83">
        <v>60</v>
      </c>
      <c r="X147" s="83">
        <v>60</v>
      </c>
      <c r="Y147" s="83">
        <v>60</v>
      </c>
      <c r="Z147" s="83">
        <v>60</v>
      </c>
      <c r="AA147" s="83">
        <v>60</v>
      </c>
      <c r="AB147" s="83">
        <v>60</v>
      </c>
      <c r="AC147" s="83">
        <v>60</v>
      </c>
      <c r="AD147" s="83">
        <v>60</v>
      </c>
      <c r="AE147" s="83">
        <v>60</v>
      </c>
      <c r="AF147" s="83">
        <v>60</v>
      </c>
      <c r="AG147" s="83">
        <v>60</v>
      </c>
      <c r="AH147" s="83"/>
      <c r="AI147" s="83"/>
      <c r="AJ147" s="83"/>
    </row>
    <row r="148" spans="1:36" ht="12.75" x14ac:dyDescent="0.2">
      <c r="A148" s="83" t="s">
        <v>768</v>
      </c>
      <c r="B148" s="83">
        <v>66</v>
      </c>
      <c r="C148" s="83">
        <v>66</v>
      </c>
      <c r="D148" s="83">
        <v>66</v>
      </c>
      <c r="E148" s="83">
        <v>66</v>
      </c>
      <c r="F148" s="83">
        <v>66</v>
      </c>
      <c r="G148" s="83">
        <v>66</v>
      </c>
      <c r="H148" s="83">
        <v>66</v>
      </c>
      <c r="I148" s="83">
        <v>66</v>
      </c>
      <c r="J148" s="83">
        <v>66</v>
      </c>
      <c r="K148" s="83">
        <v>66</v>
      </c>
      <c r="L148" s="83">
        <v>66</v>
      </c>
      <c r="M148" s="83">
        <v>66</v>
      </c>
      <c r="N148" s="83">
        <v>66</v>
      </c>
      <c r="O148" s="83">
        <v>66</v>
      </c>
      <c r="P148" s="83">
        <v>66</v>
      </c>
      <c r="Q148" s="83">
        <v>66</v>
      </c>
      <c r="R148" s="83">
        <v>66</v>
      </c>
      <c r="S148" s="83">
        <v>66</v>
      </c>
      <c r="T148" s="83">
        <v>66</v>
      </c>
      <c r="U148" s="83">
        <v>66</v>
      </c>
      <c r="V148" s="83">
        <v>66</v>
      </c>
      <c r="W148" s="83">
        <v>66</v>
      </c>
      <c r="X148" s="83">
        <v>66</v>
      </c>
      <c r="Y148" s="83">
        <v>66</v>
      </c>
      <c r="Z148" s="83">
        <v>66</v>
      </c>
      <c r="AA148" s="83">
        <v>66</v>
      </c>
      <c r="AB148" s="83">
        <v>66</v>
      </c>
      <c r="AC148" s="83">
        <v>66</v>
      </c>
      <c r="AD148" s="83">
        <v>66</v>
      </c>
      <c r="AE148" s="83">
        <v>66</v>
      </c>
      <c r="AF148" s="83">
        <v>66</v>
      </c>
      <c r="AG148" s="83">
        <v>66</v>
      </c>
      <c r="AH148" s="83"/>
      <c r="AI148" s="83"/>
      <c r="AJ148" s="83"/>
    </row>
    <row r="149" spans="1:36" ht="12.75" x14ac:dyDescent="0.2">
      <c r="A149" s="83" t="s">
        <v>769</v>
      </c>
      <c r="B149" s="83">
        <v>30</v>
      </c>
      <c r="C149" s="83">
        <v>30</v>
      </c>
      <c r="D149" s="83">
        <v>30</v>
      </c>
      <c r="E149" s="83">
        <v>30</v>
      </c>
      <c r="F149" s="83">
        <v>30</v>
      </c>
      <c r="G149" s="83">
        <v>30</v>
      </c>
      <c r="H149" s="83">
        <v>30</v>
      </c>
      <c r="I149" s="83">
        <v>30</v>
      </c>
      <c r="J149" s="83">
        <v>30</v>
      </c>
      <c r="K149" s="83">
        <v>30</v>
      </c>
      <c r="L149" s="83">
        <v>30</v>
      </c>
      <c r="M149" s="83">
        <v>30</v>
      </c>
      <c r="N149" s="83">
        <v>30</v>
      </c>
      <c r="O149" s="83">
        <v>30</v>
      </c>
      <c r="P149" s="83">
        <v>30</v>
      </c>
      <c r="Q149" s="83">
        <v>30</v>
      </c>
      <c r="R149" s="83">
        <v>30</v>
      </c>
      <c r="S149" s="83">
        <v>30</v>
      </c>
      <c r="T149" s="83">
        <v>30</v>
      </c>
      <c r="U149" s="83">
        <v>30</v>
      </c>
      <c r="V149" s="83">
        <v>30</v>
      </c>
      <c r="W149" s="83">
        <v>30</v>
      </c>
      <c r="X149" s="83">
        <v>30</v>
      </c>
      <c r="Y149" s="83">
        <v>30</v>
      </c>
      <c r="Z149" s="83">
        <v>30</v>
      </c>
      <c r="AA149" s="83">
        <v>30</v>
      </c>
      <c r="AB149" s="83">
        <v>30</v>
      </c>
      <c r="AC149" s="83">
        <v>30</v>
      </c>
      <c r="AD149" s="83">
        <v>30</v>
      </c>
      <c r="AE149" s="83">
        <v>30</v>
      </c>
      <c r="AF149" s="83">
        <v>30</v>
      </c>
      <c r="AG149" s="83">
        <v>30</v>
      </c>
      <c r="AH149" s="83"/>
      <c r="AI149" s="83"/>
      <c r="AJ149" s="83"/>
    </row>
    <row r="150" spans="1:36" ht="12.75" x14ac:dyDescent="0.2">
      <c r="A150" s="83" t="s">
        <v>770</v>
      </c>
      <c r="B150" s="83">
        <v>30</v>
      </c>
      <c r="C150" s="83">
        <v>30</v>
      </c>
      <c r="D150" s="83">
        <v>30</v>
      </c>
      <c r="E150" s="83">
        <v>30</v>
      </c>
      <c r="F150" s="83">
        <v>30</v>
      </c>
      <c r="G150" s="83">
        <v>30</v>
      </c>
      <c r="H150" s="83">
        <v>30</v>
      </c>
      <c r="I150" s="83">
        <v>30</v>
      </c>
      <c r="J150" s="83">
        <v>30</v>
      </c>
      <c r="K150" s="83">
        <v>30</v>
      </c>
      <c r="L150" s="83">
        <v>30</v>
      </c>
      <c r="M150" s="83">
        <v>30</v>
      </c>
      <c r="N150" s="83">
        <v>30</v>
      </c>
      <c r="O150" s="83">
        <v>30</v>
      </c>
      <c r="P150" s="83">
        <v>30</v>
      </c>
      <c r="Q150" s="83">
        <v>30</v>
      </c>
      <c r="R150" s="83">
        <v>30</v>
      </c>
      <c r="S150" s="83">
        <v>30</v>
      </c>
      <c r="T150" s="83">
        <v>30</v>
      </c>
      <c r="U150" s="83">
        <v>30</v>
      </c>
      <c r="V150" s="83">
        <v>30</v>
      </c>
      <c r="W150" s="83">
        <v>30</v>
      </c>
      <c r="X150" s="83">
        <v>30</v>
      </c>
      <c r="Y150" s="83">
        <v>30</v>
      </c>
      <c r="Z150" s="83">
        <v>30</v>
      </c>
      <c r="AA150" s="83">
        <v>30</v>
      </c>
      <c r="AB150" s="83">
        <v>30</v>
      </c>
      <c r="AC150" s="83">
        <v>30</v>
      </c>
      <c r="AD150" s="83">
        <v>30</v>
      </c>
      <c r="AE150" s="83">
        <v>30</v>
      </c>
      <c r="AF150" s="83">
        <v>30</v>
      </c>
      <c r="AG150" s="83">
        <v>30</v>
      </c>
      <c r="AH150" s="83"/>
      <c r="AI150" s="83"/>
      <c r="AJ150" s="83"/>
    </row>
    <row r="151" spans="1:36" ht="12.75" x14ac:dyDescent="0.2">
      <c r="A151" s="83" t="s">
        <v>771</v>
      </c>
      <c r="B151" s="83">
        <v>30</v>
      </c>
      <c r="C151" s="83">
        <v>30</v>
      </c>
      <c r="D151" s="83">
        <v>30</v>
      </c>
      <c r="E151" s="83">
        <v>30</v>
      </c>
      <c r="F151" s="83">
        <v>30</v>
      </c>
      <c r="G151" s="83">
        <v>30</v>
      </c>
      <c r="H151" s="83">
        <v>30</v>
      </c>
      <c r="I151" s="83">
        <v>30</v>
      </c>
      <c r="J151" s="83">
        <v>30</v>
      </c>
      <c r="K151" s="83">
        <v>30</v>
      </c>
      <c r="L151" s="83">
        <v>30</v>
      </c>
      <c r="M151" s="83">
        <v>30</v>
      </c>
      <c r="N151" s="83">
        <v>30</v>
      </c>
      <c r="O151" s="83">
        <v>30</v>
      </c>
      <c r="P151" s="83">
        <v>30</v>
      </c>
      <c r="Q151" s="83">
        <v>30</v>
      </c>
      <c r="R151" s="83">
        <v>30</v>
      </c>
      <c r="S151" s="83">
        <v>30</v>
      </c>
      <c r="T151" s="83">
        <v>30</v>
      </c>
      <c r="U151" s="83">
        <v>30</v>
      </c>
      <c r="V151" s="83">
        <v>30</v>
      </c>
      <c r="W151" s="83">
        <v>30</v>
      </c>
      <c r="X151" s="83">
        <v>30</v>
      </c>
      <c r="Y151" s="83">
        <v>30</v>
      </c>
      <c r="Z151" s="83">
        <v>30</v>
      </c>
      <c r="AA151" s="83">
        <v>30</v>
      </c>
      <c r="AB151" s="83">
        <v>30</v>
      </c>
      <c r="AC151" s="83">
        <v>30</v>
      </c>
      <c r="AD151" s="83">
        <v>30</v>
      </c>
      <c r="AE151" s="83">
        <v>30</v>
      </c>
      <c r="AF151" s="83">
        <v>30</v>
      </c>
      <c r="AG151" s="83">
        <v>30</v>
      </c>
      <c r="AH151" s="83"/>
      <c r="AI151" s="83"/>
      <c r="AJ151" s="83"/>
    </row>
    <row r="152" spans="1:36" ht="12.75" x14ac:dyDescent="0.2">
      <c r="A152" s="83" t="s">
        <v>772</v>
      </c>
      <c r="B152" s="83">
        <v>45</v>
      </c>
      <c r="C152" s="83">
        <v>45</v>
      </c>
      <c r="D152" s="83">
        <v>45</v>
      </c>
      <c r="E152" s="83">
        <v>45</v>
      </c>
      <c r="F152" s="83">
        <v>45</v>
      </c>
      <c r="G152" s="83">
        <v>45</v>
      </c>
      <c r="H152" s="83">
        <v>45</v>
      </c>
      <c r="I152" s="83">
        <v>45</v>
      </c>
      <c r="J152" s="83">
        <v>45</v>
      </c>
      <c r="K152" s="83">
        <v>45</v>
      </c>
      <c r="L152" s="83">
        <v>45</v>
      </c>
      <c r="M152" s="83">
        <v>45</v>
      </c>
      <c r="N152" s="83">
        <v>45</v>
      </c>
      <c r="O152" s="83">
        <v>45</v>
      </c>
      <c r="P152" s="83">
        <v>45</v>
      </c>
      <c r="Q152" s="83">
        <v>45</v>
      </c>
      <c r="R152" s="83">
        <v>45</v>
      </c>
      <c r="S152" s="83">
        <v>45</v>
      </c>
      <c r="T152" s="83">
        <v>45</v>
      </c>
      <c r="U152" s="83">
        <v>45</v>
      </c>
      <c r="V152" s="83">
        <v>45</v>
      </c>
      <c r="W152" s="83">
        <v>45</v>
      </c>
      <c r="X152" s="83">
        <v>45</v>
      </c>
      <c r="Y152" s="83">
        <v>45</v>
      </c>
      <c r="Z152" s="83">
        <v>45</v>
      </c>
      <c r="AA152" s="83">
        <v>45</v>
      </c>
      <c r="AB152" s="83">
        <v>45</v>
      </c>
      <c r="AC152" s="83">
        <v>45</v>
      </c>
      <c r="AD152" s="83">
        <v>45</v>
      </c>
      <c r="AE152" s="83">
        <v>45</v>
      </c>
      <c r="AF152" s="83">
        <v>45</v>
      </c>
      <c r="AG152" s="83">
        <v>45</v>
      </c>
      <c r="AH152" s="83"/>
      <c r="AI152" s="83"/>
      <c r="AJ152" s="83"/>
    </row>
    <row r="153" spans="1:36" ht="12.75" x14ac:dyDescent="0.2">
      <c r="A153" s="83" t="s">
        <v>773</v>
      </c>
      <c r="B153" s="83">
        <v>30</v>
      </c>
      <c r="C153" s="83">
        <v>30</v>
      </c>
      <c r="D153" s="83">
        <v>30</v>
      </c>
      <c r="E153" s="83">
        <v>30</v>
      </c>
      <c r="F153" s="83">
        <v>30</v>
      </c>
      <c r="G153" s="83">
        <v>30</v>
      </c>
      <c r="H153" s="83">
        <v>30</v>
      </c>
      <c r="I153" s="83">
        <v>30</v>
      </c>
      <c r="J153" s="83">
        <v>30</v>
      </c>
      <c r="K153" s="83">
        <v>30</v>
      </c>
      <c r="L153" s="83">
        <v>30</v>
      </c>
      <c r="M153" s="83">
        <v>30</v>
      </c>
      <c r="N153" s="83">
        <v>30</v>
      </c>
      <c r="O153" s="83">
        <v>30</v>
      </c>
      <c r="P153" s="83">
        <v>30</v>
      </c>
      <c r="Q153" s="83">
        <v>30</v>
      </c>
      <c r="R153" s="83">
        <v>30</v>
      </c>
      <c r="S153" s="83">
        <v>30</v>
      </c>
      <c r="T153" s="83">
        <v>30</v>
      </c>
      <c r="U153" s="83">
        <v>30</v>
      </c>
      <c r="V153" s="83">
        <v>30</v>
      </c>
      <c r="W153" s="83">
        <v>30</v>
      </c>
      <c r="X153" s="83">
        <v>30</v>
      </c>
      <c r="Y153" s="83">
        <v>30</v>
      </c>
      <c r="Z153" s="83">
        <v>30</v>
      </c>
      <c r="AA153" s="83">
        <v>30</v>
      </c>
      <c r="AB153" s="83">
        <v>30</v>
      </c>
      <c r="AC153" s="83">
        <v>30</v>
      </c>
      <c r="AD153" s="83">
        <v>30</v>
      </c>
      <c r="AE153" s="83">
        <v>30</v>
      </c>
      <c r="AF153" s="83">
        <v>30</v>
      </c>
      <c r="AG153" s="83">
        <v>30</v>
      </c>
      <c r="AH153" s="83"/>
      <c r="AI153" s="83"/>
      <c r="AJ153" s="83"/>
    </row>
    <row r="154" spans="1:36" ht="12.75" x14ac:dyDescent="0.2">
      <c r="A154" s="83" t="s">
        <v>774</v>
      </c>
      <c r="B154" s="83">
        <v>45</v>
      </c>
      <c r="C154" s="83">
        <v>45</v>
      </c>
      <c r="D154" s="83">
        <v>45</v>
      </c>
      <c r="E154" s="83">
        <v>45</v>
      </c>
      <c r="F154" s="83">
        <v>45</v>
      </c>
      <c r="G154" s="83">
        <v>45</v>
      </c>
      <c r="H154" s="83">
        <v>45</v>
      </c>
      <c r="I154" s="83">
        <v>45</v>
      </c>
      <c r="J154" s="83">
        <v>45</v>
      </c>
      <c r="K154" s="83">
        <v>45</v>
      </c>
      <c r="L154" s="83">
        <v>45</v>
      </c>
      <c r="M154" s="83">
        <v>45</v>
      </c>
      <c r="N154" s="83">
        <v>45</v>
      </c>
      <c r="O154" s="83">
        <v>45</v>
      </c>
      <c r="P154" s="83">
        <v>45</v>
      </c>
      <c r="Q154" s="83">
        <v>45</v>
      </c>
      <c r="R154" s="83">
        <v>45</v>
      </c>
      <c r="S154" s="83">
        <v>45</v>
      </c>
      <c r="T154" s="83">
        <v>45</v>
      </c>
      <c r="U154" s="83">
        <v>45</v>
      </c>
      <c r="V154" s="83">
        <v>45</v>
      </c>
      <c r="W154" s="83">
        <v>45</v>
      </c>
      <c r="X154" s="83">
        <v>45</v>
      </c>
      <c r="Y154" s="83">
        <v>45</v>
      </c>
      <c r="Z154" s="83">
        <v>45</v>
      </c>
      <c r="AA154" s="83">
        <v>45</v>
      </c>
      <c r="AB154" s="83">
        <v>45</v>
      </c>
      <c r="AC154" s="83">
        <v>45</v>
      </c>
      <c r="AD154" s="83">
        <v>45</v>
      </c>
      <c r="AE154" s="83">
        <v>45</v>
      </c>
      <c r="AF154" s="83">
        <v>45</v>
      </c>
      <c r="AG154" s="83">
        <v>45</v>
      </c>
      <c r="AH154" s="83"/>
      <c r="AI154" s="83"/>
      <c r="AJ154" s="83"/>
    </row>
    <row r="155" spans="1:36" ht="12.75" x14ac:dyDescent="0.2">
      <c r="A155" s="83" t="s">
        <v>775</v>
      </c>
      <c r="B155" s="83">
        <v>45</v>
      </c>
      <c r="C155" s="83">
        <v>45</v>
      </c>
      <c r="D155" s="83">
        <v>45</v>
      </c>
      <c r="E155" s="83">
        <v>45</v>
      </c>
      <c r="F155" s="83">
        <v>45</v>
      </c>
      <c r="G155" s="83">
        <v>45</v>
      </c>
      <c r="H155" s="83">
        <v>45</v>
      </c>
      <c r="I155" s="83">
        <v>45</v>
      </c>
      <c r="J155" s="83">
        <v>45</v>
      </c>
      <c r="K155" s="83">
        <v>45</v>
      </c>
      <c r="L155" s="83">
        <v>45</v>
      </c>
      <c r="M155" s="83">
        <v>45</v>
      </c>
      <c r="N155" s="83">
        <v>45</v>
      </c>
      <c r="O155" s="83">
        <v>45</v>
      </c>
      <c r="P155" s="83">
        <v>45</v>
      </c>
      <c r="Q155" s="83">
        <v>45</v>
      </c>
      <c r="R155" s="83">
        <v>45</v>
      </c>
      <c r="S155" s="83">
        <v>45</v>
      </c>
      <c r="T155" s="83">
        <v>45</v>
      </c>
      <c r="U155" s="83">
        <v>45</v>
      </c>
      <c r="V155" s="83">
        <v>45</v>
      </c>
      <c r="W155" s="83">
        <v>45</v>
      </c>
      <c r="X155" s="83">
        <v>45</v>
      </c>
      <c r="Y155" s="83">
        <v>45</v>
      </c>
      <c r="Z155" s="83">
        <v>45</v>
      </c>
      <c r="AA155" s="83">
        <v>45</v>
      </c>
      <c r="AB155" s="83">
        <v>45</v>
      </c>
      <c r="AC155" s="83">
        <v>45</v>
      </c>
      <c r="AD155" s="83">
        <v>45</v>
      </c>
      <c r="AE155" s="83">
        <v>45</v>
      </c>
      <c r="AF155" s="83">
        <v>45</v>
      </c>
      <c r="AG155" s="83">
        <v>45</v>
      </c>
      <c r="AH155" s="83"/>
      <c r="AI155" s="83"/>
      <c r="AJ155" s="83"/>
    </row>
    <row r="156" spans="1:36" ht="12.75" x14ac:dyDescent="0.2">
      <c r="A156" s="83" t="s">
        <v>776</v>
      </c>
      <c r="B156" s="83">
        <v>45</v>
      </c>
      <c r="C156" s="83">
        <v>45</v>
      </c>
      <c r="D156" s="83">
        <v>45</v>
      </c>
      <c r="E156" s="83">
        <v>45</v>
      </c>
      <c r="F156" s="83">
        <v>45</v>
      </c>
      <c r="G156" s="83">
        <v>45</v>
      </c>
      <c r="H156" s="83">
        <v>45</v>
      </c>
      <c r="I156" s="83">
        <v>45</v>
      </c>
      <c r="J156" s="83">
        <v>45</v>
      </c>
      <c r="K156" s="83">
        <v>45</v>
      </c>
      <c r="L156" s="83">
        <v>45</v>
      </c>
      <c r="M156" s="83">
        <v>45</v>
      </c>
      <c r="N156" s="83">
        <v>45</v>
      </c>
      <c r="O156" s="83">
        <v>45</v>
      </c>
      <c r="P156" s="83">
        <v>45</v>
      </c>
      <c r="Q156" s="83">
        <v>45</v>
      </c>
      <c r="R156" s="83">
        <v>45</v>
      </c>
      <c r="S156" s="83">
        <v>45</v>
      </c>
      <c r="T156" s="83">
        <v>45</v>
      </c>
      <c r="U156" s="83">
        <v>45</v>
      </c>
      <c r="V156" s="83">
        <v>45</v>
      </c>
      <c r="W156" s="83">
        <v>45</v>
      </c>
      <c r="X156" s="83">
        <v>45</v>
      </c>
      <c r="Y156" s="83">
        <v>45</v>
      </c>
      <c r="Z156" s="83">
        <v>45</v>
      </c>
      <c r="AA156" s="83">
        <v>45</v>
      </c>
      <c r="AB156" s="83">
        <v>45</v>
      </c>
      <c r="AC156" s="83">
        <v>45</v>
      </c>
      <c r="AD156" s="83">
        <v>45</v>
      </c>
      <c r="AE156" s="83">
        <v>45</v>
      </c>
      <c r="AF156" s="83">
        <v>45</v>
      </c>
      <c r="AG156" s="83">
        <v>45</v>
      </c>
      <c r="AH156" s="83"/>
      <c r="AI156" s="83"/>
      <c r="AJ156" s="83"/>
    </row>
    <row r="157" spans="1:36" ht="12.75" x14ac:dyDescent="0.2">
      <c r="A157" s="83" t="s">
        <v>777</v>
      </c>
      <c r="B157" s="83">
        <v>30</v>
      </c>
      <c r="C157" s="83">
        <v>30</v>
      </c>
      <c r="D157" s="83">
        <v>30</v>
      </c>
      <c r="E157" s="83">
        <v>30</v>
      </c>
      <c r="F157" s="83">
        <v>30</v>
      </c>
      <c r="G157" s="83">
        <v>30</v>
      </c>
      <c r="H157" s="83">
        <v>30</v>
      </c>
      <c r="I157" s="83">
        <v>30</v>
      </c>
      <c r="J157" s="83">
        <v>30</v>
      </c>
      <c r="K157" s="83">
        <v>30</v>
      </c>
      <c r="L157" s="83">
        <v>30</v>
      </c>
      <c r="M157" s="83">
        <v>30</v>
      </c>
      <c r="N157" s="83">
        <v>30</v>
      </c>
      <c r="O157" s="83">
        <v>30</v>
      </c>
      <c r="P157" s="83">
        <v>30</v>
      </c>
      <c r="Q157" s="83">
        <v>30</v>
      </c>
      <c r="R157" s="83">
        <v>30</v>
      </c>
      <c r="S157" s="83">
        <v>30</v>
      </c>
      <c r="T157" s="83">
        <v>30</v>
      </c>
      <c r="U157" s="83">
        <v>30</v>
      </c>
      <c r="V157" s="83">
        <v>30</v>
      </c>
      <c r="W157" s="83">
        <v>30</v>
      </c>
      <c r="X157" s="83">
        <v>30</v>
      </c>
      <c r="Y157" s="83">
        <v>30</v>
      </c>
      <c r="Z157" s="83">
        <v>30</v>
      </c>
      <c r="AA157" s="83">
        <v>30</v>
      </c>
      <c r="AB157" s="83">
        <v>30</v>
      </c>
      <c r="AC157" s="83">
        <v>30</v>
      </c>
      <c r="AD157" s="83">
        <v>30</v>
      </c>
      <c r="AE157" s="83">
        <v>30</v>
      </c>
      <c r="AF157" s="83">
        <v>30</v>
      </c>
      <c r="AG157" s="83">
        <v>30</v>
      </c>
      <c r="AH157" s="83"/>
      <c r="AI157" s="83"/>
      <c r="AJ157" s="83"/>
    </row>
    <row r="158" spans="1:36" ht="12.75" x14ac:dyDescent="0.2">
      <c r="A158" s="83" t="s">
        <v>778</v>
      </c>
      <c r="B158" s="83">
        <v>45</v>
      </c>
      <c r="C158" s="83">
        <v>45</v>
      </c>
      <c r="D158" s="83">
        <v>45</v>
      </c>
      <c r="E158" s="83">
        <v>45</v>
      </c>
      <c r="F158" s="83">
        <v>45</v>
      </c>
      <c r="G158" s="83">
        <v>45</v>
      </c>
      <c r="H158" s="83">
        <v>45</v>
      </c>
      <c r="I158" s="83">
        <v>45</v>
      </c>
      <c r="J158" s="83">
        <v>45</v>
      </c>
      <c r="K158" s="83">
        <v>45</v>
      </c>
      <c r="L158" s="83">
        <v>45</v>
      </c>
      <c r="M158" s="83">
        <v>45</v>
      </c>
      <c r="N158" s="83">
        <v>45</v>
      </c>
      <c r="O158" s="83">
        <v>45</v>
      </c>
      <c r="P158" s="83">
        <v>45</v>
      </c>
      <c r="Q158" s="83">
        <v>45</v>
      </c>
      <c r="R158" s="83">
        <v>45</v>
      </c>
      <c r="S158" s="83">
        <v>45</v>
      </c>
      <c r="T158" s="83">
        <v>45</v>
      </c>
      <c r="U158" s="83">
        <v>45</v>
      </c>
      <c r="V158" s="83">
        <v>45</v>
      </c>
      <c r="W158" s="83">
        <v>45</v>
      </c>
      <c r="X158" s="83">
        <v>45</v>
      </c>
      <c r="Y158" s="83">
        <v>45</v>
      </c>
      <c r="Z158" s="83">
        <v>45</v>
      </c>
      <c r="AA158" s="83">
        <v>45</v>
      </c>
      <c r="AB158" s="83">
        <v>45</v>
      </c>
      <c r="AC158" s="83">
        <v>45</v>
      </c>
      <c r="AD158" s="83">
        <v>45</v>
      </c>
      <c r="AE158" s="83">
        <v>45</v>
      </c>
      <c r="AF158" s="83">
        <v>45</v>
      </c>
      <c r="AG158" s="83">
        <v>45</v>
      </c>
      <c r="AH158" s="83"/>
      <c r="AI158" s="83"/>
      <c r="AJ158" s="83"/>
    </row>
    <row r="159" spans="1:36" ht="12.75" x14ac:dyDescent="0.2">
      <c r="A159" s="83" t="s">
        <v>779</v>
      </c>
      <c r="B159" s="83">
        <v>45</v>
      </c>
      <c r="C159" s="83">
        <v>45</v>
      </c>
      <c r="D159" s="83">
        <v>45</v>
      </c>
      <c r="E159" s="83">
        <v>45</v>
      </c>
      <c r="F159" s="83">
        <v>45</v>
      </c>
      <c r="G159" s="83">
        <v>45</v>
      </c>
      <c r="H159" s="83">
        <v>45</v>
      </c>
      <c r="I159" s="83">
        <v>45</v>
      </c>
      <c r="J159" s="83">
        <v>45</v>
      </c>
      <c r="K159" s="83">
        <v>45</v>
      </c>
      <c r="L159" s="83">
        <v>45</v>
      </c>
      <c r="M159" s="83">
        <v>45</v>
      </c>
      <c r="N159" s="83">
        <v>45</v>
      </c>
      <c r="O159" s="83">
        <v>45</v>
      </c>
      <c r="P159" s="83">
        <v>45</v>
      </c>
      <c r="Q159" s="83">
        <v>45</v>
      </c>
      <c r="R159" s="83">
        <v>45</v>
      </c>
      <c r="S159" s="83">
        <v>45</v>
      </c>
      <c r="T159" s="83">
        <v>45</v>
      </c>
      <c r="U159" s="83">
        <v>45</v>
      </c>
      <c r="V159" s="83">
        <v>45</v>
      </c>
      <c r="W159" s="83">
        <v>45</v>
      </c>
      <c r="X159" s="83">
        <v>45</v>
      </c>
      <c r="Y159" s="83">
        <v>45</v>
      </c>
      <c r="Z159" s="83">
        <v>45</v>
      </c>
      <c r="AA159" s="83">
        <v>45</v>
      </c>
      <c r="AB159" s="83">
        <v>45</v>
      </c>
      <c r="AC159" s="83">
        <v>45</v>
      </c>
      <c r="AD159" s="83">
        <v>45</v>
      </c>
      <c r="AE159" s="83">
        <v>45</v>
      </c>
      <c r="AF159" s="83">
        <v>45</v>
      </c>
      <c r="AG159" s="83">
        <v>45</v>
      </c>
      <c r="AH159" s="83"/>
      <c r="AI159" s="83"/>
      <c r="AJ159" s="83"/>
    </row>
    <row r="160" spans="1:36" ht="12.75" x14ac:dyDescent="0.2">
      <c r="A160" s="83" t="s">
        <v>780</v>
      </c>
      <c r="B160" s="83">
        <v>45</v>
      </c>
      <c r="C160" s="83">
        <v>45</v>
      </c>
      <c r="D160" s="83">
        <v>45</v>
      </c>
      <c r="E160" s="83">
        <v>45</v>
      </c>
      <c r="F160" s="83">
        <v>45</v>
      </c>
      <c r="G160" s="83">
        <v>45</v>
      </c>
      <c r="H160" s="83">
        <v>45</v>
      </c>
      <c r="I160" s="83">
        <v>45</v>
      </c>
      <c r="J160" s="83">
        <v>45</v>
      </c>
      <c r="K160" s="83">
        <v>45</v>
      </c>
      <c r="L160" s="83">
        <v>45</v>
      </c>
      <c r="M160" s="83">
        <v>45</v>
      </c>
      <c r="N160" s="83">
        <v>45</v>
      </c>
      <c r="O160" s="83">
        <v>45</v>
      </c>
      <c r="P160" s="83">
        <v>45</v>
      </c>
      <c r="Q160" s="83">
        <v>45</v>
      </c>
      <c r="R160" s="83">
        <v>45</v>
      </c>
      <c r="S160" s="83">
        <v>45</v>
      </c>
      <c r="T160" s="83">
        <v>45</v>
      </c>
      <c r="U160" s="83">
        <v>45</v>
      </c>
      <c r="V160" s="83">
        <v>45</v>
      </c>
      <c r="W160" s="83">
        <v>45</v>
      </c>
      <c r="X160" s="83">
        <v>45</v>
      </c>
      <c r="Y160" s="83">
        <v>45</v>
      </c>
      <c r="Z160" s="83">
        <v>45</v>
      </c>
      <c r="AA160" s="83">
        <v>45</v>
      </c>
      <c r="AB160" s="83">
        <v>45</v>
      </c>
      <c r="AC160" s="83">
        <v>45</v>
      </c>
      <c r="AD160" s="83">
        <v>45</v>
      </c>
      <c r="AE160" s="83">
        <v>45</v>
      </c>
      <c r="AF160" s="83">
        <v>45</v>
      </c>
      <c r="AG160" s="83">
        <v>45</v>
      </c>
      <c r="AH160" s="83"/>
      <c r="AI160" s="83"/>
      <c r="AJ160" s="83"/>
    </row>
    <row r="161" spans="1:36" ht="12.75" x14ac:dyDescent="0.2">
      <c r="A161" s="83"/>
      <c r="B161" s="83"/>
      <c r="C161" s="83"/>
      <c r="D161" s="83"/>
      <c r="E161" s="83"/>
      <c r="F161" s="83"/>
      <c r="G161" s="83"/>
      <c r="H161" s="83"/>
      <c r="I161" s="83"/>
      <c r="J161" s="83"/>
      <c r="K161" s="83"/>
      <c r="L161" s="83"/>
      <c r="M161" s="83"/>
      <c r="N161" s="83"/>
      <c r="O161" s="83"/>
      <c r="P161" s="83"/>
      <c r="Q161" s="83"/>
      <c r="R161" s="83"/>
      <c r="S161" s="83"/>
      <c r="T161" s="83"/>
      <c r="U161" s="83"/>
      <c r="V161" s="83"/>
      <c r="W161" s="83"/>
      <c r="X161" s="83"/>
      <c r="Y161" s="83"/>
      <c r="Z161" s="83"/>
      <c r="AA161" s="83"/>
      <c r="AB161" s="83"/>
      <c r="AC161" s="83"/>
      <c r="AD161" s="83"/>
      <c r="AE161" s="83"/>
      <c r="AF161" s="83"/>
      <c r="AG161" s="83"/>
      <c r="AH161" s="83"/>
      <c r="AI161" s="83"/>
      <c r="AJ161" s="83"/>
    </row>
    <row r="162" spans="1:36" ht="12.75" x14ac:dyDescent="0.2">
      <c r="A162" s="83" t="s">
        <v>764</v>
      </c>
      <c r="B162" s="83">
        <v>2020</v>
      </c>
      <c r="C162" s="83">
        <v>2021</v>
      </c>
      <c r="D162" s="83">
        <v>2022</v>
      </c>
      <c r="E162" s="83">
        <v>2023</v>
      </c>
      <c r="F162" s="83">
        <v>2024</v>
      </c>
      <c r="G162" s="83">
        <v>2025</v>
      </c>
      <c r="H162" s="83">
        <v>2026</v>
      </c>
      <c r="I162" s="83">
        <v>2027</v>
      </c>
      <c r="J162" s="83">
        <v>2028</v>
      </c>
      <c r="K162" s="83">
        <v>2029</v>
      </c>
      <c r="L162" s="83">
        <v>2030</v>
      </c>
      <c r="M162" s="83">
        <v>2031</v>
      </c>
      <c r="N162" s="83">
        <v>2032</v>
      </c>
      <c r="O162" s="83">
        <v>2033</v>
      </c>
      <c r="P162" s="83">
        <v>2034</v>
      </c>
      <c r="Q162" s="83">
        <v>2035</v>
      </c>
      <c r="R162" s="83">
        <v>2036</v>
      </c>
      <c r="S162" s="83">
        <v>2037</v>
      </c>
      <c r="T162" s="83">
        <v>2038</v>
      </c>
      <c r="U162" s="83">
        <v>2039</v>
      </c>
      <c r="V162" s="83">
        <v>2040</v>
      </c>
      <c r="W162" s="83">
        <v>2041</v>
      </c>
      <c r="X162" s="83">
        <v>2042</v>
      </c>
      <c r="Y162" s="83">
        <v>2043</v>
      </c>
      <c r="Z162" s="83">
        <v>2044</v>
      </c>
      <c r="AA162" s="83">
        <v>2045</v>
      </c>
      <c r="AB162" s="83">
        <v>2046</v>
      </c>
      <c r="AC162" s="83">
        <v>2047</v>
      </c>
      <c r="AD162" s="83">
        <v>2048</v>
      </c>
      <c r="AE162" s="83">
        <v>2049</v>
      </c>
      <c r="AF162" s="83">
        <v>2050</v>
      </c>
      <c r="AG162" s="83"/>
      <c r="AH162" s="83"/>
      <c r="AI162" s="83"/>
      <c r="AJ162" s="83"/>
    </row>
    <row r="163" spans="1:36" ht="12.75" x14ac:dyDescent="0.2">
      <c r="A163" s="83" t="s">
        <v>781</v>
      </c>
      <c r="B163" s="83">
        <v>0.44</v>
      </c>
      <c r="C163" s="83">
        <v>0.44</v>
      </c>
      <c r="D163" s="83">
        <v>0.44</v>
      </c>
      <c r="E163" s="83">
        <v>0.44</v>
      </c>
      <c r="F163" s="83">
        <v>0.44</v>
      </c>
      <c r="G163" s="83">
        <v>0.44</v>
      </c>
      <c r="H163" s="83">
        <v>0.44</v>
      </c>
      <c r="I163" s="83">
        <v>0.44</v>
      </c>
      <c r="J163" s="83">
        <v>0.44</v>
      </c>
      <c r="K163" s="83">
        <v>0.44</v>
      </c>
      <c r="L163" s="83">
        <v>0.44</v>
      </c>
      <c r="M163" s="83">
        <v>0.44</v>
      </c>
      <c r="N163" s="83">
        <v>0.44</v>
      </c>
      <c r="O163" s="83">
        <v>0.44</v>
      </c>
      <c r="P163" s="83">
        <v>0.44</v>
      </c>
      <c r="Q163" s="83">
        <v>0.44</v>
      </c>
      <c r="R163" s="83">
        <v>0.44</v>
      </c>
      <c r="S163" s="83">
        <v>0.44</v>
      </c>
      <c r="T163" s="83">
        <v>0.44</v>
      </c>
      <c r="U163" s="83">
        <v>0.44</v>
      </c>
      <c r="V163" s="83">
        <v>0.44</v>
      </c>
      <c r="W163" s="83">
        <v>0.44</v>
      </c>
      <c r="X163" s="83">
        <v>0.44</v>
      </c>
      <c r="Y163" s="83">
        <v>0.44</v>
      </c>
      <c r="Z163" s="83">
        <v>0.44</v>
      </c>
      <c r="AA163" s="83">
        <v>0.44</v>
      </c>
      <c r="AB163" s="83">
        <v>0.44</v>
      </c>
      <c r="AC163" s="83">
        <v>0.44</v>
      </c>
      <c r="AD163" s="83">
        <v>0.44</v>
      </c>
      <c r="AE163" s="83">
        <v>0.44</v>
      </c>
      <c r="AF163" s="83">
        <v>0.44</v>
      </c>
      <c r="AG163" s="83"/>
      <c r="AH163" s="83"/>
      <c r="AI163" s="83"/>
      <c r="AJ163" s="83"/>
    </row>
    <row r="164" spans="1:36" ht="12.75" x14ac:dyDescent="0.2">
      <c r="A164" s="83" t="s">
        <v>782</v>
      </c>
      <c r="B164" s="83">
        <v>0</v>
      </c>
      <c r="C164" s="83">
        <v>0</v>
      </c>
      <c r="D164" s="83">
        <v>0</v>
      </c>
      <c r="E164" s="83">
        <v>0</v>
      </c>
      <c r="F164" s="83">
        <v>0</v>
      </c>
      <c r="G164" s="83">
        <v>0</v>
      </c>
      <c r="H164" s="83">
        <v>0</v>
      </c>
      <c r="I164" s="83">
        <v>0</v>
      </c>
      <c r="J164" s="83">
        <v>0</v>
      </c>
      <c r="K164" s="83">
        <v>0</v>
      </c>
      <c r="L164" s="83">
        <v>0</v>
      </c>
      <c r="M164" s="83">
        <v>0</v>
      </c>
      <c r="N164" s="83">
        <v>0</v>
      </c>
      <c r="O164" s="83">
        <v>0</v>
      </c>
      <c r="P164" s="83">
        <v>0</v>
      </c>
      <c r="Q164" s="83">
        <v>0</v>
      </c>
      <c r="R164" s="83">
        <v>0</v>
      </c>
      <c r="S164" s="83">
        <v>0</v>
      </c>
      <c r="T164" s="83">
        <v>0</v>
      </c>
      <c r="U164" s="83">
        <v>0</v>
      </c>
      <c r="V164" s="83">
        <v>0</v>
      </c>
      <c r="W164" s="83">
        <v>0</v>
      </c>
      <c r="X164" s="83">
        <v>0</v>
      </c>
      <c r="Y164" s="83">
        <v>0</v>
      </c>
      <c r="Z164" s="83">
        <v>0</v>
      </c>
      <c r="AA164" s="83">
        <v>0</v>
      </c>
      <c r="AB164" s="83">
        <v>0</v>
      </c>
      <c r="AC164" s="83">
        <v>0</v>
      </c>
      <c r="AD164" s="83">
        <v>0</v>
      </c>
      <c r="AE164" s="83">
        <v>0</v>
      </c>
      <c r="AF164" s="83">
        <v>0</v>
      </c>
      <c r="AG164" s="83"/>
      <c r="AH164" s="83"/>
      <c r="AI164" s="83"/>
      <c r="AJ164" s="83"/>
    </row>
    <row r="165" spans="1:36" ht="12.75" x14ac:dyDescent="0.2">
      <c r="A165" s="83" t="s">
        <v>783</v>
      </c>
      <c r="B165" s="83">
        <v>0.48399999999999999</v>
      </c>
      <c r="C165" s="83">
        <v>0.48399999999999999</v>
      </c>
      <c r="D165" s="83">
        <v>0.48399999999999999</v>
      </c>
      <c r="E165" s="83">
        <v>0.48399999999999999</v>
      </c>
      <c r="F165" s="83">
        <v>0.48399999999999999</v>
      </c>
      <c r="G165" s="83">
        <v>0.48399999999999999</v>
      </c>
      <c r="H165" s="83">
        <v>0.48399999999999999</v>
      </c>
      <c r="I165" s="83">
        <v>0.48399999999999999</v>
      </c>
      <c r="J165" s="83">
        <v>0.48399999999999999</v>
      </c>
      <c r="K165" s="83">
        <v>0.48399999999999999</v>
      </c>
      <c r="L165" s="83">
        <v>0.48399999999999999</v>
      </c>
      <c r="M165" s="83">
        <v>0.48399999999999999</v>
      </c>
      <c r="N165" s="83">
        <v>0.48399999999999999</v>
      </c>
      <c r="O165" s="83">
        <v>0.48399999999999999</v>
      </c>
      <c r="P165" s="83">
        <v>0.48399999999999999</v>
      </c>
      <c r="Q165" s="83">
        <v>0.48399999999999999</v>
      </c>
      <c r="R165" s="83">
        <v>0.48399999999999999</v>
      </c>
      <c r="S165" s="83">
        <v>0.48399999999999999</v>
      </c>
      <c r="T165" s="83">
        <v>0.48399999999999999</v>
      </c>
      <c r="U165" s="83">
        <v>0.48399999999999999</v>
      </c>
      <c r="V165" s="83">
        <v>0.48399999999999999</v>
      </c>
      <c r="W165" s="83">
        <v>0.48399999999999999</v>
      </c>
      <c r="X165" s="83">
        <v>0.48399999999999999</v>
      </c>
      <c r="Y165" s="83">
        <v>0.48399999999999999</v>
      </c>
      <c r="Z165" s="83">
        <v>0.48399999999999999</v>
      </c>
      <c r="AA165" s="83">
        <v>0.48399999999999999</v>
      </c>
      <c r="AB165" s="83">
        <v>0.48399999999999999</v>
      </c>
      <c r="AC165" s="83">
        <v>0.48399999999999999</v>
      </c>
      <c r="AD165" s="83">
        <v>0.48399999999999999</v>
      </c>
      <c r="AE165" s="83">
        <v>0.48399999999999999</v>
      </c>
      <c r="AF165" s="83">
        <v>0.48399999999999999</v>
      </c>
      <c r="AG165" s="83"/>
      <c r="AH165" s="83"/>
      <c r="AI165" s="83"/>
      <c r="AJ165" s="83"/>
    </row>
    <row r="166" spans="1:36" ht="12.75" x14ac:dyDescent="0.2">
      <c r="A166" s="83" t="s">
        <v>784</v>
      </c>
      <c r="B166" s="83">
        <v>0.14199999999999999</v>
      </c>
      <c r="C166" s="83">
        <v>0.14199999999999999</v>
      </c>
      <c r="D166" s="83">
        <v>0.14199999999999999</v>
      </c>
      <c r="E166" s="83">
        <v>0.14199999999999999</v>
      </c>
      <c r="F166" s="83">
        <v>0.14199999999999999</v>
      </c>
      <c r="G166" s="83">
        <v>0.14199999999999999</v>
      </c>
      <c r="H166" s="83">
        <v>0.14199999999999999</v>
      </c>
      <c r="I166" s="83">
        <v>0.14199999999999999</v>
      </c>
      <c r="J166" s="83">
        <v>0.14199999999999999</v>
      </c>
      <c r="K166" s="83">
        <v>0.14199999999999999</v>
      </c>
      <c r="L166" s="83">
        <v>0.14199999999999999</v>
      </c>
      <c r="M166" s="83">
        <v>0.14199999999999999</v>
      </c>
      <c r="N166" s="83">
        <v>0.14199999999999999</v>
      </c>
      <c r="O166" s="83">
        <v>0.14199999999999999</v>
      </c>
      <c r="P166" s="83">
        <v>0.14199999999999999</v>
      </c>
      <c r="Q166" s="83">
        <v>0.14199999999999999</v>
      </c>
      <c r="R166" s="83">
        <v>0.14199999999999999</v>
      </c>
      <c r="S166" s="83">
        <v>0.14199999999999999</v>
      </c>
      <c r="T166" s="83">
        <v>0.14199999999999999</v>
      </c>
      <c r="U166" s="83">
        <v>0.14199999999999999</v>
      </c>
      <c r="V166" s="83">
        <v>0.14199999999999999</v>
      </c>
      <c r="W166" s="83">
        <v>0.14199999999999999</v>
      </c>
      <c r="X166" s="83">
        <v>0.14199999999999999</v>
      </c>
      <c r="Y166" s="83">
        <v>0.14199999999999999</v>
      </c>
      <c r="Z166" s="83">
        <v>0.14199999999999999</v>
      </c>
      <c r="AA166" s="83">
        <v>0.14199999999999999</v>
      </c>
      <c r="AB166" s="83">
        <v>0.14199999999999999</v>
      </c>
      <c r="AC166" s="83">
        <v>0.14199999999999999</v>
      </c>
      <c r="AD166" s="83">
        <v>0.14199999999999999</v>
      </c>
      <c r="AE166" s="83">
        <v>0.14199999999999999</v>
      </c>
      <c r="AF166" s="83">
        <v>0.14199999999999999</v>
      </c>
      <c r="AG166" s="83"/>
      <c r="AH166" s="83"/>
      <c r="AI166" s="83"/>
      <c r="AJ166" s="83"/>
    </row>
    <row r="167" spans="1:36" ht="12.75" x14ac:dyDescent="0.2">
      <c r="A167" s="83" t="s">
        <v>785</v>
      </c>
      <c r="B167" s="83">
        <v>0.56999999999999995</v>
      </c>
      <c r="C167" s="83">
        <v>0.56999999999999995</v>
      </c>
      <c r="D167" s="83">
        <v>0.56999999999999995</v>
      </c>
      <c r="E167" s="83">
        <v>0.56999999999999995</v>
      </c>
      <c r="F167" s="83">
        <v>0.56999999999999995</v>
      </c>
      <c r="G167" s="83">
        <v>0.56999999999999995</v>
      </c>
      <c r="H167" s="83">
        <v>0.56999999999999995</v>
      </c>
      <c r="I167" s="83">
        <v>0.56999999999999995</v>
      </c>
      <c r="J167" s="83">
        <v>0.56999999999999995</v>
      </c>
      <c r="K167" s="83">
        <v>0.56999999999999995</v>
      </c>
      <c r="L167" s="83">
        <v>0.56999999999999995</v>
      </c>
      <c r="M167" s="83">
        <v>0.56999999999999995</v>
      </c>
      <c r="N167" s="83">
        <v>0.56999999999999995</v>
      </c>
      <c r="O167" s="83">
        <v>0.56999999999999995</v>
      </c>
      <c r="P167" s="83">
        <v>0.56999999999999995</v>
      </c>
      <c r="Q167" s="83">
        <v>0.56999999999999995</v>
      </c>
      <c r="R167" s="83">
        <v>0.56999999999999995</v>
      </c>
      <c r="S167" s="83">
        <v>0.56999999999999995</v>
      </c>
      <c r="T167" s="83">
        <v>0.56999999999999995</v>
      </c>
      <c r="U167" s="83">
        <v>0.56999999999999995</v>
      </c>
      <c r="V167" s="83">
        <v>0.56999999999999995</v>
      </c>
      <c r="W167" s="83">
        <v>0.56999999999999995</v>
      </c>
      <c r="X167" s="83">
        <v>0.56999999999999995</v>
      </c>
      <c r="Y167" s="83">
        <v>0.56999999999999995</v>
      </c>
      <c r="Z167" s="83">
        <v>0.56999999999999995</v>
      </c>
      <c r="AA167" s="83">
        <v>0.56999999999999995</v>
      </c>
      <c r="AB167" s="83">
        <v>0.56999999999999995</v>
      </c>
      <c r="AC167" s="83">
        <v>0.56999999999999995</v>
      </c>
      <c r="AD167" s="83">
        <v>0.56999999999999995</v>
      </c>
      <c r="AE167" s="83">
        <v>0.56999999999999995</v>
      </c>
      <c r="AF167" s="83">
        <v>0.56999999999999995</v>
      </c>
      <c r="AG167" s="83"/>
      <c r="AH167" s="83"/>
      <c r="AI167" s="83"/>
      <c r="AJ167" s="83"/>
    </row>
    <row r="168" spans="1:36" ht="12.75" x14ac:dyDescent="0.2">
      <c r="A168" s="83" t="s">
        <v>786</v>
      </c>
      <c r="B168" s="83">
        <v>0.627</v>
      </c>
      <c r="C168" s="83">
        <v>0.627</v>
      </c>
      <c r="D168" s="83">
        <v>0.627</v>
      </c>
      <c r="E168" s="83">
        <v>0.627</v>
      </c>
      <c r="F168" s="83">
        <v>0.627</v>
      </c>
      <c r="G168" s="83">
        <v>0.627</v>
      </c>
      <c r="H168" s="83">
        <v>0.627</v>
      </c>
      <c r="I168" s="83">
        <v>0.627</v>
      </c>
      <c r="J168" s="83">
        <v>0.627</v>
      </c>
      <c r="K168" s="83">
        <v>0.627</v>
      </c>
      <c r="L168" s="83">
        <v>0.627</v>
      </c>
      <c r="M168" s="83">
        <v>0.627</v>
      </c>
      <c r="N168" s="83">
        <v>0.627</v>
      </c>
      <c r="O168" s="83">
        <v>0.627</v>
      </c>
      <c r="P168" s="83">
        <v>0.627</v>
      </c>
      <c r="Q168" s="83">
        <v>0.627</v>
      </c>
      <c r="R168" s="83">
        <v>0.627</v>
      </c>
      <c r="S168" s="83">
        <v>0.627</v>
      </c>
      <c r="T168" s="83">
        <v>0.627</v>
      </c>
      <c r="U168" s="83">
        <v>0.627</v>
      </c>
      <c r="V168" s="83">
        <v>0.627</v>
      </c>
      <c r="W168" s="83">
        <v>0.627</v>
      </c>
      <c r="X168" s="83">
        <v>0.627</v>
      </c>
      <c r="Y168" s="83">
        <v>0.627</v>
      </c>
      <c r="Z168" s="83">
        <v>0.627</v>
      </c>
      <c r="AA168" s="83">
        <v>0.627</v>
      </c>
      <c r="AB168" s="83">
        <v>0.627</v>
      </c>
      <c r="AC168" s="83">
        <v>0.627</v>
      </c>
      <c r="AD168" s="83">
        <v>0.627</v>
      </c>
      <c r="AE168" s="83">
        <v>0.627</v>
      </c>
      <c r="AF168" s="83">
        <v>0.627</v>
      </c>
      <c r="AG168" s="83"/>
      <c r="AH168" s="83"/>
      <c r="AI168" s="83"/>
      <c r="AJ168" s="83"/>
    </row>
    <row r="169" spans="1:36" ht="12.75" x14ac:dyDescent="0.2">
      <c r="A169" s="83" t="s">
        <v>787</v>
      </c>
      <c r="B169" s="83">
        <v>0.92400000000000004</v>
      </c>
      <c r="C169" s="83">
        <v>0.92400000000000004</v>
      </c>
      <c r="D169" s="83">
        <v>0.92400000000000004</v>
      </c>
      <c r="E169" s="83">
        <v>0.92400000000000004</v>
      </c>
      <c r="F169" s="83">
        <v>0.92400000000000004</v>
      </c>
      <c r="G169" s="83">
        <v>0.92400000000000004</v>
      </c>
      <c r="H169" s="83">
        <v>0.92400000000000004</v>
      </c>
      <c r="I169" s="83">
        <v>0.92400000000000004</v>
      </c>
      <c r="J169" s="83">
        <v>0.92400000000000004</v>
      </c>
      <c r="K169" s="83">
        <v>0.92400000000000004</v>
      </c>
      <c r="L169" s="83">
        <v>0.92400000000000004</v>
      </c>
      <c r="M169" s="83">
        <v>0.92400000000000004</v>
      </c>
      <c r="N169" s="83">
        <v>0.92400000000000004</v>
      </c>
      <c r="O169" s="83">
        <v>0.92400000000000004</v>
      </c>
      <c r="P169" s="83">
        <v>0.92400000000000004</v>
      </c>
      <c r="Q169" s="83">
        <v>0.92400000000000004</v>
      </c>
      <c r="R169" s="83">
        <v>0.92400000000000004</v>
      </c>
      <c r="S169" s="83">
        <v>0.92400000000000004</v>
      </c>
      <c r="T169" s="83">
        <v>0.92400000000000004</v>
      </c>
      <c r="U169" s="83">
        <v>0.92400000000000004</v>
      </c>
      <c r="V169" s="83">
        <v>0.92400000000000004</v>
      </c>
      <c r="W169" s="83">
        <v>0.92400000000000004</v>
      </c>
      <c r="X169" s="83">
        <v>0.92400000000000004</v>
      </c>
      <c r="Y169" s="83">
        <v>0.92400000000000004</v>
      </c>
      <c r="Z169" s="83">
        <v>0.92400000000000004</v>
      </c>
      <c r="AA169" s="83">
        <v>0.92400000000000004</v>
      </c>
      <c r="AB169" s="83">
        <v>0.92400000000000004</v>
      </c>
      <c r="AC169" s="83">
        <v>0.92400000000000004</v>
      </c>
      <c r="AD169" s="83">
        <v>0.92400000000000004</v>
      </c>
      <c r="AE169" s="83">
        <v>0.92400000000000004</v>
      </c>
      <c r="AF169" s="83">
        <v>0.92400000000000004</v>
      </c>
      <c r="AG169" s="83"/>
      <c r="AH169" s="83"/>
      <c r="AI169" s="83"/>
      <c r="AJ169" s="83"/>
    </row>
    <row r="170" spans="1:36" ht="12.75" x14ac:dyDescent="0.2">
      <c r="A170" s="83" t="s">
        <v>788</v>
      </c>
      <c r="B170" s="83">
        <v>0</v>
      </c>
      <c r="C170" s="83">
        <v>0</v>
      </c>
      <c r="D170" s="83">
        <v>0</v>
      </c>
      <c r="E170" s="83">
        <v>0</v>
      </c>
      <c r="F170" s="83">
        <v>0</v>
      </c>
      <c r="G170" s="83">
        <v>0</v>
      </c>
      <c r="H170" s="83">
        <v>0</v>
      </c>
      <c r="I170" s="83">
        <v>0</v>
      </c>
      <c r="J170" s="83">
        <v>0</v>
      </c>
      <c r="K170" s="130">
        <v>0</v>
      </c>
      <c r="L170" s="130">
        <v>0</v>
      </c>
      <c r="M170" s="130">
        <v>0</v>
      </c>
      <c r="N170" s="130">
        <v>0</v>
      </c>
      <c r="O170" s="130">
        <v>0</v>
      </c>
      <c r="P170" s="130">
        <v>0</v>
      </c>
      <c r="Q170" s="130">
        <v>0</v>
      </c>
      <c r="R170" s="130">
        <v>0</v>
      </c>
      <c r="S170" s="130">
        <v>0</v>
      </c>
      <c r="T170" s="130">
        <v>0</v>
      </c>
      <c r="U170" s="130">
        <v>0</v>
      </c>
      <c r="V170" s="130">
        <v>0</v>
      </c>
      <c r="W170" s="130">
        <v>0</v>
      </c>
      <c r="X170" s="130">
        <v>0</v>
      </c>
      <c r="Y170" s="130">
        <v>0</v>
      </c>
      <c r="Z170" s="130">
        <v>0</v>
      </c>
      <c r="AA170" s="130">
        <v>0</v>
      </c>
      <c r="AB170" s="130">
        <v>0</v>
      </c>
      <c r="AC170" s="130">
        <v>0</v>
      </c>
      <c r="AD170" s="130">
        <v>0</v>
      </c>
      <c r="AE170" s="130">
        <v>0</v>
      </c>
      <c r="AF170" s="130">
        <v>0</v>
      </c>
      <c r="AG170" s="130"/>
      <c r="AH170" s="130"/>
      <c r="AI170" s="130"/>
      <c r="AJ170" s="130"/>
    </row>
    <row r="171" spans="1:36" ht="12.75" x14ac:dyDescent="0.2">
      <c r="A171" s="83" t="s">
        <v>789</v>
      </c>
      <c r="B171" s="83">
        <v>0.92400000000000004</v>
      </c>
      <c r="C171" s="83">
        <v>0.92400000000000004</v>
      </c>
      <c r="D171" s="83">
        <v>0.92400000000000004</v>
      </c>
      <c r="E171" s="83">
        <v>0.92400000000000004</v>
      </c>
      <c r="F171" s="83">
        <v>0.92400000000000004</v>
      </c>
      <c r="G171" s="83">
        <v>0.92400000000000004</v>
      </c>
      <c r="H171" s="83">
        <v>0.92400000000000004</v>
      </c>
      <c r="I171" s="83">
        <v>0.92400000000000004</v>
      </c>
      <c r="J171" s="83">
        <v>0.92400000000000004</v>
      </c>
      <c r="K171" s="83">
        <v>0.92400000000000004</v>
      </c>
      <c r="L171" s="83">
        <v>0.92400000000000004</v>
      </c>
      <c r="M171" s="83">
        <v>0.92400000000000004</v>
      </c>
      <c r="N171" s="83">
        <v>0.92400000000000004</v>
      </c>
      <c r="O171" s="83">
        <v>0.92400000000000004</v>
      </c>
      <c r="P171" s="83">
        <v>0.92400000000000004</v>
      </c>
      <c r="Q171" s="83">
        <v>0.92400000000000004</v>
      </c>
      <c r="R171" s="83">
        <v>0.92400000000000004</v>
      </c>
      <c r="S171" s="83">
        <v>0.92400000000000004</v>
      </c>
      <c r="T171" s="83">
        <v>0.92400000000000004</v>
      </c>
      <c r="U171" s="83">
        <v>0.92400000000000004</v>
      </c>
      <c r="V171" s="83">
        <v>0.92400000000000004</v>
      </c>
      <c r="W171" s="83">
        <v>0.92400000000000004</v>
      </c>
      <c r="X171" s="83">
        <v>0.92400000000000004</v>
      </c>
      <c r="Y171" s="83">
        <v>0.92400000000000004</v>
      </c>
      <c r="Z171" s="83">
        <v>0.92400000000000004</v>
      </c>
      <c r="AA171" s="83">
        <v>0.92400000000000004</v>
      </c>
      <c r="AB171" s="83">
        <v>0.92400000000000004</v>
      </c>
      <c r="AC171" s="83">
        <v>0.92400000000000004</v>
      </c>
      <c r="AD171" s="83">
        <v>0.92400000000000004</v>
      </c>
      <c r="AE171" s="83">
        <v>0.92400000000000004</v>
      </c>
      <c r="AF171" s="83">
        <v>0.92400000000000004</v>
      </c>
      <c r="AG171" s="83"/>
      <c r="AH171" s="83"/>
      <c r="AI171" s="83"/>
      <c r="AJ171" s="83"/>
    </row>
    <row r="172" spans="1:36" ht="12.75" x14ac:dyDescent="0.2">
      <c r="A172" s="83" t="s">
        <v>790</v>
      </c>
      <c r="B172" s="83">
        <v>0.40699999999999997</v>
      </c>
      <c r="C172" s="83">
        <v>0.40699999999999997</v>
      </c>
      <c r="D172" s="83">
        <v>0.40699999999999997</v>
      </c>
      <c r="E172" s="83">
        <v>0.40699999999999997</v>
      </c>
      <c r="F172" s="83">
        <v>0.40699999999999997</v>
      </c>
      <c r="G172" s="83">
        <v>0.40699999999999997</v>
      </c>
      <c r="H172" s="83">
        <v>0.40699999999999997</v>
      </c>
      <c r="I172" s="83">
        <v>0.40699999999999997</v>
      </c>
      <c r="J172" s="83">
        <v>0.40699999999999997</v>
      </c>
      <c r="K172" s="83">
        <v>0.40699999999999997</v>
      </c>
      <c r="L172" s="83">
        <v>0.40699999999999997</v>
      </c>
      <c r="M172" s="83">
        <v>0.40699999999999997</v>
      </c>
      <c r="N172" s="83">
        <v>0.40699999999999997</v>
      </c>
      <c r="O172" s="83">
        <v>0.40699999999999997</v>
      </c>
      <c r="P172" s="83">
        <v>0.40699999999999997</v>
      </c>
      <c r="Q172" s="83">
        <v>0.40699999999999997</v>
      </c>
      <c r="R172" s="83">
        <v>0.40699999999999997</v>
      </c>
      <c r="S172" s="83">
        <v>0.40699999999999997</v>
      </c>
      <c r="T172" s="83">
        <v>0.40699999999999997</v>
      </c>
      <c r="U172" s="83">
        <v>0.40699999999999997</v>
      </c>
      <c r="V172" s="83">
        <v>0.40699999999999997</v>
      </c>
      <c r="W172" s="83">
        <v>0.40699999999999997</v>
      </c>
      <c r="X172" s="83">
        <v>0.40699999999999997</v>
      </c>
      <c r="Y172" s="83">
        <v>0.40699999999999997</v>
      </c>
      <c r="Z172" s="83">
        <v>0.40699999999999997</v>
      </c>
      <c r="AA172" s="83">
        <v>0.40699999999999997</v>
      </c>
      <c r="AB172" s="83">
        <v>0.40699999999999997</v>
      </c>
      <c r="AC172" s="83">
        <v>0.40699999999999997</v>
      </c>
      <c r="AD172" s="83">
        <v>0.40699999999999997</v>
      </c>
      <c r="AE172" s="83">
        <v>0.40699999999999997</v>
      </c>
      <c r="AF172" s="83">
        <v>0.40699999999999997</v>
      </c>
      <c r="AG172" s="83"/>
      <c r="AH172" s="83"/>
      <c r="AI172" s="83"/>
      <c r="AJ172" s="83"/>
    </row>
    <row r="173" spans="1:36" ht="12.75" x14ac:dyDescent="0.2">
      <c r="A173" s="83" t="s">
        <v>791</v>
      </c>
      <c r="B173" s="83">
        <v>0</v>
      </c>
      <c r="C173" s="83">
        <v>0</v>
      </c>
      <c r="D173" s="83">
        <v>0</v>
      </c>
      <c r="E173" s="83">
        <v>0</v>
      </c>
      <c r="F173" s="83">
        <v>0</v>
      </c>
      <c r="G173" s="83">
        <v>0</v>
      </c>
      <c r="H173" s="83">
        <v>0</v>
      </c>
      <c r="I173" s="83">
        <v>0</v>
      </c>
      <c r="J173" s="83">
        <v>0</v>
      </c>
      <c r="K173" s="83">
        <v>0</v>
      </c>
      <c r="L173" s="83">
        <v>0</v>
      </c>
      <c r="M173" s="83">
        <v>0</v>
      </c>
      <c r="N173" s="83">
        <v>0</v>
      </c>
      <c r="O173" s="83">
        <v>0</v>
      </c>
      <c r="P173" s="83">
        <v>0</v>
      </c>
      <c r="Q173" s="83">
        <v>0</v>
      </c>
      <c r="R173" s="83">
        <v>0</v>
      </c>
      <c r="S173" s="83">
        <v>0</v>
      </c>
      <c r="T173" s="83">
        <v>0</v>
      </c>
      <c r="U173" s="83">
        <v>0</v>
      </c>
      <c r="V173" s="83">
        <v>0</v>
      </c>
      <c r="W173" s="83">
        <v>0</v>
      </c>
      <c r="X173" s="83">
        <v>0</v>
      </c>
      <c r="Y173" s="83">
        <v>0</v>
      </c>
      <c r="Z173" s="83">
        <v>0</v>
      </c>
      <c r="AA173" s="83">
        <v>0</v>
      </c>
      <c r="AB173" s="83">
        <v>0</v>
      </c>
      <c r="AC173" s="83">
        <v>0</v>
      </c>
      <c r="AD173" s="83">
        <v>0</v>
      </c>
      <c r="AE173" s="83">
        <v>0</v>
      </c>
      <c r="AF173" s="83">
        <v>0</v>
      </c>
      <c r="AG173" s="83"/>
      <c r="AH173" s="83"/>
      <c r="AI173" s="83"/>
      <c r="AJ173" s="83"/>
    </row>
    <row r="174" spans="1:36" ht="12.75" x14ac:dyDescent="0.2">
      <c r="A174" s="83" t="s">
        <v>792</v>
      </c>
      <c r="B174" s="83">
        <v>0.44800000000000001</v>
      </c>
      <c r="C174" s="83">
        <v>0.44800000000000001</v>
      </c>
      <c r="D174" s="83">
        <v>0.44800000000000001</v>
      </c>
      <c r="E174" s="83">
        <v>0.44800000000000001</v>
      </c>
      <c r="F174" s="83">
        <v>0.44800000000000001</v>
      </c>
      <c r="G174" s="83">
        <v>0.44800000000000001</v>
      </c>
      <c r="H174" s="83">
        <v>0.44800000000000001</v>
      </c>
      <c r="I174" s="83">
        <v>0.44800000000000001</v>
      </c>
      <c r="J174" s="83">
        <v>0.44800000000000001</v>
      </c>
      <c r="K174" s="83">
        <v>0.44800000000000001</v>
      </c>
      <c r="L174" s="83">
        <v>0.44800000000000001</v>
      </c>
      <c r="M174" s="83">
        <v>0.44800000000000001</v>
      </c>
      <c r="N174" s="83">
        <v>0.44800000000000001</v>
      </c>
      <c r="O174" s="83">
        <v>0.44800000000000001</v>
      </c>
      <c r="P174" s="83">
        <v>0.44800000000000001</v>
      </c>
      <c r="Q174" s="83">
        <v>0.44800000000000001</v>
      </c>
      <c r="R174" s="83">
        <v>0.44800000000000001</v>
      </c>
      <c r="S174" s="83">
        <v>0.44800000000000001</v>
      </c>
      <c r="T174" s="83">
        <v>0.44800000000000001</v>
      </c>
      <c r="U174" s="83">
        <v>0.44800000000000001</v>
      </c>
      <c r="V174" s="83">
        <v>0.44800000000000001</v>
      </c>
      <c r="W174" s="83">
        <v>0.44800000000000001</v>
      </c>
      <c r="X174" s="83">
        <v>0.44800000000000001</v>
      </c>
      <c r="Y174" s="83">
        <v>0.44800000000000001</v>
      </c>
      <c r="Z174" s="83">
        <v>0.44800000000000001</v>
      </c>
      <c r="AA174" s="83">
        <v>0.44800000000000001</v>
      </c>
      <c r="AB174" s="83">
        <v>0.44800000000000001</v>
      </c>
      <c r="AC174" s="83">
        <v>0.44800000000000001</v>
      </c>
      <c r="AD174" s="83">
        <v>0.44800000000000001</v>
      </c>
      <c r="AE174" s="83">
        <v>0.44800000000000001</v>
      </c>
      <c r="AF174" s="83">
        <v>0.44800000000000001</v>
      </c>
      <c r="AG174" s="83"/>
      <c r="AH174" s="83"/>
      <c r="AI174" s="83"/>
      <c r="AJ174" s="83"/>
    </row>
    <row r="175" spans="1:36" ht="12.75" x14ac:dyDescent="0.2">
      <c r="A175" s="83" t="s">
        <v>793</v>
      </c>
      <c r="B175" s="83">
        <v>0.35299999999999998</v>
      </c>
      <c r="C175" s="83">
        <v>0.35299999999999998</v>
      </c>
      <c r="D175" s="83">
        <v>0.35299999999999998</v>
      </c>
      <c r="E175" s="83">
        <v>0.35299999999999998</v>
      </c>
      <c r="F175" s="83">
        <v>0.35299999999999998</v>
      </c>
      <c r="G175" s="83">
        <v>0.35299999999999998</v>
      </c>
      <c r="H175" s="83">
        <v>0.35299999999999998</v>
      </c>
      <c r="I175" s="83">
        <v>0.35299999999999998</v>
      </c>
      <c r="J175" s="83">
        <v>0.35299999999999998</v>
      </c>
      <c r="K175" s="83">
        <v>0.35299999999999998</v>
      </c>
      <c r="L175" s="83">
        <v>0.35299999999999998</v>
      </c>
      <c r="M175" s="83">
        <v>0.35299999999999998</v>
      </c>
      <c r="N175" s="83">
        <v>0.35299999999999998</v>
      </c>
      <c r="O175" s="83">
        <v>0.35299999999999998</v>
      </c>
      <c r="P175" s="83">
        <v>0.35299999999999998</v>
      </c>
      <c r="Q175" s="83">
        <v>0.35299999999999998</v>
      </c>
      <c r="R175" s="83">
        <v>0.35299999999999998</v>
      </c>
      <c r="S175" s="83">
        <v>0.35299999999999998</v>
      </c>
      <c r="T175" s="83">
        <v>0.35299999999999998</v>
      </c>
      <c r="U175" s="83">
        <v>0.35299999999999998</v>
      </c>
      <c r="V175" s="83">
        <v>0.35299999999999998</v>
      </c>
      <c r="W175" s="83">
        <v>0.35299999999999998</v>
      </c>
      <c r="X175" s="83">
        <v>0.35299999999999998</v>
      </c>
      <c r="Y175" s="83">
        <v>0.35299999999999998</v>
      </c>
      <c r="Z175" s="83">
        <v>0.35299999999999998</v>
      </c>
      <c r="AA175" s="83">
        <v>0.35299999999999998</v>
      </c>
      <c r="AB175" s="83">
        <v>0.35299999999999998</v>
      </c>
      <c r="AC175" s="83">
        <v>0.35299999999999998</v>
      </c>
      <c r="AD175" s="83">
        <v>0.35299999999999998</v>
      </c>
      <c r="AE175" s="83">
        <v>0.35299999999999998</v>
      </c>
      <c r="AF175" s="83">
        <v>0.35299999999999998</v>
      </c>
      <c r="AG175" s="83"/>
      <c r="AH175" s="83"/>
      <c r="AI175" s="83"/>
      <c r="AJ175" s="83"/>
    </row>
    <row r="176" spans="1:36" ht="12.75" x14ac:dyDescent="0.2">
      <c r="A176" s="83" t="s">
        <v>794</v>
      </c>
      <c r="B176" s="83">
        <v>0</v>
      </c>
      <c r="C176" s="83">
        <v>0</v>
      </c>
      <c r="D176" s="83">
        <v>0</v>
      </c>
      <c r="E176" s="83">
        <v>0</v>
      </c>
      <c r="F176" s="83">
        <v>0</v>
      </c>
      <c r="G176" s="83">
        <v>0</v>
      </c>
      <c r="H176" s="83">
        <v>0</v>
      </c>
      <c r="I176" s="83">
        <v>0</v>
      </c>
      <c r="J176" s="83">
        <v>0</v>
      </c>
      <c r="K176" s="83">
        <v>0</v>
      </c>
      <c r="L176" s="83">
        <v>0</v>
      </c>
      <c r="M176" s="83">
        <v>0</v>
      </c>
      <c r="N176" s="83">
        <v>0</v>
      </c>
      <c r="O176" s="83">
        <v>0</v>
      </c>
      <c r="P176" s="83">
        <v>0</v>
      </c>
      <c r="Q176" s="83">
        <v>0</v>
      </c>
      <c r="R176" s="83">
        <v>0</v>
      </c>
      <c r="S176" s="83">
        <v>0</v>
      </c>
      <c r="T176" s="83">
        <v>0</v>
      </c>
      <c r="U176" s="83">
        <v>0</v>
      </c>
      <c r="V176" s="83">
        <v>0</v>
      </c>
      <c r="W176" s="83">
        <v>0</v>
      </c>
      <c r="X176" s="83">
        <v>0</v>
      </c>
      <c r="Y176" s="83">
        <v>0</v>
      </c>
      <c r="Z176" s="83">
        <v>0</v>
      </c>
      <c r="AA176" s="83">
        <v>0</v>
      </c>
      <c r="AB176" s="83">
        <v>0</v>
      </c>
      <c r="AC176" s="83">
        <v>0</v>
      </c>
      <c r="AD176" s="83">
        <v>0</v>
      </c>
      <c r="AE176" s="83">
        <v>0</v>
      </c>
      <c r="AF176" s="83">
        <v>0</v>
      </c>
      <c r="AG176" s="83"/>
      <c r="AH176" s="83"/>
      <c r="AI176" s="83"/>
      <c r="AJ176" s="83"/>
    </row>
    <row r="177" spans="1:36" ht="12.75" x14ac:dyDescent="0.2">
      <c r="A177" s="83" t="s">
        <v>795</v>
      </c>
      <c r="B177" s="83">
        <v>0.40100000000000002</v>
      </c>
      <c r="C177" s="83">
        <v>0.40400000000000003</v>
      </c>
      <c r="D177" s="83">
        <v>0.40699999999999997</v>
      </c>
      <c r="E177" s="83">
        <v>0.41</v>
      </c>
      <c r="F177" s="83">
        <v>0.41299999999999998</v>
      </c>
      <c r="G177" s="83">
        <v>0.41499999999999998</v>
      </c>
      <c r="H177" s="83">
        <v>0.41799999999999998</v>
      </c>
      <c r="I177" s="83">
        <v>0.42099999999999999</v>
      </c>
      <c r="J177" s="83">
        <v>0.42399999999999999</v>
      </c>
      <c r="K177" s="83">
        <v>0.42699999999999999</v>
      </c>
      <c r="L177" s="83">
        <v>0.43</v>
      </c>
      <c r="M177" s="83">
        <v>0.43099999999999999</v>
      </c>
      <c r="N177" s="83">
        <v>0.43099999999999999</v>
      </c>
      <c r="O177" s="83">
        <v>0.432</v>
      </c>
      <c r="P177" s="83">
        <v>0.433</v>
      </c>
      <c r="Q177" s="83">
        <v>0.434</v>
      </c>
      <c r="R177" s="83">
        <v>0.434</v>
      </c>
      <c r="S177" s="83">
        <v>0.435</v>
      </c>
      <c r="T177" s="83">
        <v>0.436</v>
      </c>
      <c r="U177" s="83">
        <v>0.437</v>
      </c>
      <c r="V177" s="83">
        <v>0.437</v>
      </c>
      <c r="W177" s="83">
        <v>0.438</v>
      </c>
      <c r="X177" s="83">
        <v>0.439</v>
      </c>
      <c r="Y177" s="83">
        <v>0.44</v>
      </c>
      <c r="Z177" s="83">
        <v>0.44</v>
      </c>
      <c r="AA177" s="83">
        <v>0.441</v>
      </c>
      <c r="AB177" s="83">
        <v>0.442</v>
      </c>
      <c r="AC177" s="83">
        <v>0.443</v>
      </c>
      <c r="AD177" s="83">
        <v>0.443</v>
      </c>
      <c r="AE177" s="83">
        <v>0.44400000000000001</v>
      </c>
      <c r="AF177" s="83">
        <v>0.44500000000000001</v>
      </c>
      <c r="AG177" s="83"/>
      <c r="AH177" s="83"/>
      <c r="AI177" s="83"/>
      <c r="AJ177" s="83"/>
    </row>
    <row r="178" spans="1:36" ht="12.75" x14ac:dyDescent="0.2">
      <c r="A178" s="83" t="s">
        <v>796</v>
      </c>
      <c r="B178" s="83">
        <v>0.24199999999999999</v>
      </c>
      <c r="C178" s="83">
        <v>0.24199999999999999</v>
      </c>
      <c r="D178" s="83">
        <v>0.24199999999999999</v>
      </c>
      <c r="E178" s="83">
        <v>0.24199999999999999</v>
      </c>
      <c r="F178" s="83">
        <v>0.24199999999999999</v>
      </c>
      <c r="G178" s="83">
        <v>0.24199999999999999</v>
      </c>
      <c r="H178" s="83">
        <v>0.24199999999999999</v>
      </c>
      <c r="I178" s="83">
        <v>0.24199999999999999</v>
      </c>
      <c r="J178" s="83">
        <v>0.24199999999999999</v>
      </c>
      <c r="K178" s="83">
        <v>0.24199999999999999</v>
      </c>
      <c r="L178" s="83">
        <v>0.24199999999999999</v>
      </c>
      <c r="M178" s="83">
        <v>0.24199999999999999</v>
      </c>
      <c r="N178" s="83">
        <v>0.24199999999999999</v>
      </c>
      <c r="O178" s="83">
        <v>0.24199999999999999</v>
      </c>
      <c r="P178" s="83">
        <v>0.24199999999999999</v>
      </c>
      <c r="Q178" s="83">
        <v>0.24199999999999999</v>
      </c>
      <c r="R178" s="83">
        <v>0.24199999999999999</v>
      </c>
      <c r="S178" s="83">
        <v>0.24199999999999999</v>
      </c>
      <c r="T178" s="83">
        <v>0.24199999999999999</v>
      </c>
      <c r="U178" s="83">
        <v>0.24199999999999999</v>
      </c>
      <c r="V178" s="83">
        <v>0.24199999999999999</v>
      </c>
      <c r="W178" s="83">
        <v>0.24199999999999999</v>
      </c>
      <c r="X178" s="83">
        <v>0.24199999999999999</v>
      </c>
      <c r="Y178" s="83">
        <v>0.24199999999999999</v>
      </c>
      <c r="Z178" s="83">
        <v>0.24199999999999999</v>
      </c>
      <c r="AA178" s="83">
        <v>0.24199999999999999</v>
      </c>
      <c r="AB178" s="83">
        <v>0.24199999999999999</v>
      </c>
      <c r="AC178" s="83">
        <v>0.24199999999999999</v>
      </c>
      <c r="AD178" s="83">
        <v>0.24199999999999999</v>
      </c>
      <c r="AE178" s="83">
        <v>0.24199999999999999</v>
      </c>
      <c r="AF178" s="83">
        <v>0.24199999999999999</v>
      </c>
      <c r="AG178" s="83"/>
      <c r="AH178" s="83"/>
      <c r="AI178" s="83"/>
      <c r="AJ178" s="83"/>
    </row>
    <row r="179" spans="1:36" ht="12.75" x14ac:dyDescent="0.2">
      <c r="A179" s="83" t="s">
        <v>797</v>
      </c>
      <c r="B179" s="83">
        <v>0</v>
      </c>
      <c r="C179" s="83">
        <v>0</v>
      </c>
      <c r="D179" s="83">
        <v>0</v>
      </c>
      <c r="E179" s="83">
        <v>0</v>
      </c>
      <c r="F179" s="83">
        <v>0</v>
      </c>
      <c r="G179" s="83">
        <v>0</v>
      </c>
      <c r="H179" s="83">
        <v>0</v>
      </c>
      <c r="I179" s="83">
        <v>0</v>
      </c>
      <c r="J179" s="83">
        <v>0</v>
      </c>
      <c r="K179" s="83">
        <v>0</v>
      </c>
      <c r="L179" s="83">
        <v>0</v>
      </c>
      <c r="M179" s="83">
        <v>0</v>
      </c>
      <c r="N179" s="83">
        <v>0</v>
      </c>
      <c r="O179" s="83">
        <v>0</v>
      </c>
      <c r="P179" s="83">
        <v>0</v>
      </c>
      <c r="Q179" s="83">
        <v>0</v>
      </c>
      <c r="R179" s="83">
        <v>0</v>
      </c>
      <c r="S179" s="83">
        <v>0</v>
      </c>
      <c r="T179" s="83">
        <v>0</v>
      </c>
      <c r="U179" s="83">
        <v>0</v>
      </c>
      <c r="V179" s="83">
        <v>0</v>
      </c>
      <c r="W179" s="83">
        <v>0</v>
      </c>
      <c r="X179" s="83">
        <v>0</v>
      </c>
      <c r="Y179" s="83">
        <v>0</v>
      </c>
      <c r="Z179" s="83">
        <v>0</v>
      </c>
      <c r="AA179" s="83">
        <v>0</v>
      </c>
      <c r="AB179" s="83">
        <v>0</v>
      </c>
      <c r="AC179" s="83">
        <v>0</v>
      </c>
      <c r="AD179" s="83">
        <v>0</v>
      </c>
      <c r="AE179" s="83">
        <v>0</v>
      </c>
      <c r="AF179" s="83">
        <v>0</v>
      </c>
      <c r="AG179" s="83"/>
      <c r="AH179" s="83"/>
      <c r="AI179" s="83"/>
      <c r="AJ179" s="83"/>
    </row>
    <row r="180" spans="1:36" ht="12.75" x14ac:dyDescent="0.2">
      <c r="A180" s="83" t="s">
        <v>798</v>
      </c>
      <c r="B180" s="83">
        <v>0.24299999999999999</v>
      </c>
      <c r="C180" s="83">
        <v>0.245</v>
      </c>
      <c r="D180" s="83">
        <v>0.247</v>
      </c>
      <c r="E180" s="83">
        <v>0.249</v>
      </c>
      <c r="F180" s="83">
        <v>0.252</v>
      </c>
      <c r="G180" s="83">
        <v>0.254</v>
      </c>
      <c r="H180" s="83">
        <v>0.25600000000000001</v>
      </c>
      <c r="I180" s="83">
        <v>0.25900000000000001</v>
      </c>
      <c r="J180" s="83">
        <v>0.26100000000000001</v>
      </c>
      <c r="K180" s="83">
        <v>0.26300000000000001</v>
      </c>
      <c r="L180" s="83">
        <v>0.26600000000000001</v>
      </c>
      <c r="M180" s="83">
        <v>0.26700000000000002</v>
      </c>
      <c r="N180" s="83">
        <v>0.26800000000000002</v>
      </c>
      <c r="O180" s="83">
        <v>0.26900000000000002</v>
      </c>
      <c r="P180" s="83">
        <v>0.27</v>
      </c>
      <c r="Q180" s="83">
        <v>0.27100000000000002</v>
      </c>
      <c r="R180" s="83">
        <v>0.27200000000000002</v>
      </c>
      <c r="S180" s="83">
        <v>0.27300000000000002</v>
      </c>
      <c r="T180" s="83">
        <v>0.27400000000000002</v>
      </c>
      <c r="U180" s="83">
        <v>0.27500000000000002</v>
      </c>
      <c r="V180" s="83">
        <v>0.27600000000000002</v>
      </c>
      <c r="W180" s="83">
        <v>0.27700000000000002</v>
      </c>
      <c r="X180" s="83">
        <v>0.27800000000000002</v>
      </c>
      <c r="Y180" s="83">
        <v>0.27900000000000003</v>
      </c>
      <c r="Z180" s="83">
        <v>0.28000000000000003</v>
      </c>
      <c r="AA180" s="83">
        <v>0.28100000000000003</v>
      </c>
      <c r="AB180" s="83">
        <v>0.28199999999999997</v>
      </c>
      <c r="AC180" s="83">
        <v>0.28299999999999997</v>
      </c>
      <c r="AD180" s="83">
        <v>0.28399999999999997</v>
      </c>
      <c r="AE180" s="83">
        <v>0.28499999999999998</v>
      </c>
      <c r="AF180" s="83">
        <v>0.28599999999999998</v>
      </c>
      <c r="AG180" s="83"/>
      <c r="AH180" s="83"/>
      <c r="AI180" s="83"/>
      <c r="AJ180" s="83"/>
    </row>
    <row r="181" spans="1:36" ht="12.75" x14ac:dyDescent="0.2">
      <c r="A181" s="83" t="s">
        <v>799</v>
      </c>
      <c r="B181" s="83">
        <v>0.20599999999999999</v>
      </c>
      <c r="C181" s="83">
        <v>0.20599999999999999</v>
      </c>
      <c r="D181" s="83">
        <v>0.20599999999999999</v>
      </c>
      <c r="E181" s="83">
        <v>0.20599999999999999</v>
      </c>
      <c r="F181" s="83">
        <v>0.20599999999999999</v>
      </c>
      <c r="G181" s="83">
        <v>0.20599999999999999</v>
      </c>
      <c r="H181" s="83">
        <v>0.20599999999999999</v>
      </c>
      <c r="I181" s="83">
        <v>0.20599999999999999</v>
      </c>
      <c r="J181" s="83">
        <v>0.20599999999999999</v>
      </c>
      <c r="K181" s="83">
        <v>0.20599999999999999</v>
      </c>
      <c r="L181" s="83">
        <v>0.20599999999999999</v>
      </c>
      <c r="M181" s="83">
        <v>0.20599999999999999</v>
      </c>
      <c r="N181" s="83">
        <v>0.20599999999999999</v>
      </c>
      <c r="O181" s="83">
        <v>0.20599999999999999</v>
      </c>
      <c r="P181" s="83">
        <v>0.20599999999999999</v>
      </c>
      <c r="Q181" s="83">
        <v>0.20599999999999999</v>
      </c>
      <c r="R181" s="83">
        <v>0.20599999999999999</v>
      </c>
      <c r="S181" s="83">
        <v>0.20599999999999999</v>
      </c>
      <c r="T181" s="83">
        <v>0.20599999999999999</v>
      </c>
      <c r="U181" s="83">
        <v>0.20599999999999999</v>
      </c>
      <c r="V181" s="83">
        <v>0.20599999999999999</v>
      </c>
      <c r="W181" s="83">
        <v>0.20599999999999999</v>
      </c>
      <c r="X181" s="83">
        <v>0.20599999999999999</v>
      </c>
      <c r="Y181" s="83">
        <v>0.20599999999999999</v>
      </c>
      <c r="Z181" s="83">
        <v>0.20599999999999999</v>
      </c>
      <c r="AA181" s="83">
        <v>0.20599999999999999</v>
      </c>
      <c r="AB181" s="83">
        <v>0.20599999999999999</v>
      </c>
      <c r="AC181" s="83">
        <v>0.20599999999999999</v>
      </c>
      <c r="AD181" s="83">
        <v>0.20599999999999999</v>
      </c>
      <c r="AE181" s="83">
        <v>0.20599999999999999</v>
      </c>
      <c r="AF181" s="83">
        <v>0.20599999999999999</v>
      </c>
      <c r="AG181" s="83"/>
      <c r="AH181" s="83"/>
      <c r="AI181" s="83"/>
      <c r="AJ181" s="83"/>
    </row>
    <row r="182" spans="1:36" ht="12.75" x14ac:dyDescent="0.2">
      <c r="A182" s="83" t="s">
        <v>800</v>
      </c>
      <c r="B182" s="83">
        <v>0</v>
      </c>
      <c r="C182" s="83">
        <v>0</v>
      </c>
      <c r="D182" s="83">
        <v>0</v>
      </c>
      <c r="E182" s="83">
        <v>0</v>
      </c>
      <c r="F182" s="83">
        <v>0</v>
      </c>
      <c r="G182" s="83">
        <v>0</v>
      </c>
      <c r="H182" s="83">
        <v>0</v>
      </c>
      <c r="I182" s="83">
        <v>0</v>
      </c>
      <c r="J182" s="83">
        <v>0</v>
      </c>
      <c r="K182" s="83">
        <v>0</v>
      </c>
      <c r="L182" s="83">
        <v>0</v>
      </c>
      <c r="M182" s="83">
        <v>0</v>
      </c>
      <c r="N182" s="83">
        <v>0</v>
      </c>
      <c r="O182" s="83">
        <v>0</v>
      </c>
      <c r="P182" s="83">
        <v>0</v>
      </c>
      <c r="Q182" s="83">
        <v>0</v>
      </c>
      <c r="R182" s="83">
        <v>0</v>
      </c>
      <c r="S182" s="83">
        <v>0</v>
      </c>
      <c r="T182" s="83">
        <v>0</v>
      </c>
      <c r="U182" s="83">
        <v>0</v>
      </c>
      <c r="V182" s="83">
        <v>0</v>
      </c>
      <c r="W182" s="83">
        <v>0</v>
      </c>
      <c r="X182" s="83">
        <v>0</v>
      </c>
      <c r="Y182" s="83">
        <v>0</v>
      </c>
      <c r="Z182" s="83">
        <v>0</v>
      </c>
      <c r="AA182" s="83">
        <v>0</v>
      </c>
      <c r="AB182" s="83">
        <v>0</v>
      </c>
      <c r="AC182" s="83">
        <v>0</v>
      </c>
      <c r="AD182" s="83">
        <v>0</v>
      </c>
      <c r="AE182" s="83">
        <v>0</v>
      </c>
      <c r="AF182" s="83">
        <v>0</v>
      </c>
      <c r="AG182" s="83"/>
      <c r="AH182" s="83"/>
      <c r="AI182" s="83"/>
      <c r="AJ182" s="83"/>
    </row>
    <row r="183" spans="1:36" ht="12.75" x14ac:dyDescent="0.2">
      <c r="A183" s="83" t="s">
        <v>801</v>
      </c>
      <c r="B183" s="83">
        <v>0.57599999999999996</v>
      </c>
      <c r="C183" s="83">
        <v>0.57599999999999996</v>
      </c>
      <c r="D183" s="83">
        <v>0.57599999999999996</v>
      </c>
      <c r="E183" s="83">
        <v>0.57599999999999996</v>
      </c>
      <c r="F183" s="83">
        <v>0.57599999999999996</v>
      </c>
      <c r="G183" s="83">
        <v>0.57599999999999996</v>
      </c>
      <c r="H183" s="83">
        <v>0.57599999999999996</v>
      </c>
      <c r="I183" s="83">
        <v>0.57599999999999996</v>
      </c>
      <c r="J183" s="83">
        <v>0.57599999999999996</v>
      </c>
      <c r="K183" s="83">
        <v>0.57599999999999996</v>
      </c>
      <c r="L183" s="83">
        <v>0.57599999999999996</v>
      </c>
      <c r="M183" s="83">
        <v>0.57599999999999996</v>
      </c>
      <c r="N183" s="83">
        <v>0.57599999999999996</v>
      </c>
      <c r="O183" s="83">
        <v>0.57599999999999996</v>
      </c>
      <c r="P183" s="83">
        <v>0.57599999999999996</v>
      </c>
      <c r="Q183" s="83">
        <v>0.57599999999999996</v>
      </c>
      <c r="R183" s="83">
        <v>0.57599999999999996</v>
      </c>
      <c r="S183" s="83">
        <v>0.57599999999999996</v>
      </c>
      <c r="T183" s="83">
        <v>0.57599999999999996</v>
      </c>
      <c r="U183" s="83">
        <v>0.57599999999999996</v>
      </c>
      <c r="V183" s="83">
        <v>0.57599999999999996</v>
      </c>
      <c r="W183" s="83">
        <v>0.57599999999999996</v>
      </c>
      <c r="X183" s="83">
        <v>0.57599999999999996</v>
      </c>
      <c r="Y183" s="83">
        <v>0.57599999999999996</v>
      </c>
      <c r="Z183" s="83">
        <v>0.57599999999999996</v>
      </c>
      <c r="AA183" s="83">
        <v>0.57599999999999996</v>
      </c>
      <c r="AB183" s="83">
        <v>0.57599999999999996</v>
      </c>
      <c r="AC183" s="83">
        <v>0.57599999999999996</v>
      </c>
      <c r="AD183" s="83">
        <v>0.57599999999999996</v>
      </c>
      <c r="AE183" s="83">
        <v>0.57599999999999996</v>
      </c>
      <c r="AF183" s="83">
        <v>0.57599999999999996</v>
      </c>
      <c r="AG183" s="83"/>
      <c r="AH183" s="83"/>
      <c r="AI183" s="83"/>
      <c r="AJ183" s="83"/>
    </row>
    <row r="184" spans="1:36" ht="12.75" x14ac:dyDescent="0.2">
      <c r="A184" s="83" t="s">
        <v>802</v>
      </c>
      <c r="B184" s="83">
        <v>0.625</v>
      </c>
      <c r="C184" s="83">
        <v>0.625</v>
      </c>
      <c r="D184" s="83">
        <v>0.625</v>
      </c>
      <c r="E184" s="83">
        <v>0.625</v>
      </c>
      <c r="F184" s="83">
        <v>0.625</v>
      </c>
      <c r="G184" s="83">
        <v>0.625</v>
      </c>
      <c r="H184" s="83">
        <v>0.625</v>
      </c>
      <c r="I184" s="83">
        <v>0.625</v>
      </c>
      <c r="J184" s="83">
        <v>0.625</v>
      </c>
      <c r="K184" s="83">
        <v>0.625</v>
      </c>
      <c r="L184" s="83">
        <v>0.625</v>
      </c>
      <c r="M184" s="83">
        <v>0.625</v>
      </c>
      <c r="N184" s="83">
        <v>0.625</v>
      </c>
      <c r="O184" s="83">
        <v>0.625</v>
      </c>
      <c r="P184" s="83">
        <v>0.625</v>
      </c>
      <c r="Q184" s="83">
        <v>0.625</v>
      </c>
      <c r="R184" s="83">
        <v>0.625</v>
      </c>
      <c r="S184" s="83">
        <v>0.625</v>
      </c>
      <c r="T184" s="83">
        <v>0.625</v>
      </c>
      <c r="U184" s="83">
        <v>0.625</v>
      </c>
      <c r="V184" s="83">
        <v>0.625</v>
      </c>
      <c r="W184" s="83">
        <v>0.625</v>
      </c>
      <c r="X184" s="83">
        <v>0.625</v>
      </c>
      <c r="Y184" s="83">
        <v>0.625</v>
      </c>
      <c r="Z184" s="83">
        <v>0.625</v>
      </c>
      <c r="AA184" s="83">
        <v>0.625</v>
      </c>
      <c r="AB184" s="83">
        <v>0.625</v>
      </c>
      <c r="AC184" s="83">
        <v>0.625</v>
      </c>
      <c r="AD184" s="83">
        <v>0.625</v>
      </c>
      <c r="AE184" s="83">
        <v>0.625</v>
      </c>
      <c r="AF184" s="83">
        <v>0.625</v>
      </c>
      <c r="AG184" s="83"/>
      <c r="AH184" s="83"/>
      <c r="AI184" s="83"/>
      <c r="AJ184" s="83"/>
    </row>
    <row r="185" spans="1:36" ht="12.75" x14ac:dyDescent="0.2">
      <c r="A185" s="83" t="s">
        <v>803</v>
      </c>
      <c r="B185" s="83">
        <v>0</v>
      </c>
      <c r="C185" s="83">
        <v>0</v>
      </c>
      <c r="D185" s="83">
        <v>0</v>
      </c>
      <c r="E185" s="83">
        <v>0</v>
      </c>
      <c r="F185" s="83">
        <v>0</v>
      </c>
      <c r="G185" s="83">
        <v>0</v>
      </c>
      <c r="H185" s="83">
        <v>0</v>
      </c>
      <c r="I185" s="83">
        <v>0</v>
      </c>
      <c r="J185" s="83">
        <v>0</v>
      </c>
      <c r="K185" s="83">
        <v>0</v>
      </c>
      <c r="L185" s="83">
        <v>0</v>
      </c>
      <c r="M185" s="83">
        <v>0</v>
      </c>
      <c r="N185" s="83">
        <v>0</v>
      </c>
      <c r="O185" s="83">
        <v>0</v>
      </c>
      <c r="P185" s="83">
        <v>0</v>
      </c>
      <c r="Q185" s="83">
        <v>0</v>
      </c>
      <c r="R185" s="83">
        <v>0</v>
      </c>
      <c r="S185" s="83">
        <v>0</v>
      </c>
      <c r="T185" s="83">
        <v>0</v>
      </c>
      <c r="U185" s="83">
        <v>0</v>
      </c>
      <c r="V185" s="83">
        <v>0</v>
      </c>
      <c r="W185" s="83">
        <v>0</v>
      </c>
      <c r="X185" s="83">
        <v>0</v>
      </c>
      <c r="Y185" s="83">
        <v>0</v>
      </c>
      <c r="Z185" s="83">
        <v>0</v>
      </c>
      <c r="AA185" s="83">
        <v>0</v>
      </c>
      <c r="AB185" s="83">
        <v>0</v>
      </c>
      <c r="AC185" s="83">
        <v>0</v>
      </c>
      <c r="AD185" s="83">
        <v>0</v>
      </c>
      <c r="AE185" s="83">
        <v>0</v>
      </c>
      <c r="AF185" s="83">
        <v>0</v>
      </c>
      <c r="AG185" s="83"/>
      <c r="AH185" s="83"/>
      <c r="AI185" s="83"/>
      <c r="AJ185" s="83"/>
    </row>
    <row r="186" spans="1:36" ht="12.75" x14ac:dyDescent="0.2">
      <c r="A186" s="83" t="s">
        <v>804</v>
      </c>
      <c r="B186" s="83">
        <v>0.68799999999999994</v>
      </c>
      <c r="C186" s="83">
        <v>0.68799999999999994</v>
      </c>
      <c r="D186" s="83">
        <v>0.68799999999999994</v>
      </c>
      <c r="E186" s="83">
        <v>0.68799999999999994</v>
      </c>
      <c r="F186" s="83">
        <v>0.68799999999999994</v>
      </c>
      <c r="G186" s="83">
        <v>0.68799999999999994</v>
      </c>
      <c r="H186" s="83">
        <v>0.68799999999999994</v>
      </c>
      <c r="I186" s="83">
        <v>0.68799999999999994</v>
      </c>
      <c r="J186" s="83">
        <v>0.68799999999999994</v>
      </c>
      <c r="K186" s="83">
        <v>0.68799999999999994</v>
      </c>
      <c r="L186" s="83">
        <v>0.68799999999999994</v>
      </c>
      <c r="M186" s="83">
        <v>0.68799999999999994</v>
      </c>
      <c r="N186" s="83">
        <v>0.68799999999999994</v>
      </c>
      <c r="O186" s="83">
        <v>0.68799999999999994</v>
      </c>
      <c r="P186" s="83">
        <v>0.68799999999999994</v>
      </c>
      <c r="Q186" s="83">
        <v>0.68799999999999994</v>
      </c>
      <c r="R186" s="83">
        <v>0.68799999999999994</v>
      </c>
      <c r="S186" s="83">
        <v>0.68799999999999994</v>
      </c>
      <c r="T186" s="83">
        <v>0.68799999999999994</v>
      </c>
      <c r="U186" s="83">
        <v>0.68799999999999994</v>
      </c>
      <c r="V186" s="83">
        <v>0.68799999999999994</v>
      </c>
      <c r="W186" s="83">
        <v>0.68799999999999994</v>
      </c>
      <c r="X186" s="83">
        <v>0.68799999999999994</v>
      </c>
      <c r="Y186" s="83">
        <v>0.68799999999999994</v>
      </c>
      <c r="Z186" s="83">
        <v>0.68799999999999994</v>
      </c>
      <c r="AA186" s="83">
        <v>0.68799999999999994</v>
      </c>
      <c r="AB186" s="83">
        <v>0.68799999999999994</v>
      </c>
      <c r="AC186" s="83">
        <v>0.68799999999999994</v>
      </c>
      <c r="AD186" s="83">
        <v>0.68799999999999994</v>
      </c>
      <c r="AE186" s="83">
        <v>0.68799999999999994</v>
      </c>
      <c r="AF186" s="83">
        <v>0.68799999999999994</v>
      </c>
      <c r="AG186" s="83"/>
      <c r="AH186" s="83"/>
      <c r="AI186" s="83"/>
      <c r="AJ186" s="83"/>
    </row>
    <row r="187" spans="1:36" ht="12.75" x14ac:dyDescent="0.2">
      <c r="A187" s="83" t="s">
        <v>805</v>
      </c>
      <c r="B187" s="83">
        <v>0.69099999999999995</v>
      </c>
      <c r="C187" s="83">
        <v>0.69099999999999995</v>
      </c>
      <c r="D187" s="83">
        <v>0.69099999999999995</v>
      </c>
      <c r="E187" s="83">
        <v>0.69099999999999995</v>
      </c>
      <c r="F187" s="83">
        <v>0.69099999999999995</v>
      </c>
      <c r="G187" s="83">
        <v>0.69099999999999995</v>
      </c>
      <c r="H187" s="83">
        <v>0.69099999999999995</v>
      </c>
      <c r="I187" s="83">
        <v>0.69099999999999995</v>
      </c>
      <c r="J187" s="83">
        <v>0.69099999999999995</v>
      </c>
      <c r="K187" s="83">
        <v>0.69099999999999995</v>
      </c>
      <c r="L187" s="83">
        <v>0.69099999999999995</v>
      </c>
      <c r="M187" s="83">
        <v>0.69099999999999995</v>
      </c>
      <c r="N187" s="83">
        <v>0.69099999999999995</v>
      </c>
      <c r="O187" s="83">
        <v>0.69099999999999995</v>
      </c>
      <c r="P187" s="83">
        <v>0.69099999999999995</v>
      </c>
      <c r="Q187" s="83">
        <v>0.69099999999999995</v>
      </c>
      <c r="R187" s="83">
        <v>0.69099999999999995</v>
      </c>
      <c r="S187" s="83">
        <v>0.69099999999999995</v>
      </c>
      <c r="T187" s="83">
        <v>0.69099999999999995</v>
      </c>
      <c r="U187" s="83">
        <v>0.69099999999999995</v>
      </c>
      <c r="V187" s="83">
        <v>0.69099999999999995</v>
      </c>
      <c r="W187" s="83">
        <v>0.69099999999999995</v>
      </c>
      <c r="X187" s="83">
        <v>0.69099999999999995</v>
      </c>
      <c r="Y187" s="83">
        <v>0.69099999999999995</v>
      </c>
      <c r="Z187" s="83">
        <v>0.69099999999999995</v>
      </c>
      <c r="AA187" s="83">
        <v>0.69099999999999995</v>
      </c>
      <c r="AB187" s="83">
        <v>0.69099999999999995</v>
      </c>
      <c r="AC187" s="83">
        <v>0.69099999999999995</v>
      </c>
      <c r="AD187" s="83">
        <v>0.69099999999999995</v>
      </c>
      <c r="AE187" s="83">
        <v>0.69099999999999995</v>
      </c>
      <c r="AF187" s="83">
        <v>0.69099999999999995</v>
      </c>
      <c r="AG187" s="83"/>
      <c r="AH187" s="83"/>
      <c r="AI187" s="83"/>
      <c r="AJ187" s="83"/>
    </row>
    <row r="188" spans="1:36" ht="12.75" x14ac:dyDescent="0.2">
      <c r="A188" s="83" t="s">
        <v>806</v>
      </c>
      <c r="B188" s="83">
        <v>0</v>
      </c>
      <c r="C188" s="83">
        <v>0</v>
      </c>
      <c r="D188" s="83">
        <v>0</v>
      </c>
      <c r="E188" s="83">
        <v>0</v>
      </c>
      <c r="F188" s="83">
        <v>0</v>
      </c>
      <c r="G188" s="83">
        <v>0</v>
      </c>
      <c r="H188" s="83">
        <v>0</v>
      </c>
      <c r="I188" s="83">
        <v>0</v>
      </c>
      <c r="J188" s="83">
        <v>0</v>
      </c>
      <c r="K188" s="83">
        <v>0</v>
      </c>
      <c r="L188" s="83">
        <v>0</v>
      </c>
      <c r="M188" s="83">
        <v>0</v>
      </c>
      <c r="N188" s="83">
        <v>0</v>
      </c>
      <c r="O188" s="83">
        <v>0</v>
      </c>
      <c r="P188" s="83">
        <v>0</v>
      </c>
      <c r="Q188" s="83">
        <v>0</v>
      </c>
      <c r="R188" s="83">
        <v>0</v>
      </c>
      <c r="S188" s="83">
        <v>0</v>
      </c>
      <c r="T188" s="83">
        <v>0</v>
      </c>
      <c r="U188" s="83">
        <v>0</v>
      </c>
      <c r="V188" s="83">
        <v>0</v>
      </c>
      <c r="W188" s="83">
        <v>0</v>
      </c>
      <c r="X188" s="83">
        <v>0</v>
      </c>
      <c r="Y188" s="83">
        <v>0</v>
      </c>
      <c r="Z188" s="83">
        <v>0</v>
      </c>
      <c r="AA188" s="83">
        <v>0</v>
      </c>
      <c r="AB188" s="83">
        <v>0</v>
      </c>
      <c r="AC188" s="83">
        <v>0</v>
      </c>
      <c r="AD188" s="83">
        <v>0</v>
      </c>
      <c r="AE188" s="83">
        <v>0</v>
      </c>
      <c r="AF188" s="83">
        <v>0</v>
      </c>
      <c r="AG188" s="83"/>
      <c r="AH188" s="83"/>
      <c r="AI188" s="83"/>
      <c r="AJ188" s="83"/>
    </row>
    <row r="189" spans="1:36" ht="12.75" x14ac:dyDescent="0.2">
      <c r="A189" s="83" t="s">
        <v>807</v>
      </c>
      <c r="B189" s="83">
        <v>0.76</v>
      </c>
      <c r="C189" s="83">
        <v>0.76</v>
      </c>
      <c r="D189" s="83">
        <v>0.76</v>
      </c>
      <c r="E189" s="83">
        <v>0.76</v>
      </c>
      <c r="F189" s="83">
        <v>0.76</v>
      </c>
      <c r="G189" s="83">
        <v>0.76</v>
      </c>
      <c r="H189" s="83">
        <v>0.76</v>
      </c>
      <c r="I189" s="83">
        <v>0.76</v>
      </c>
      <c r="J189" s="83">
        <v>0.76</v>
      </c>
      <c r="K189" s="83">
        <v>0.76</v>
      </c>
      <c r="L189" s="83">
        <v>0.76</v>
      </c>
      <c r="M189" s="83">
        <v>0.76</v>
      </c>
      <c r="N189" s="83">
        <v>0.76</v>
      </c>
      <c r="O189" s="83">
        <v>0.76</v>
      </c>
      <c r="P189" s="83">
        <v>0.76</v>
      </c>
      <c r="Q189" s="83">
        <v>0.76</v>
      </c>
      <c r="R189" s="83">
        <v>0.76</v>
      </c>
      <c r="S189" s="83">
        <v>0.76</v>
      </c>
      <c r="T189" s="83">
        <v>0.76</v>
      </c>
      <c r="U189" s="83">
        <v>0.76</v>
      </c>
      <c r="V189" s="83">
        <v>0.76</v>
      </c>
      <c r="W189" s="83">
        <v>0.76</v>
      </c>
      <c r="X189" s="83">
        <v>0.76</v>
      </c>
      <c r="Y189" s="83">
        <v>0.76</v>
      </c>
      <c r="Z189" s="83">
        <v>0.76</v>
      </c>
      <c r="AA189" s="83">
        <v>0.76</v>
      </c>
      <c r="AB189" s="83">
        <v>0.76</v>
      </c>
      <c r="AC189" s="83">
        <v>0.76</v>
      </c>
      <c r="AD189" s="83">
        <v>0.76</v>
      </c>
      <c r="AE189" s="83">
        <v>0.76</v>
      </c>
      <c r="AF189" s="83">
        <v>0.76</v>
      </c>
      <c r="AG189" s="83"/>
      <c r="AH189" s="83"/>
      <c r="AI189" s="83"/>
      <c r="AJ189" s="83"/>
    </row>
    <row r="190" spans="1:36" ht="12.75" x14ac:dyDescent="0.2">
      <c r="A190" s="83" t="s">
        <v>808</v>
      </c>
      <c r="B190" s="83">
        <v>5.6000000000000001E-2</v>
      </c>
      <c r="C190" s="83">
        <v>5.6000000000000001E-2</v>
      </c>
      <c r="D190" s="83">
        <v>5.6000000000000001E-2</v>
      </c>
      <c r="E190" s="83">
        <v>5.6000000000000001E-2</v>
      </c>
      <c r="F190" s="83">
        <v>5.6000000000000001E-2</v>
      </c>
      <c r="G190" s="83">
        <v>5.6000000000000001E-2</v>
      </c>
      <c r="H190" s="83">
        <v>5.6000000000000001E-2</v>
      </c>
      <c r="I190" s="83">
        <v>5.6000000000000001E-2</v>
      </c>
      <c r="J190" s="83">
        <v>5.6000000000000001E-2</v>
      </c>
      <c r="K190" s="83">
        <v>5.6000000000000001E-2</v>
      </c>
      <c r="L190" s="83">
        <v>5.6000000000000001E-2</v>
      </c>
      <c r="M190" s="83">
        <v>5.6000000000000001E-2</v>
      </c>
      <c r="N190" s="83">
        <v>5.6000000000000001E-2</v>
      </c>
      <c r="O190" s="83">
        <v>5.6000000000000001E-2</v>
      </c>
      <c r="P190" s="83">
        <v>5.6000000000000001E-2</v>
      </c>
      <c r="Q190" s="83">
        <v>5.6000000000000001E-2</v>
      </c>
      <c r="R190" s="83">
        <v>5.6000000000000001E-2</v>
      </c>
      <c r="S190" s="83">
        <v>5.6000000000000001E-2</v>
      </c>
      <c r="T190" s="83">
        <v>5.6000000000000001E-2</v>
      </c>
      <c r="U190" s="83">
        <v>5.6000000000000001E-2</v>
      </c>
      <c r="V190" s="83">
        <v>5.6000000000000001E-2</v>
      </c>
      <c r="W190" s="83">
        <v>5.6000000000000001E-2</v>
      </c>
      <c r="X190" s="83">
        <v>5.6000000000000001E-2</v>
      </c>
      <c r="Y190" s="83">
        <v>5.6000000000000001E-2</v>
      </c>
      <c r="Z190" s="83">
        <v>5.6000000000000001E-2</v>
      </c>
      <c r="AA190" s="83">
        <v>5.6000000000000001E-2</v>
      </c>
      <c r="AB190" s="83">
        <v>5.6000000000000001E-2</v>
      </c>
      <c r="AC190" s="83">
        <v>5.6000000000000001E-2</v>
      </c>
      <c r="AD190" s="83">
        <v>5.6000000000000001E-2</v>
      </c>
      <c r="AE190" s="83">
        <v>5.6000000000000001E-2</v>
      </c>
      <c r="AF190" s="83">
        <v>5.6000000000000001E-2</v>
      </c>
      <c r="AG190" s="83"/>
      <c r="AH190" s="83"/>
      <c r="AI190" s="83"/>
      <c r="AJ190" s="83"/>
    </row>
    <row r="191" spans="1:36" ht="12.75" x14ac:dyDescent="0.2">
      <c r="A191" s="83" t="s">
        <v>809</v>
      </c>
      <c r="B191" s="83">
        <v>0</v>
      </c>
      <c r="C191" s="83">
        <v>0</v>
      </c>
      <c r="D191" s="83">
        <v>0</v>
      </c>
      <c r="E191" s="83">
        <v>0</v>
      </c>
      <c r="F191" s="83">
        <v>0</v>
      </c>
      <c r="G191" s="83">
        <v>0</v>
      </c>
      <c r="H191" s="83">
        <v>0</v>
      </c>
      <c r="I191" s="83">
        <v>0</v>
      </c>
      <c r="J191" s="83">
        <v>0</v>
      </c>
      <c r="K191" s="83">
        <v>0</v>
      </c>
      <c r="L191" s="83">
        <v>0</v>
      </c>
      <c r="M191" s="83">
        <v>0</v>
      </c>
      <c r="N191" s="83">
        <v>0</v>
      </c>
      <c r="O191" s="83">
        <v>0</v>
      </c>
      <c r="P191" s="83">
        <v>0</v>
      </c>
      <c r="Q191" s="83">
        <v>0</v>
      </c>
      <c r="R191" s="83">
        <v>0</v>
      </c>
      <c r="S191" s="83">
        <v>0</v>
      </c>
      <c r="T191" s="83">
        <v>0</v>
      </c>
      <c r="U191" s="83">
        <v>0</v>
      </c>
      <c r="V191" s="83">
        <v>0</v>
      </c>
      <c r="W191" s="83">
        <v>0</v>
      </c>
      <c r="X191" s="83">
        <v>0</v>
      </c>
      <c r="Y191" s="83">
        <v>0</v>
      </c>
      <c r="Z191" s="83">
        <v>0</v>
      </c>
      <c r="AA191" s="83">
        <v>0</v>
      </c>
      <c r="AB191" s="83">
        <v>0</v>
      </c>
      <c r="AC191" s="83">
        <v>0</v>
      </c>
      <c r="AD191" s="83">
        <v>0</v>
      </c>
      <c r="AE191" s="83">
        <v>0</v>
      </c>
      <c r="AF191" s="83">
        <v>0</v>
      </c>
      <c r="AG191" s="83"/>
      <c r="AH191" s="83"/>
      <c r="AI191" s="83"/>
      <c r="AJ191" s="83"/>
    </row>
    <row r="192" spans="1:36" ht="12.75" x14ac:dyDescent="0.2">
      <c r="A192" s="83" t="s">
        <v>810</v>
      </c>
      <c r="B192" s="83">
        <v>6.2E-2</v>
      </c>
      <c r="C192" s="83">
        <v>6.2E-2</v>
      </c>
      <c r="D192" s="83">
        <v>6.2E-2</v>
      </c>
      <c r="E192" s="83">
        <v>6.2E-2</v>
      </c>
      <c r="F192" s="83">
        <v>6.2E-2</v>
      </c>
      <c r="G192" s="83">
        <v>6.2E-2</v>
      </c>
      <c r="H192" s="83">
        <v>6.2E-2</v>
      </c>
      <c r="I192" s="83">
        <v>6.2E-2</v>
      </c>
      <c r="J192" s="83">
        <v>6.2E-2</v>
      </c>
      <c r="K192" s="83">
        <v>6.2E-2</v>
      </c>
      <c r="L192" s="83">
        <v>6.2E-2</v>
      </c>
      <c r="M192" s="83">
        <v>6.2E-2</v>
      </c>
      <c r="N192" s="83">
        <v>6.2E-2</v>
      </c>
      <c r="O192" s="83">
        <v>6.2E-2</v>
      </c>
      <c r="P192" s="83">
        <v>6.2E-2</v>
      </c>
      <c r="Q192" s="83">
        <v>6.2E-2</v>
      </c>
      <c r="R192" s="83">
        <v>6.2E-2</v>
      </c>
      <c r="S192" s="83">
        <v>6.2E-2</v>
      </c>
      <c r="T192" s="83">
        <v>6.2E-2</v>
      </c>
      <c r="U192" s="83">
        <v>6.2E-2</v>
      </c>
      <c r="V192" s="83">
        <v>6.2E-2</v>
      </c>
      <c r="W192" s="83">
        <v>6.2E-2</v>
      </c>
      <c r="X192" s="83">
        <v>6.2E-2</v>
      </c>
      <c r="Y192" s="83">
        <v>6.2E-2</v>
      </c>
      <c r="Z192" s="83">
        <v>6.2E-2</v>
      </c>
      <c r="AA192" s="83">
        <v>6.2E-2</v>
      </c>
      <c r="AB192" s="83">
        <v>6.2E-2</v>
      </c>
      <c r="AC192" s="83">
        <v>6.2E-2</v>
      </c>
      <c r="AD192" s="83">
        <v>6.2E-2</v>
      </c>
      <c r="AE192" s="83">
        <v>6.2E-2</v>
      </c>
      <c r="AF192" s="83">
        <v>6.2E-2</v>
      </c>
      <c r="AG192" s="83"/>
      <c r="AH192" s="83"/>
      <c r="AI192" s="83"/>
      <c r="AJ192" s="83"/>
    </row>
    <row r="193" spans="1:36" ht="12.75" x14ac:dyDescent="0.2">
      <c r="A193" s="83" t="s">
        <v>811</v>
      </c>
      <c r="B193" s="83">
        <v>0.13300000000000001</v>
      </c>
      <c r="C193" s="83">
        <v>0.13300000000000001</v>
      </c>
      <c r="D193" s="83">
        <v>0.13300000000000001</v>
      </c>
      <c r="E193" s="83">
        <v>0.13300000000000001</v>
      </c>
      <c r="F193" s="83">
        <v>0.13300000000000001</v>
      </c>
      <c r="G193" s="83">
        <v>0.13300000000000001</v>
      </c>
      <c r="H193" s="83">
        <v>0.13300000000000001</v>
      </c>
      <c r="I193" s="83">
        <v>0.13300000000000001</v>
      </c>
      <c r="J193" s="83">
        <v>0.13300000000000001</v>
      </c>
      <c r="K193" s="83">
        <v>0.13300000000000001</v>
      </c>
      <c r="L193" s="83">
        <v>0.13300000000000001</v>
      </c>
      <c r="M193" s="83">
        <v>0.13300000000000001</v>
      </c>
      <c r="N193" s="83">
        <v>0.13300000000000001</v>
      </c>
      <c r="O193" s="83">
        <v>0.13300000000000001</v>
      </c>
      <c r="P193" s="83">
        <v>0.13300000000000001</v>
      </c>
      <c r="Q193" s="83">
        <v>0.13300000000000001</v>
      </c>
      <c r="R193" s="83">
        <v>0.13300000000000001</v>
      </c>
      <c r="S193" s="83">
        <v>0.13300000000000001</v>
      </c>
      <c r="T193" s="83">
        <v>0.13300000000000001</v>
      </c>
      <c r="U193" s="83">
        <v>0.13300000000000001</v>
      </c>
      <c r="V193" s="83">
        <v>0.13300000000000001</v>
      </c>
      <c r="W193" s="83">
        <v>0.13300000000000001</v>
      </c>
      <c r="X193" s="83">
        <v>0.13300000000000001</v>
      </c>
      <c r="Y193" s="83">
        <v>0.13300000000000001</v>
      </c>
      <c r="Z193" s="83">
        <v>0.13300000000000001</v>
      </c>
      <c r="AA193" s="83">
        <v>0.13300000000000001</v>
      </c>
      <c r="AB193" s="83">
        <v>0.13300000000000001</v>
      </c>
      <c r="AC193" s="83">
        <v>0.13300000000000001</v>
      </c>
      <c r="AD193" s="83">
        <v>0.13300000000000001</v>
      </c>
      <c r="AE193" s="83">
        <v>0.13300000000000001</v>
      </c>
      <c r="AF193" s="83">
        <v>0.13300000000000001</v>
      </c>
      <c r="AG193" s="83"/>
      <c r="AH193" s="83"/>
      <c r="AI193" s="83"/>
      <c r="AJ193" s="83"/>
    </row>
    <row r="194" spans="1:36" ht="12.75" x14ac:dyDescent="0.2">
      <c r="A194" s="83" t="s">
        <v>812</v>
      </c>
      <c r="B194" s="83">
        <v>0</v>
      </c>
      <c r="C194" s="83">
        <v>0</v>
      </c>
      <c r="D194" s="83">
        <v>0</v>
      </c>
      <c r="E194" s="83">
        <v>0</v>
      </c>
      <c r="F194" s="83">
        <v>0</v>
      </c>
      <c r="G194" s="83">
        <v>0</v>
      </c>
      <c r="H194" s="83">
        <v>0</v>
      </c>
      <c r="I194" s="83">
        <v>0</v>
      </c>
      <c r="J194" s="83">
        <v>0</v>
      </c>
      <c r="K194" s="83">
        <v>0</v>
      </c>
      <c r="L194" s="83">
        <v>0</v>
      </c>
      <c r="M194" s="83">
        <v>0</v>
      </c>
      <c r="N194" s="83">
        <v>0</v>
      </c>
      <c r="O194" s="83">
        <v>0</v>
      </c>
      <c r="P194" s="83">
        <v>0</v>
      </c>
      <c r="Q194" s="83">
        <v>0</v>
      </c>
      <c r="R194" s="83">
        <v>0</v>
      </c>
      <c r="S194" s="83">
        <v>0</v>
      </c>
      <c r="T194" s="83">
        <v>0</v>
      </c>
      <c r="U194" s="83">
        <v>0</v>
      </c>
      <c r="V194" s="83">
        <v>0</v>
      </c>
      <c r="W194" s="83">
        <v>0</v>
      </c>
      <c r="X194" s="83">
        <v>0</v>
      </c>
      <c r="Y194" s="83">
        <v>0</v>
      </c>
      <c r="Z194" s="83">
        <v>0</v>
      </c>
      <c r="AA194" s="83">
        <v>0</v>
      </c>
      <c r="AB194" s="83">
        <v>0</v>
      </c>
      <c r="AC194" s="83">
        <v>0</v>
      </c>
      <c r="AD194" s="83">
        <v>0</v>
      </c>
      <c r="AE194" s="83">
        <v>0</v>
      </c>
      <c r="AF194" s="83">
        <v>0</v>
      </c>
      <c r="AG194" s="83"/>
      <c r="AH194" s="83"/>
      <c r="AI194" s="83"/>
      <c r="AJ194" s="83"/>
    </row>
    <row r="195" spans="1:36" ht="12.75" x14ac:dyDescent="0.2">
      <c r="A195" s="83" t="s">
        <v>813</v>
      </c>
      <c r="B195" s="83">
        <v>0.14599999999999999</v>
      </c>
      <c r="C195" s="83">
        <v>0.14599999999999999</v>
      </c>
      <c r="D195" s="83">
        <v>0.14599999999999999</v>
      </c>
      <c r="E195" s="83">
        <v>0.14599999999999999</v>
      </c>
      <c r="F195" s="83">
        <v>0.14599999999999999</v>
      </c>
      <c r="G195" s="83">
        <v>0.14599999999999999</v>
      </c>
      <c r="H195" s="83">
        <v>0.14599999999999999</v>
      </c>
      <c r="I195" s="83">
        <v>0.14599999999999999</v>
      </c>
      <c r="J195" s="83">
        <v>0.14599999999999999</v>
      </c>
      <c r="K195" s="83">
        <v>0.14599999999999999</v>
      </c>
      <c r="L195" s="83">
        <v>0.14599999999999999</v>
      </c>
      <c r="M195" s="83">
        <v>0.14599999999999999</v>
      </c>
      <c r="N195" s="83">
        <v>0.14599999999999999</v>
      </c>
      <c r="O195" s="83">
        <v>0.14599999999999999</v>
      </c>
      <c r="P195" s="83">
        <v>0.14599999999999999</v>
      </c>
      <c r="Q195" s="83">
        <v>0.14599999999999999</v>
      </c>
      <c r="R195" s="83">
        <v>0.14599999999999999</v>
      </c>
      <c r="S195" s="83">
        <v>0.14599999999999999</v>
      </c>
      <c r="T195" s="83">
        <v>0.14599999999999999</v>
      </c>
      <c r="U195" s="83">
        <v>0.14599999999999999</v>
      </c>
      <c r="V195" s="83">
        <v>0.14599999999999999</v>
      </c>
      <c r="W195" s="83">
        <v>0.14599999999999999</v>
      </c>
      <c r="X195" s="83">
        <v>0.14599999999999999</v>
      </c>
      <c r="Y195" s="83">
        <v>0.14599999999999999</v>
      </c>
      <c r="Z195" s="83">
        <v>0.14599999999999999</v>
      </c>
      <c r="AA195" s="83">
        <v>0.14599999999999999</v>
      </c>
      <c r="AB195" s="83">
        <v>0.14599999999999999</v>
      </c>
      <c r="AC195" s="83">
        <v>0.14599999999999999</v>
      </c>
      <c r="AD195" s="83">
        <v>0.14599999999999999</v>
      </c>
      <c r="AE195" s="83">
        <v>0.14599999999999999</v>
      </c>
      <c r="AF195" s="83">
        <v>0.14599999999999999</v>
      </c>
      <c r="AG195" s="83"/>
      <c r="AH195" s="83"/>
      <c r="AI195" s="83"/>
      <c r="AJ195" s="83"/>
    </row>
    <row r="196" spans="1:36" ht="12.75" x14ac:dyDescent="0.2">
      <c r="A196" s="83" t="s">
        <v>814</v>
      </c>
      <c r="B196" s="83">
        <v>0.75800000000000001</v>
      </c>
      <c r="C196" s="83">
        <v>0.75800000000000001</v>
      </c>
      <c r="D196" s="83">
        <v>0.75800000000000001</v>
      </c>
      <c r="E196" s="83">
        <v>0.75800000000000001</v>
      </c>
      <c r="F196" s="83">
        <v>0.75800000000000001</v>
      </c>
      <c r="G196" s="83">
        <v>0.75800000000000001</v>
      </c>
      <c r="H196" s="83">
        <v>0.75800000000000001</v>
      </c>
      <c r="I196" s="83">
        <v>0.75800000000000001</v>
      </c>
      <c r="J196" s="83">
        <v>0.75800000000000001</v>
      </c>
      <c r="K196" s="83">
        <v>0.75800000000000001</v>
      </c>
      <c r="L196" s="83">
        <v>0.75800000000000001</v>
      </c>
      <c r="M196" s="83">
        <v>0.75800000000000001</v>
      </c>
      <c r="N196" s="83">
        <v>0.75800000000000001</v>
      </c>
      <c r="O196" s="83">
        <v>0.75800000000000001</v>
      </c>
      <c r="P196" s="83">
        <v>0.75800000000000001</v>
      </c>
      <c r="Q196" s="83">
        <v>0.75800000000000001</v>
      </c>
      <c r="R196" s="83">
        <v>0.75800000000000001</v>
      </c>
      <c r="S196" s="83">
        <v>0.75800000000000001</v>
      </c>
      <c r="T196" s="83">
        <v>0.75800000000000001</v>
      </c>
      <c r="U196" s="83">
        <v>0.75800000000000001</v>
      </c>
      <c r="V196" s="83">
        <v>0.75800000000000001</v>
      </c>
      <c r="W196" s="83">
        <v>0.75800000000000001</v>
      </c>
      <c r="X196" s="83">
        <v>0.75800000000000001</v>
      </c>
      <c r="Y196" s="83">
        <v>0.75800000000000001</v>
      </c>
      <c r="Z196" s="83">
        <v>0.75800000000000001</v>
      </c>
      <c r="AA196" s="83">
        <v>0.75800000000000001</v>
      </c>
      <c r="AB196" s="83">
        <v>0.75800000000000001</v>
      </c>
      <c r="AC196" s="83">
        <v>0.75800000000000001</v>
      </c>
      <c r="AD196" s="83">
        <v>0.75800000000000001</v>
      </c>
      <c r="AE196" s="83">
        <v>0.75800000000000001</v>
      </c>
      <c r="AF196" s="83">
        <v>0.75800000000000001</v>
      </c>
      <c r="AG196" s="83"/>
      <c r="AH196" s="83"/>
      <c r="AI196" s="83"/>
      <c r="AJ196" s="83"/>
    </row>
    <row r="197" spans="1:36" ht="12.75" x14ac:dyDescent="0.2">
      <c r="A197" s="83" t="s">
        <v>815</v>
      </c>
      <c r="B197" s="83">
        <v>0</v>
      </c>
      <c r="C197" s="83">
        <v>0</v>
      </c>
      <c r="D197" s="83">
        <v>0</v>
      </c>
      <c r="E197" s="83">
        <v>0</v>
      </c>
      <c r="F197" s="83">
        <v>0</v>
      </c>
      <c r="G197" s="83">
        <v>0</v>
      </c>
      <c r="H197" s="83">
        <v>0</v>
      </c>
      <c r="I197" s="83">
        <v>0</v>
      </c>
      <c r="J197" s="83">
        <v>0</v>
      </c>
      <c r="K197" s="83">
        <v>0</v>
      </c>
      <c r="L197" s="83">
        <v>0</v>
      </c>
      <c r="M197" s="83">
        <v>0</v>
      </c>
      <c r="N197" s="83">
        <v>0</v>
      </c>
      <c r="O197" s="83">
        <v>0</v>
      </c>
      <c r="P197" s="83">
        <v>0</v>
      </c>
      <c r="Q197" s="83">
        <v>0</v>
      </c>
      <c r="R197" s="83">
        <v>0</v>
      </c>
      <c r="S197" s="83">
        <v>0</v>
      </c>
      <c r="T197" s="83">
        <v>0</v>
      </c>
      <c r="U197" s="83">
        <v>0</v>
      </c>
      <c r="V197" s="83">
        <v>0</v>
      </c>
      <c r="W197" s="83">
        <v>0</v>
      </c>
      <c r="X197" s="83">
        <v>0</v>
      </c>
      <c r="Y197" s="83">
        <v>0</v>
      </c>
      <c r="Z197" s="83">
        <v>0</v>
      </c>
      <c r="AA197" s="83">
        <v>0</v>
      </c>
      <c r="AB197" s="83">
        <v>0</v>
      </c>
      <c r="AC197" s="83">
        <v>0</v>
      </c>
      <c r="AD197" s="83">
        <v>0</v>
      </c>
      <c r="AE197" s="83">
        <v>0</v>
      </c>
      <c r="AF197" s="83">
        <v>0</v>
      </c>
      <c r="AG197" s="83"/>
      <c r="AH197" s="83"/>
      <c r="AI197" s="83"/>
      <c r="AJ197" s="83"/>
    </row>
    <row r="198" spans="1:36" ht="12.75" x14ac:dyDescent="0.2">
      <c r="A198" s="83" t="s">
        <v>816</v>
      </c>
      <c r="B198" s="83">
        <v>0.83399999999999996</v>
      </c>
      <c r="C198" s="83">
        <v>0.83399999999999996</v>
      </c>
      <c r="D198" s="83">
        <v>0.83399999999999996</v>
      </c>
      <c r="E198" s="83">
        <v>0.83399999999999996</v>
      </c>
      <c r="F198" s="83">
        <v>0.83399999999999996</v>
      </c>
      <c r="G198" s="83">
        <v>0.83399999999999996</v>
      </c>
      <c r="H198" s="83">
        <v>0.83399999999999996</v>
      </c>
      <c r="I198" s="83">
        <v>0.83399999999999996</v>
      </c>
      <c r="J198" s="83">
        <v>0.83399999999999996</v>
      </c>
      <c r="K198" s="83">
        <v>0.83399999999999996</v>
      </c>
      <c r="L198" s="83">
        <v>0.83399999999999996</v>
      </c>
      <c r="M198" s="83">
        <v>0.83399999999999996</v>
      </c>
      <c r="N198" s="83">
        <v>0.83399999999999996</v>
      </c>
      <c r="O198" s="83">
        <v>0.83399999999999996</v>
      </c>
      <c r="P198" s="83">
        <v>0.83399999999999996</v>
      </c>
      <c r="Q198" s="83">
        <v>0.83399999999999996</v>
      </c>
      <c r="R198" s="83">
        <v>0.83399999999999996</v>
      </c>
      <c r="S198" s="83">
        <v>0.83399999999999996</v>
      </c>
      <c r="T198" s="83">
        <v>0.83399999999999996</v>
      </c>
      <c r="U198" s="83">
        <v>0.83399999999999996</v>
      </c>
      <c r="V198" s="83">
        <v>0.83399999999999996</v>
      </c>
      <c r="W198" s="83">
        <v>0.83399999999999996</v>
      </c>
      <c r="X198" s="83">
        <v>0.83399999999999996</v>
      </c>
      <c r="Y198" s="83">
        <v>0.83399999999999996</v>
      </c>
      <c r="Z198" s="83">
        <v>0.83399999999999996</v>
      </c>
      <c r="AA198" s="83">
        <v>0.83399999999999996</v>
      </c>
      <c r="AB198" s="83">
        <v>0.83399999999999996</v>
      </c>
      <c r="AC198" s="83">
        <v>0.83399999999999996</v>
      </c>
      <c r="AD198" s="83">
        <v>0.83399999999999996</v>
      </c>
      <c r="AE198" s="83">
        <v>0.83399999999999996</v>
      </c>
      <c r="AF198" s="83">
        <v>0.83399999999999996</v>
      </c>
      <c r="AG198" s="83"/>
      <c r="AH198" s="83"/>
      <c r="AI198" s="83"/>
      <c r="AJ198" s="83"/>
    </row>
    <row r="199" spans="1:36" ht="12.75" x14ac:dyDescent="0.2">
      <c r="A199" s="83" t="s">
        <v>817</v>
      </c>
      <c r="B199" s="83">
        <v>0.49199999999999999</v>
      </c>
      <c r="C199" s="83">
        <v>0.49199999999999999</v>
      </c>
      <c r="D199" s="83">
        <v>0.49199999999999999</v>
      </c>
      <c r="E199" s="83">
        <v>0.49199999999999999</v>
      </c>
      <c r="F199" s="83">
        <v>0.49199999999999999</v>
      </c>
      <c r="G199" s="83">
        <v>0.49199999999999999</v>
      </c>
      <c r="H199" s="83">
        <v>0.49199999999999999</v>
      </c>
      <c r="I199" s="83">
        <v>0.49199999999999999</v>
      </c>
      <c r="J199" s="83">
        <v>0.49199999999999999</v>
      </c>
      <c r="K199" s="83">
        <v>0.49199999999999999</v>
      </c>
      <c r="L199" s="83">
        <v>0.49199999999999999</v>
      </c>
      <c r="M199" s="83">
        <v>0.49199999999999999</v>
      </c>
      <c r="N199" s="83">
        <v>0.49199999999999999</v>
      </c>
      <c r="O199" s="83">
        <v>0.49199999999999999</v>
      </c>
      <c r="P199" s="83">
        <v>0.49199999999999999</v>
      </c>
      <c r="Q199" s="83">
        <v>0.49199999999999999</v>
      </c>
      <c r="R199" s="83">
        <v>0.49199999999999999</v>
      </c>
      <c r="S199" s="83">
        <v>0.49199999999999999</v>
      </c>
      <c r="T199" s="83">
        <v>0.49199999999999999</v>
      </c>
      <c r="U199" s="83">
        <v>0.49199999999999999</v>
      </c>
      <c r="V199" s="83">
        <v>0.49199999999999999</v>
      </c>
      <c r="W199" s="83">
        <v>0.49199999999999999</v>
      </c>
      <c r="X199" s="83">
        <v>0.49199999999999999</v>
      </c>
      <c r="Y199" s="83">
        <v>0.49199999999999999</v>
      </c>
      <c r="Z199" s="83">
        <v>0.49199999999999999</v>
      </c>
      <c r="AA199" s="83">
        <v>0.49199999999999999</v>
      </c>
      <c r="AB199" s="83">
        <v>0.49199999999999999</v>
      </c>
      <c r="AC199" s="83">
        <v>0.49199999999999999</v>
      </c>
      <c r="AD199" s="83">
        <v>0.49199999999999999</v>
      </c>
      <c r="AE199" s="83">
        <v>0.49199999999999999</v>
      </c>
      <c r="AF199" s="83">
        <v>0.49199999999999999</v>
      </c>
      <c r="AG199" s="83"/>
      <c r="AH199" s="83"/>
      <c r="AI199" s="83"/>
      <c r="AJ199" s="83"/>
    </row>
    <row r="200" spans="1:36" ht="12.75" x14ac:dyDescent="0.2">
      <c r="A200" s="83" t="s">
        <v>818</v>
      </c>
      <c r="B200" s="83">
        <v>0</v>
      </c>
      <c r="C200" s="83">
        <v>0</v>
      </c>
      <c r="D200" s="83">
        <v>0</v>
      </c>
      <c r="E200" s="83">
        <v>0</v>
      </c>
      <c r="F200" s="83">
        <v>0</v>
      </c>
      <c r="G200" s="83">
        <v>0</v>
      </c>
      <c r="H200" s="83">
        <v>0</v>
      </c>
      <c r="I200" s="83">
        <v>0</v>
      </c>
      <c r="J200" s="83">
        <v>0</v>
      </c>
      <c r="K200" s="83">
        <v>0</v>
      </c>
      <c r="L200" s="83">
        <v>0</v>
      </c>
      <c r="M200" s="83">
        <v>0</v>
      </c>
      <c r="N200" s="83">
        <v>0</v>
      </c>
      <c r="O200" s="83">
        <v>0</v>
      </c>
      <c r="P200" s="83">
        <v>0</v>
      </c>
      <c r="Q200" s="83">
        <v>0</v>
      </c>
      <c r="R200" s="83">
        <v>0</v>
      </c>
      <c r="S200" s="83">
        <v>0</v>
      </c>
      <c r="T200" s="83">
        <v>0</v>
      </c>
      <c r="U200" s="83">
        <v>0</v>
      </c>
      <c r="V200" s="83">
        <v>0</v>
      </c>
      <c r="W200" s="83">
        <v>0</v>
      </c>
      <c r="X200" s="83">
        <v>0</v>
      </c>
      <c r="Y200" s="83">
        <v>0</v>
      </c>
      <c r="Z200" s="83">
        <v>0</v>
      </c>
      <c r="AA200" s="83">
        <v>0</v>
      </c>
      <c r="AB200" s="83">
        <v>0</v>
      </c>
      <c r="AC200" s="83">
        <v>0</v>
      </c>
      <c r="AD200" s="83">
        <v>0</v>
      </c>
      <c r="AE200" s="83">
        <v>0</v>
      </c>
      <c r="AF200" s="83">
        <v>0</v>
      </c>
      <c r="AG200" s="83"/>
      <c r="AH200" s="83"/>
      <c r="AI200" s="83"/>
      <c r="AJ200" s="83"/>
    </row>
    <row r="201" spans="1:36" ht="12.75" x14ac:dyDescent="0.2">
      <c r="A201" s="83" t="s">
        <v>819</v>
      </c>
      <c r="B201" s="83">
        <v>0.49199999999999999</v>
      </c>
      <c r="C201" s="83">
        <v>0.498</v>
      </c>
      <c r="D201" s="83">
        <v>0.503</v>
      </c>
      <c r="E201" s="83">
        <v>0.50800000000000001</v>
      </c>
      <c r="F201" s="83">
        <v>0.51200000000000001</v>
      </c>
      <c r="G201" s="83">
        <v>0.51700000000000002</v>
      </c>
      <c r="H201" s="83">
        <v>0.52100000000000002</v>
      </c>
      <c r="I201" s="83">
        <v>0.52500000000000002</v>
      </c>
      <c r="J201" s="83">
        <v>0.52900000000000003</v>
      </c>
      <c r="K201" s="83">
        <v>0.53300000000000003</v>
      </c>
      <c r="L201" s="83">
        <v>0.53700000000000003</v>
      </c>
      <c r="M201" s="83">
        <v>0.53800000000000003</v>
      </c>
      <c r="N201" s="83">
        <v>0.54</v>
      </c>
      <c r="O201" s="83">
        <v>0.54200000000000004</v>
      </c>
      <c r="P201" s="83">
        <v>0.54300000000000004</v>
      </c>
      <c r="Q201" s="83">
        <v>0.54500000000000004</v>
      </c>
      <c r="R201" s="83">
        <v>0.54600000000000004</v>
      </c>
      <c r="S201" s="83">
        <v>0.54800000000000004</v>
      </c>
      <c r="T201" s="83">
        <v>0.54900000000000004</v>
      </c>
      <c r="U201" s="83">
        <v>0.55100000000000005</v>
      </c>
      <c r="V201" s="83">
        <v>0.55200000000000005</v>
      </c>
      <c r="W201" s="83">
        <v>0.55400000000000005</v>
      </c>
      <c r="X201" s="83">
        <v>0.55500000000000005</v>
      </c>
      <c r="Y201" s="83">
        <v>0.55700000000000005</v>
      </c>
      <c r="Z201" s="83">
        <v>0.55800000000000005</v>
      </c>
      <c r="AA201" s="83">
        <v>0.55900000000000005</v>
      </c>
      <c r="AB201" s="83">
        <v>0.56100000000000005</v>
      </c>
      <c r="AC201" s="83">
        <v>0.56200000000000006</v>
      </c>
      <c r="AD201" s="83">
        <v>0.56299999999999994</v>
      </c>
      <c r="AE201" s="83">
        <v>0.56499999999999995</v>
      </c>
      <c r="AF201" s="83">
        <v>0.56599999999999995</v>
      </c>
      <c r="AG201" s="83"/>
      <c r="AH201" s="83"/>
      <c r="AI201" s="83"/>
      <c r="AJ201" s="83"/>
    </row>
    <row r="202" spans="1:36" ht="12.75" x14ac:dyDescent="0.2">
      <c r="A202" s="83" t="s">
        <v>820</v>
      </c>
      <c r="B202" s="83">
        <v>5.6000000000000001E-2</v>
      </c>
      <c r="C202" s="83">
        <v>5.6000000000000001E-2</v>
      </c>
      <c r="D202" s="83">
        <v>5.6000000000000001E-2</v>
      </c>
      <c r="E202" s="83">
        <v>5.6000000000000001E-2</v>
      </c>
      <c r="F202" s="83">
        <v>5.6000000000000001E-2</v>
      </c>
      <c r="G202" s="83">
        <v>5.6000000000000001E-2</v>
      </c>
      <c r="H202" s="83">
        <v>5.6000000000000001E-2</v>
      </c>
      <c r="I202" s="83">
        <v>5.6000000000000001E-2</v>
      </c>
      <c r="J202" s="83">
        <v>5.6000000000000001E-2</v>
      </c>
      <c r="K202" s="83">
        <v>5.6000000000000001E-2</v>
      </c>
      <c r="L202" s="83">
        <v>5.6000000000000001E-2</v>
      </c>
      <c r="M202" s="83">
        <v>5.6000000000000001E-2</v>
      </c>
      <c r="N202" s="83">
        <v>5.6000000000000001E-2</v>
      </c>
      <c r="O202" s="83">
        <v>5.6000000000000001E-2</v>
      </c>
      <c r="P202" s="83">
        <v>5.6000000000000001E-2</v>
      </c>
      <c r="Q202" s="83">
        <v>5.6000000000000001E-2</v>
      </c>
      <c r="R202" s="83">
        <v>5.6000000000000001E-2</v>
      </c>
      <c r="S202" s="83">
        <v>5.6000000000000001E-2</v>
      </c>
      <c r="T202" s="83">
        <v>5.6000000000000001E-2</v>
      </c>
      <c r="U202" s="83">
        <v>5.6000000000000001E-2</v>
      </c>
      <c r="V202" s="83">
        <v>5.6000000000000001E-2</v>
      </c>
      <c r="W202" s="83">
        <v>5.6000000000000001E-2</v>
      </c>
      <c r="X202" s="83">
        <v>5.6000000000000001E-2</v>
      </c>
      <c r="Y202" s="83">
        <v>5.6000000000000001E-2</v>
      </c>
      <c r="Z202" s="83">
        <v>5.6000000000000001E-2</v>
      </c>
      <c r="AA202" s="83">
        <v>5.6000000000000001E-2</v>
      </c>
      <c r="AB202" s="83">
        <v>5.6000000000000001E-2</v>
      </c>
      <c r="AC202" s="83">
        <v>5.6000000000000001E-2</v>
      </c>
      <c r="AD202" s="83">
        <v>5.6000000000000001E-2</v>
      </c>
      <c r="AE202" s="83">
        <v>5.6000000000000001E-2</v>
      </c>
      <c r="AF202" s="83">
        <v>5.6000000000000001E-2</v>
      </c>
      <c r="AG202" s="83"/>
      <c r="AH202" s="83"/>
      <c r="AI202" s="83"/>
      <c r="AJ202" s="83"/>
    </row>
    <row r="203" spans="1:36" ht="12.75" x14ac:dyDescent="0.2">
      <c r="A203" s="83" t="s">
        <v>821</v>
      </c>
      <c r="B203" s="83">
        <v>0</v>
      </c>
      <c r="C203" s="83">
        <v>0</v>
      </c>
      <c r="D203" s="83">
        <v>0</v>
      </c>
      <c r="E203" s="83">
        <v>0</v>
      </c>
      <c r="F203" s="83">
        <v>0</v>
      </c>
      <c r="G203" s="83">
        <v>0</v>
      </c>
      <c r="H203" s="83">
        <v>0</v>
      </c>
      <c r="I203" s="83">
        <v>0</v>
      </c>
      <c r="J203" s="83">
        <v>0</v>
      </c>
      <c r="K203" s="83">
        <v>0</v>
      </c>
      <c r="L203" s="83">
        <v>0</v>
      </c>
      <c r="M203" s="83">
        <v>0</v>
      </c>
      <c r="N203" s="83">
        <v>0</v>
      </c>
      <c r="O203" s="83">
        <v>0</v>
      </c>
      <c r="P203" s="83">
        <v>0</v>
      </c>
      <c r="Q203" s="83">
        <v>0</v>
      </c>
      <c r="R203" s="83">
        <v>0</v>
      </c>
      <c r="S203" s="83">
        <v>0</v>
      </c>
      <c r="T203" s="83">
        <v>0</v>
      </c>
      <c r="U203" s="83">
        <v>0</v>
      </c>
      <c r="V203" s="83">
        <v>0</v>
      </c>
      <c r="W203" s="83">
        <v>0</v>
      </c>
      <c r="X203" s="83">
        <v>0</v>
      </c>
      <c r="Y203" s="83">
        <v>0</v>
      </c>
      <c r="Z203" s="83">
        <v>0</v>
      </c>
      <c r="AA203" s="83">
        <v>0</v>
      </c>
      <c r="AB203" s="83">
        <v>0</v>
      </c>
      <c r="AC203" s="83">
        <v>0</v>
      </c>
      <c r="AD203" s="83">
        <v>0</v>
      </c>
      <c r="AE203" s="83">
        <v>0</v>
      </c>
      <c r="AF203" s="83">
        <v>0</v>
      </c>
      <c r="AG203" s="83"/>
      <c r="AH203" s="83"/>
      <c r="AI203" s="83"/>
      <c r="AJ203" s="83"/>
    </row>
    <row r="204" spans="1:36" ht="12.75" x14ac:dyDescent="0.2">
      <c r="A204" s="83" t="s">
        <v>822</v>
      </c>
      <c r="B204" s="83">
        <v>6.2E-2</v>
      </c>
      <c r="C204" s="83">
        <v>6.2E-2</v>
      </c>
      <c r="D204" s="83">
        <v>6.2E-2</v>
      </c>
      <c r="E204" s="83">
        <v>6.2E-2</v>
      </c>
      <c r="F204" s="83">
        <v>6.2E-2</v>
      </c>
      <c r="G204" s="83">
        <v>6.2E-2</v>
      </c>
      <c r="H204" s="83">
        <v>6.2E-2</v>
      </c>
      <c r="I204" s="83">
        <v>6.2E-2</v>
      </c>
      <c r="J204" s="83">
        <v>6.2E-2</v>
      </c>
      <c r="K204" s="83">
        <v>6.2E-2</v>
      </c>
      <c r="L204" s="83">
        <v>6.2E-2</v>
      </c>
      <c r="M204" s="83">
        <v>6.2E-2</v>
      </c>
      <c r="N204" s="83">
        <v>6.2E-2</v>
      </c>
      <c r="O204" s="83">
        <v>6.2E-2</v>
      </c>
      <c r="P204" s="83">
        <v>6.2E-2</v>
      </c>
      <c r="Q204" s="83">
        <v>6.2E-2</v>
      </c>
      <c r="R204" s="83">
        <v>6.2E-2</v>
      </c>
      <c r="S204" s="83">
        <v>6.2E-2</v>
      </c>
      <c r="T204" s="83">
        <v>6.2E-2</v>
      </c>
      <c r="U204" s="83">
        <v>6.2E-2</v>
      </c>
      <c r="V204" s="83">
        <v>6.2E-2</v>
      </c>
      <c r="W204" s="83">
        <v>6.2E-2</v>
      </c>
      <c r="X204" s="83">
        <v>6.2E-2</v>
      </c>
      <c r="Y204" s="83">
        <v>6.2E-2</v>
      </c>
      <c r="Z204" s="83">
        <v>6.2E-2</v>
      </c>
      <c r="AA204" s="83">
        <v>6.2E-2</v>
      </c>
      <c r="AB204" s="83">
        <v>6.2E-2</v>
      </c>
      <c r="AC204" s="83">
        <v>6.2E-2</v>
      </c>
      <c r="AD204" s="83">
        <v>6.2E-2</v>
      </c>
      <c r="AE204" s="83">
        <v>6.2E-2</v>
      </c>
      <c r="AF204" s="83">
        <v>6.2E-2</v>
      </c>
      <c r="AG204" s="83"/>
      <c r="AH204" s="83"/>
      <c r="AI204" s="83"/>
      <c r="AJ204" s="83"/>
    </row>
    <row r="205" spans="1:36" ht="12.75" x14ac:dyDescent="0.2">
      <c r="A205" s="83" t="s">
        <v>823</v>
      </c>
      <c r="B205" s="83">
        <v>5.6000000000000001E-2</v>
      </c>
      <c r="C205" s="83">
        <v>5.6000000000000001E-2</v>
      </c>
      <c r="D205" s="83">
        <v>5.6000000000000001E-2</v>
      </c>
      <c r="E205" s="83">
        <v>5.6000000000000001E-2</v>
      </c>
      <c r="F205" s="83">
        <v>5.6000000000000001E-2</v>
      </c>
      <c r="G205" s="83">
        <v>5.6000000000000001E-2</v>
      </c>
      <c r="H205" s="83">
        <v>5.6000000000000001E-2</v>
      </c>
      <c r="I205" s="83">
        <v>5.6000000000000001E-2</v>
      </c>
      <c r="J205" s="83">
        <v>5.6000000000000001E-2</v>
      </c>
      <c r="K205" s="83">
        <v>5.6000000000000001E-2</v>
      </c>
      <c r="L205" s="83">
        <v>5.6000000000000001E-2</v>
      </c>
      <c r="M205" s="83">
        <v>5.6000000000000001E-2</v>
      </c>
      <c r="N205" s="83">
        <v>5.6000000000000001E-2</v>
      </c>
      <c r="O205" s="83">
        <v>5.6000000000000001E-2</v>
      </c>
      <c r="P205" s="83">
        <v>5.6000000000000001E-2</v>
      </c>
      <c r="Q205" s="83">
        <v>5.6000000000000001E-2</v>
      </c>
      <c r="R205" s="83">
        <v>5.6000000000000001E-2</v>
      </c>
      <c r="S205" s="83">
        <v>5.6000000000000001E-2</v>
      </c>
      <c r="T205" s="83">
        <v>5.6000000000000001E-2</v>
      </c>
      <c r="U205" s="83">
        <v>5.6000000000000001E-2</v>
      </c>
      <c r="V205" s="83">
        <v>5.6000000000000001E-2</v>
      </c>
      <c r="W205" s="83">
        <v>5.6000000000000001E-2</v>
      </c>
      <c r="X205" s="83">
        <v>5.6000000000000001E-2</v>
      </c>
      <c r="Y205" s="83">
        <v>5.6000000000000001E-2</v>
      </c>
      <c r="Z205" s="83">
        <v>5.6000000000000001E-2</v>
      </c>
      <c r="AA205" s="83">
        <v>5.6000000000000001E-2</v>
      </c>
      <c r="AB205" s="83">
        <v>5.6000000000000001E-2</v>
      </c>
      <c r="AC205" s="83">
        <v>5.6000000000000001E-2</v>
      </c>
      <c r="AD205" s="83">
        <v>5.6000000000000001E-2</v>
      </c>
      <c r="AE205" s="83">
        <v>5.6000000000000001E-2</v>
      </c>
      <c r="AF205" s="83">
        <v>5.6000000000000001E-2</v>
      </c>
      <c r="AG205" s="83"/>
      <c r="AH205" s="83"/>
      <c r="AI205" s="83"/>
      <c r="AJ205" s="83"/>
    </row>
    <row r="206" spans="1:36" ht="12.75" x14ac:dyDescent="0.2">
      <c r="A206" s="83" t="s">
        <v>824</v>
      </c>
      <c r="B206" s="83">
        <v>0</v>
      </c>
      <c r="C206" s="83">
        <v>0</v>
      </c>
      <c r="D206" s="83">
        <v>0</v>
      </c>
      <c r="E206" s="83">
        <v>0</v>
      </c>
      <c r="F206" s="83">
        <v>0</v>
      </c>
      <c r="G206" s="83">
        <v>0</v>
      </c>
      <c r="H206" s="83">
        <v>0</v>
      </c>
      <c r="I206" s="83">
        <v>0</v>
      </c>
      <c r="J206" s="83">
        <v>0</v>
      </c>
      <c r="K206" s="83">
        <v>0</v>
      </c>
      <c r="L206" s="83">
        <v>0</v>
      </c>
      <c r="M206" s="83">
        <v>0</v>
      </c>
      <c r="N206" s="83">
        <v>0</v>
      </c>
      <c r="O206" s="83">
        <v>0</v>
      </c>
      <c r="P206" s="83">
        <v>0</v>
      </c>
      <c r="Q206" s="83">
        <v>0</v>
      </c>
      <c r="R206" s="83">
        <v>0</v>
      </c>
      <c r="S206" s="83">
        <v>0</v>
      </c>
      <c r="T206" s="83">
        <v>0</v>
      </c>
      <c r="U206" s="83">
        <v>0</v>
      </c>
      <c r="V206" s="83">
        <v>0</v>
      </c>
      <c r="W206" s="83">
        <v>0</v>
      </c>
      <c r="X206" s="83">
        <v>0</v>
      </c>
      <c r="Y206" s="83">
        <v>0</v>
      </c>
      <c r="Z206" s="83">
        <v>0</v>
      </c>
      <c r="AA206" s="83">
        <v>0</v>
      </c>
      <c r="AB206" s="83">
        <v>0</v>
      </c>
      <c r="AC206" s="83">
        <v>0</v>
      </c>
      <c r="AD206" s="83">
        <v>0</v>
      </c>
      <c r="AE206" s="83">
        <v>0</v>
      </c>
      <c r="AF206" s="83">
        <v>0</v>
      </c>
      <c r="AG206" s="83"/>
      <c r="AH206" s="83"/>
      <c r="AI206" s="83"/>
      <c r="AJ206" s="83"/>
    </row>
    <row r="207" spans="1:36" ht="12.75" x14ac:dyDescent="0.2">
      <c r="A207" s="83" t="s">
        <v>825</v>
      </c>
      <c r="B207" s="83">
        <v>6.2E-2</v>
      </c>
      <c r="C207" s="83">
        <v>6.2E-2</v>
      </c>
      <c r="D207" s="83">
        <v>6.2E-2</v>
      </c>
      <c r="E207" s="83">
        <v>6.2E-2</v>
      </c>
      <c r="F207" s="83">
        <v>6.2E-2</v>
      </c>
      <c r="G207" s="83">
        <v>6.2E-2</v>
      </c>
      <c r="H207" s="83">
        <v>6.2E-2</v>
      </c>
      <c r="I207" s="83">
        <v>6.2E-2</v>
      </c>
      <c r="J207" s="83">
        <v>6.2E-2</v>
      </c>
      <c r="K207" s="83">
        <v>6.2E-2</v>
      </c>
      <c r="L207" s="83">
        <v>6.2E-2</v>
      </c>
      <c r="M207" s="83">
        <v>6.2E-2</v>
      </c>
      <c r="N207" s="83">
        <v>6.2E-2</v>
      </c>
      <c r="O207" s="83">
        <v>6.2E-2</v>
      </c>
      <c r="P207" s="83">
        <v>6.2E-2</v>
      </c>
      <c r="Q207" s="83">
        <v>6.2E-2</v>
      </c>
      <c r="R207" s="83">
        <v>6.2E-2</v>
      </c>
      <c r="S207" s="83">
        <v>6.2E-2</v>
      </c>
      <c r="T207" s="83">
        <v>6.2E-2</v>
      </c>
      <c r="U207" s="83">
        <v>6.2E-2</v>
      </c>
      <c r="V207" s="83">
        <v>6.2E-2</v>
      </c>
      <c r="W207" s="83">
        <v>6.2E-2</v>
      </c>
      <c r="X207" s="83">
        <v>6.2E-2</v>
      </c>
      <c r="Y207" s="83">
        <v>6.2E-2</v>
      </c>
      <c r="Z207" s="83">
        <v>6.2E-2</v>
      </c>
      <c r="AA207" s="83">
        <v>6.2E-2</v>
      </c>
      <c r="AB207" s="83">
        <v>6.2E-2</v>
      </c>
      <c r="AC207" s="83">
        <v>6.2E-2</v>
      </c>
      <c r="AD207" s="83">
        <v>6.2E-2</v>
      </c>
      <c r="AE207" s="83">
        <v>6.2E-2</v>
      </c>
      <c r="AF207" s="83">
        <v>6.2E-2</v>
      </c>
      <c r="AG207" s="83"/>
      <c r="AH207" s="83"/>
      <c r="AI207" s="83"/>
      <c r="AJ207" s="83"/>
    </row>
    <row r="208" spans="1:36" ht="12.75" x14ac:dyDescent="0.2">
      <c r="A208" s="83" t="s">
        <v>826</v>
      </c>
      <c r="B208" s="83">
        <v>0.64600000000000002</v>
      </c>
      <c r="C208" s="83">
        <v>0.64600000000000002</v>
      </c>
      <c r="D208" s="83">
        <v>0.64600000000000002</v>
      </c>
      <c r="E208" s="83">
        <v>0.64600000000000002</v>
      </c>
      <c r="F208" s="83">
        <v>0.64600000000000002</v>
      </c>
      <c r="G208" s="83">
        <v>0.64600000000000002</v>
      </c>
      <c r="H208" s="83">
        <v>0.64600000000000002</v>
      </c>
      <c r="I208" s="83">
        <v>0.64600000000000002</v>
      </c>
      <c r="J208" s="83">
        <v>0.64600000000000002</v>
      </c>
      <c r="K208" s="83">
        <v>0.64600000000000002</v>
      </c>
      <c r="L208" s="83">
        <v>0.64600000000000002</v>
      </c>
      <c r="M208" s="83">
        <v>0.64600000000000002</v>
      </c>
      <c r="N208" s="83">
        <v>0.64600000000000002</v>
      </c>
      <c r="O208" s="83">
        <v>0.64600000000000002</v>
      </c>
      <c r="P208" s="83">
        <v>0.64600000000000002</v>
      </c>
      <c r="Q208" s="83">
        <v>0.64600000000000002</v>
      </c>
      <c r="R208" s="83">
        <v>0.64600000000000002</v>
      </c>
      <c r="S208" s="83">
        <v>0.64600000000000002</v>
      </c>
      <c r="T208" s="83">
        <v>0.64600000000000002</v>
      </c>
      <c r="U208" s="83">
        <v>0.64600000000000002</v>
      </c>
      <c r="V208" s="83">
        <v>0.64600000000000002</v>
      </c>
      <c r="W208" s="83">
        <v>0.64600000000000002</v>
      </c>
      <c r="X208" s="83">
        <v>0.64600000000000002</v>
      </c>
      <c r="Y208" s="83">
        <v>0.64600000000000002</v>
      </c>
      <c r="Z208" s="83">
        <v>0.64600000000000002</v>
      </c>
      <c r="AA208" s="83">
        <v>0.64600000000000002</v>
      </c>
      <c r="AB208" s="83">
        <v>0.64600000000000002</v>
      </c>
      <c r="AC208" s="83">
        <v>0.64600000000000002</v>
      </c>
      <c r="AD208" s="83">
        <v>0.64600000000000002</v>
      </c>
      <c r="AE208" s="83">
        <v>0.64600000000000002</v>
      </c>
      <c r="AF208" s="83">
        <v>0.64600000000000002</v>
      </c>
      <c r="AG208" s="83"/>
      <c r="AH208" s="83"/>
      <c r="AI208" s="83"/>
      <c r="AJ208" s="83"/>
    </row>
    <row r="209" spans="1:36" ht="12.75" x14ac:dyDescent="0.2">
      <c r="A209" s="83" t="s">
        <v>827</v>
      </c>
      <c r="B209" s="83">
        <v>0</v>
      </c>
      <c r="C209" s="83">
        <v>0</v>
      </c>
      <c r="D209" s="83">
        <v>0</v>
      </c>
      <c r="E209" s="83">
        <v>0</v>
      </c>
      <c r="F209" s="83">
        <v>0</v>
      </c>
      <c r="G209" s="83">
        <v>0</v>
      </c>
      <c r="H209" s="83">
        <v>0</v>
      </c>
      <c r="I209" s="83">
        <v>0</v>
      </c>
      <c r="J209" s="83">
        <v>0</v>
      </c>
      <c r="K209" s="83">
        <v>0</v>
      </c>
      <c r="L209" s="83">
        <v>0</v>
      </c>
      <c r="M209" s="83">
        <v>0</v>
      </c>
      <c r="N209" s="83">
        <v>0</v>
      </c>
      <c r="O209" s="83">
        <v>0</v>
      </c>
      <c r="P209" s="83">
        <v>0</v>
      </c>
      <c r="Q209" s="83">
        <v>0</v>
      </c>
      <c r="R209" s="83">
        <v>0</v>
      </c>
      <c r="S209" s="83">
        <v>0</v>
      </c>
      <c r="T209" s="83">
        <v>0</v>
      </c>
      <c r="U209" s="83">
        <v>0</v>
      </c>
      <c r="V209" s="83">
        <v>0</v>
      </c>
      <c r="W209" s="83">
        <v>0</v>
      </c>
      <c r="X209" s="83">
        <v>0</v>
      </c>
      <c r="Y209" s="83">
        <v>0</v>
      </c>
      <c r="Z209" s="83">
        <v>0</v>
      </c>
      <c r="AA209" s="83">
        <v>0</v>
      </c>
      <c r="AB209" s="83">
        <v>0</v>
      </c>
      <c r="AC209" s="83">
        <v>0</v>
      </c>
      <c r="AD209" s="83">
        <v>0</v>
      </c>
      <c r="AE209" s="83">
        <v>0</v>
      </c>
      <c r="AF209" s="83">
        <v>0</v>
      </c>
      <c r="AG209" s="83"/>
      <c r="AH209" s="83"/>
      <c r="AI209" s="83"/>
      <c r="AJ209" s="83"/>
    </row>
    <row r="210" spans="1:36" ht="12.75" x14ac:dyDescent="0.2">
      <c r="A210" s="83" t="s">
        <v>828</v>
      </c>
      <c r="B210" s="83">
        <v>0.71099999999999997</v>
      </c>
      <c r="C210" s="83">
        <v>0.71099999999999997</v>
      </c>
      <c r="D210" s="83">
        <v>0.71099999999999997</v>
      </c>
      <c r="E210" s="83">
        <v>0.71099999999999997</v>
      </c>
      <c r="F210" s="83">
        <v>0.71099999999999997</v>
      </c>
      <c r="G210" s="83">
        <v>0.71099999999999997</v>
      </c>
      <c r="H210" s="83">
        <v>0.71099999999999997</v>
      </c>
      <c r="I210" s="83">
        <v>0.71099999999999997</v>
      </c>
      <c r="J210" s="83">
        <v>0.71099999999999997</v>
      </c>
      <c r="K210" s="83">
        <v>0.71099999999999997</v>
      </c>
      <c r="L210" s="83">
        <v>0.71099999999999997</v>
      </c>
      <c r="M210" s="83">
        <v>0.71099999999999997</v>
      </c>
      <c r="N210" s="83">
        <v>0.71099999999999997</v>
      </c>
      <c r="O210" s="83">
        <v>0.71099999999999997</v>
      </c>
      <c r="P210" s="83">
        <v>0.71099999999999997</v>
      </c>
      <c r="Q210" s="83">
        <v>0.71099999999999997</v>
      </c>
      <c r="R210" s="83">
        <v>0.71099999999999997</v>
      </c>
      <c r="S210" s="83">
        <v>0.71099999999999997</v>
      </c>
      <c r="T210" s="83">
        <v>0.71099999999999997</v>
      </c>
      <c r="U210" s="83">
        <v>0.71099999999999997</v>
      </c>
      <c r="V210" s="83">
        <v>0.71099999999999997</v>
      </c>
      <c r="W210" s="83">
        <v>0.71099999999999997</v>
      </c>
      <c r="X210" s="83">
        <v>0.71099999999999997</v>
      </c>
      <c r="Y210" s="83">
        <v>0.71099999999999997</v>
      </c>
      <c r="Z210" s="83">
        <v>0.71099999999999997</v>
      </c>
      <c r="AA210" s="83">
        <v>0.71099999999999997</v>
      </c>
      <c r="AB210" s="83">
        <v>0.71099999999999997</v>
      </c>
      <c r="AC210" s="83">
        <v>0.71099999999999997</v>
      </c>
      <c r="AD210" s="83">
        <v>0.71099999999999997</v>
      </c>
      <c r="AE210" s="83">
        <v>0.71099999999999997</v>
      </c>
      <c r="AF210" s="83">
        <v>0.71099999999999997</v>
      </c>
      <c r="AG210" s="83"/>
      <c r="AH210" s="83"/>
      <c r="AI210" s="83"/>
      <c r="AJ210" s="83"/>
    </row>
    <row r="211" spans="1:36" ht="12.75" x14ac:dyDescent="0.2">
      <c r="A211" s="83"/>
      <c r="B211" s="83"/>
      <c r="C211" s="83"/>
      <c r="D211" s="83"/>
      <c r="E211" s="83"/>
      <c r="F211" s="83"/>
      <c r="G211" s="83"/>
      <c r="H211" s="83"/>
      <c r="I211" s="83"/>
      <c r="J211" s="83"/>
      <c r="K211" s="83"/>
      <c r="L211" s="83"/>
      <c r="M211" s="83"/>
      <c r="N211" s="83"/>
      <c r="O211" s="83"/>
      <c r="P211" s="83"/>
      <c r="Q211" s="83"/>
      <c r="R211" s="83"/>
      <c r="S211" s="83"/>
      <c r="T211" s="83"/>
      <c r="U211" s="83"/>
      <c r="V211" s="83"/>
      <c r="W211" s="83"/>
      <c r="X211" s="83"/>
      <c r="Y211" s="83"/>
      <c r="Z211" s="83"/>
      <c r="AA211" s="83"/>
      <c r="AB211" s="83"/>
      <c r="AC211" s="83"/>
      <c r="AD211" s="83"/>
      <c r="AE211" s="83"/>
      <c r="AF211" s="83"/>
      <c r="AG211" s="83"/>
      <c r="AH211" s="83"/>
      <c r="AI211" s="83"/>
      <c r="AJ211" s="83"/>
    </row>
    <row r="212" spans="1:36" ht="12.75" x14ac:dyDescent="0.2">
      <c r="A212" s="83"/>
      <c r="B212" s="83"/>
      <c r="C212" s="83"/>
      <c r="D212" s="83"/>
      <c r="E212" s="83"/>
      <c r="F212" s="83"/>
      <c r="G212" s="83"/>
      <c r="H212" s="83"/>
      <c r="I212" s="83"/>
      <c r="J212" s="83"/>
      <c r="K212" s="83"/>
      <c r="L212" s="83"/>
      <c r="M212" s="83"/>
      <c r="N212" s="83"/>
      <c r="O212" s="83"/>
      <c r="P212" s="83"/>
      <c r="Q212" s="83"/>
      <c r="R212" s="83"/>
      <c r="S212" s="83"/>
      <c r="T212" s="83"/>
      <c r="U212" s="83"/>
      <c r="V212" s="83"/>
      <c r="W212" s="83"/>
      <c r="X212" s="83"/>
      <c r="Y212" s="83"/>
      <c r="Z212" s="83"/>
      <c r="AA212" s="83"/>
      <c r="AB212" s="83"/>
      <c r="AC212" s="83"/>
      <c r="AD212" s="83"/>
      <c r="AE212" s="83"/>
      <c r="AF212" s="83"/>
      <c r="AG212" s="83"/>
      <c r="AH212" s="83"/>
      <c r="AI212" s="83"/>
      <c r="AJ212" s="83"/>
    </row>
    <row r="213" spans="1:36" ht="12.75" x14ac:dyDescent="0.2">
      <c r="A213" s="83"/>
      <c r="B213" s="83"/>
      <c r="C213" s="83"/>
      <c r="D213" s="83"/>
      <c r="E213" s="83"/>
      <c r="F213" s="83"/>
      <c r="G213" s="83"/>
      <c r="H213" s="83"/>
      <c r="I213" s="83"/>
      <c r="J213" s="83"/>
      <c r="K213" s="83"/>
      <c r="L213" s="83"/>
      <c r="M213" s="83"/>
      <c r="N213" s="83"/>
      <c r="O213" s="83"/>
      <c r="P213" s="83"/>
      <c r="Q213" s="83"/>
      <c r="R213" s="83"/>
      <c r="S213" s="83"/>
      <c r="T213" s="83"/>
      <c r="U213" s="83"/>
      <c r="V213" s="83"/>
      <c r="W213" s="83"/>
      <c r="X213" s="83"/>
      <c r="Y213" s="83"/>
      <c r="Z213" s="83"/>
      <c r="AA213" s="83"/>
      <c r="AB213" s="83"/>
      <c r="AC213" s="83"/>
      <c r="AD213" s="83"/>
      <c r="AE213" s="83"/>
      <c r="AF213" s="83"/>
      <c r="AG213" s="83"/>
      <c r="AH213" s="83"/>
      <c r="AI213" s="83"/>
      <c r="AJ213" s="83"/>
    </row>
    <row r="214" spans="1:36" ht="12.75" x14ac:dyDescent="0.2">
      <c r="A214" s="83"/>
      <c r="B214" s="83"/>
      <c r="C214" s="83"/>
      <c r="D214" s="83"/>
      <c r="E214" s="83"/>
      <c r="F214" s="83"/>
      <c r="G214" s="83"/>
      <c r="H214" s="83"/>
      <c r="I214" s="83"/>
      <c r="J214" s="83"/>
      <c r="K214" s="83"/>
      <c r="L214" s="83"/>
      <c r="M214" s="83"/>
      <c r="N214" s="83"/>
      <c r="O214" s="83"/>
      <c r="P214" s="83"/>
      <c r="Q214" s="83"/>
      <c r="R214" s="83"/>
      <c r="S214" s="83"/>
      <c r="T214" s="83"/>
      <c r="U214" s="83"/>
      <c r="V214" s="83"/>
      <c r="W214" s="83"/>
      <c r="X214" s="83"/>
      <c r="Y214" s="83"/>
      <c r="Z214" s="83"/>
      <c r="AA214" s="83"/>
      <c r="AB214" s="83"/>
      <c r="AC214" s="83"/>
      <c r="AD214" s="83"/>
      <c r="AE214" s="83"/>
      <c r="AF214" s="83"/>
      <c r="AG214" s="83"/>
      <c r="AH214" s="83"/>
      <c r="AI214" s="83"/>
      <c r="AJ214" s="83"/>
    </row>
    <row r="215" spans="1:36" ht="12.75" x14ac:dyDescent="0.2">
      <c r="A215" s="83"/>
      <c r="B215" s="83"/>
      <c r="C215" s="83"/>
      <c r="D215" s="83"/>
      <c r="E215" s="83"/>
      <c r="F215" s="83"/>
      <c r="G215" s="83"/>
      <c r="H215" s="83"/>
      <c r="I215" s="83"/>
      <c r="J215" s="83"/>
      <c r="K215" s="83"/>
      <c r="L215" s="83"/>
      <c r="M215" s="83"/>
      <c r="N215" s="83"/>
      <c r="O215" s="83"/>
      <c r="P215" s="83"/>
      <c r="Q215" s="83"/>
      <c r="R215" s="83"/>
      <c r="S215" s="83"/>
      <c r="T215" s="83"/>
      <c r="U215" s="83"/>
      <c r="V215" s="83"/>
      <c r="W215" s="83"/>
      <c r="X215" s="83"/>
      <c r="Y215" s="83"/>
      <c r="Z215" s="83"/>
      <c r="AA215" s="83"/>
      <c r="AB215" s="83"/>
      <c r="AC215" s="83"/>
      <c r="AD215" s="83"/>
      <c r="AE215" s="83"/>
      <c r="AF215" s="83"/>
      <c r="AG215" s="83"/>
      <c r="AH215" s="83"/>
      <c r="AI215" s="83"/>
      <c r="AJ215" s="83"/>
    </row>
    <row r="216" spans="1:36" ht="12.75" x14ac:dyDescent="0.2">
      <c r="A216" s="83"/>
      <c r="B216" s="83"/>
      <c r="C216" s="83"/>
      <c r="D216" s="83"/>
      <c r="E216" s="83"/>
      <c r="F216" s="83"/>
      <c r="G216" s="83"/>
      <c r="H216" s="83"/>
      <c r="I216" s="83"/>
      <c r="J216" s="83"/>
      <c r="K216" s="83"/>
      <c r="L216" s="83"/>
      <c r="M216" s="83"/>
      <c r="N216" s="83"/>
      <c r="O216" s="83"/>
      <c r="P216" s="83"/>
      <c r="Q216" s="83"/>
      <c r="R216" s="83"/>
      <c r="S216" s="83"/>
      <c r="T216" s="83"/>
      <c r="U216" s="83"/>
      <c r="V216" s="83"/>
      <c r="W216" s="83"/>
      <c r="X216" s="83"/>
      <c r="Y216" s="83"/>
      <c r="Z216" s="83"/>
      <c r="AA216" s="83"/>
      <c r="AB216" s="83"/>
      <c r="AC216" s="83"/>
      <c r="AD216" s="83"/>
      <c r="AE216" s="83"/>
      <c r="AF216" s="83"/>
      <c r="AG216" s="83"/>
      <c r="AH216" s="83"/>
      <c r="AI216" s="83"/>
      <c r="AJ216" s="83"/>
    </row>
    <row r="217" spans="1:36" ht="12.75" x14ac:dyDescent="0.2">
      <c r="A217" s="83"/>
      <c r="B217" s="83"/>
      <c r="C217" s="83"/>
      <c r="D217" s="83"/>
      <c r="E217" s="83"/>
      <c r="F217" s="83"/>
      <c r="G217" s="83"/>
      <c r="H217" s="83"/>
      <c r="I217" s="83"/>
      <c r="J217" s="83"/>
      <c r="K217" s="83"/>
      <c r="L217" s="83"/>
      <c r="M217" s="83"/>
      <c r="N217" s="83"/>
      <c r="O217" s="83"/>
      <c r="P217" s="83"/>
      <c r="Q217" s="83"/>
      <c r="R217" s="83"/>
      <c r="S217" s="83"/>
      <c r="T217" s="83"/>
      <c r="U217" s="83"/>
      <c r="V217" s="83"/>
      <c r="W217" s="83"/>
      <c r="X217" s="83"/>
      <c r="Y217" s="83"/>
      <c r="Z217" s="83"/>
      <c r="AA217" s="83"/>
      <c r="AB217" s="83"/>
      <c r="AC217" s="83"/>
      <c r="AD217" s="83"/>
      <c r="AE217" s="83"/>
      <c r="AF217" s="83"/>
      <c r="AG217" s="83"/>
      <c r="AH217" s="83"/>
      <c r="AI217" s="83"/>
      <c r="AJ217" s="83"/>
    </row>
    <row r="218" spans="1:36" ht="12.75" x14ac:dyDescent="0.2">
      <c r="A218" s="83"/>
      <c r="B218" s="83"/>
      <c r="C218" s="83"/>
      <c r="D218" s="83"/>
      <c r="E218" s="83"/>
      <c r="F218" s="83"/>
      <c r="G218" s="83"/>
      <c r="H218" s="83"/>
      <c r="I218" s="83"/>
      <c r="J218" s="83"/>
      <c r="K218" s="83"/>
      <c r="L218" s="83"/>
      <c r="M218" s="83"/>
      <c r="N218" s="83"/>
      <c r="O218" s="83"/>
      <c r="P218" s="83"/>
      <c r="Q218" s="83"/>
      <c r="R218" s="83"/>
      <c r="S218" s="83"/>
      <c r="T218" s="83"/>
      <c r="U218" s="83"/>
      <c r="V218" s="83"/>
      <c r="W218" s="83"/>
      <c r="X218" s="83"/>
      <c r="Y218" s="83"/>
      <c r="Z218" s="83"/>
      <c r="AA218" s="83"/>
      <c r="AB218" s="83"/>
      <c r="AC218" s="83"/>
      <c r="AD218" s="83"/>
      <c r="AE218" s="83"/>
      <c r="AF218" s="83"/>
      <c r="AG218" s="83"/>
      <c r="AH218" s="83"/>
      <c r="AI218" s="83"/>
      <c r="AJ218" s="83"/>
    </row>
    <row r="219" spans="1:36" ht="12.75" x14ac:dyDescent="0.2">
      <c r="A219" s="83"/>
      <c r="B219" s="83"/>
      <c r="C219" s="83"/>
      <c r="D219" s="83"/>
      <c r="E219" s="83"/>
      <c r="F219" s="83"/>
      <c r="G219" s="83"/>
      <c r="H219" s="83"/>
      <c r="I219" s="83"/>
      <c r="J219" s="83"/>
      <c r="K219" s="83"/>
      <c r="L219" s="83"/>
      <c r="M219" s="83"/>
      <c r="N219" s="83"/>
      <c r="O219" s="83"/>
      <c r="P219" s="83"/>
      <c r="Q219" s="83"/>
      <c r="R219" s="83"/>
      <c r="S219" s="83"/>
      <c r="T219" s="83"/>
      <c r="U219" s="83"/>
      <c r="V219" s="83"/>
      <c r="W219" s="83"/>
      <c r="X219" s="83"/>
      <c r="Y219" s="83"/>
      <c r="Z219" s="83"/>
      <c r="AA219" s="83"/>
      <c r="AB219" s="83"/>
      <c r="AC219" s="83"/>
      <c r="AD219" s="83"/>
      <c r="AE219" s="83"/>
      <c r="AF219" s="83"/>
      <c r="AG219" s="83"/>
      <c r="AH219" s="83"/>
      <c r="AI219" s="83"/>
      <c r="AJ219" s="83"/>
    </row>
    <row r="220" spans="1:36" ht="12.75" x14ac:dyDescent="0.2">
      <c r="A220" s="83"/>
      <c r="B220" s="83"/>
      <c r="C220" s="83"/>
      <c r="D220" s="83"/>
      <c r="E220" s="83"/>
      <c r="F220" s="83"/>
      <c r="G220" s="83"/>
      <c r="H220" s="83"/>
      <c r="I220" s="83"/>
      <c r="J220" s="83"/>
      <c r="K220" s="83"/>
      <c r="L220" s="83"/>
      <c r="M220" s="83"/>
      <c r="N220" s="83"/>
      <c r="O220" s="83"/>
      <c r="P220" s="83"/>
      <c r="Q220" s="83"/>
      <c r="R220" s="83"/>
      <c r="S220" s="83"/>
      <c r="T220" s="83"/>
      <c r="U220" s="83"/>
      <c r="V220" s="83"/>
      <c r="W220" s="83"/>
      <c r="X220" s="83"/>
      <c r="Y220" s="83"/>
      <c r="Z220" s="83"/>
      <c r="AA220" s="83"/>
      <c r="AB220" s="83"/>
      <c r="AC220" s="83"/>
      <c r="AD220" s="83"/>
      <c r="AE220" s="83"/>
      <c r="AF220" s="83"/>
      <c r="AG220" s="83"/>
      <c r="AH220" s="83"/>
      <c r="AI220" s="83"/>
      <c r="AJ220" s="83"/>
    </row>
    <row r="221" spans="1:36" ht="12.75" x14ac:dyDescent="0.2">
      <c r="A221" s="83"/>
      <c r="B221" s="83"/>
      <c r="C221" s="83"/>
      <c r="D221" s="83"/>
      <c r="E221" s="83"/>
      <c r="F221" s="83"/>
      <c r="G221" s="83"/>
      <c r="H221" s="83"/>
      <c r="I221" s="83"/>
      <c r="J221" s="83"/>
      <c r="K221" s="83"/>
      <c r="L221" s="83"/>
      <c r="M221" s="83"/>
      <c r="N221" s="83"/>
      <c r="O221" s="83"/>
      <c r="P221" s="83"/>
      <c r="Q221" s="83"/>
      <c r="R221" s="83"/>
      <c r="S221" s="83"/>
      <c r="T221" s="83"/>
      <c r="U221" s="83"/>
      <c r="V221" s="83"/>
      <c r="W221" s="83"/>
      <c r="X221" s="83"/>
      <c r="Y221" s="83"/>
      <c r="Z221" s="83"/>
      <c r="AA221" s="83"/>
      <c r="AB221" s="83"/>
      <c r="AC221" s="83"/>
      <c r="AD221" s="83"/>
      <c r="AE221" s="83"/>
      <c r="AF221" s="83"/>
      <c r="AG221" s="83"/>
      <c r="AH221" s="83"/>
      <c r="AI221" s="83"/>
      <c r="AJ221" s="83"/>
    </row>
    <row r="222" spans="1:36" ht="12.75" x14ac:dyDescent="0.2">
      <c r="A222" s="83"/>
      <c r="B222" s="83"/>
      <c r="C222" s="83"/>
      <c r="D222" s="83"/>
      <c r="E222" s="83"/>
      <c r="F222" s="83"/>
      <c r="G222" s="83"/>
      <c r="H222" s="83"/>
      <c r="I222" s="83"/>
      <c r="J222" s="83"/>
      <c r="K222" s="83"/>
      <c r="L222" s="83"/>
      <c r="M222" s="83"/>
      <c r="N222" s="83"/>
      <c r="O222" s="83"/>
      <c r="P222" s="83"/>
      <c r="Q222" s="83"/>
      <c r="R222" s="83"/>
      <c r="S222" s="83"/>
      <c r="T222" s="83"/>
      <c r="U222" s="83"/>
      <c r="V222" s="83"/>
      <c r="W222" s="83"/>
      <c r="X222" s="83"/>
      <c r="Y222" s="83"/>
      <c r="Z222" s="83"/>
      <c r="AA222" s="83"/>
      <c r="AB222" s="83"/>
      <c r="AC222" s="83"/>
      <c r="AD222" s="83"/>
      <c r="AE222" s="83"/>
      <c r="AF222" s="83"/>
      <c r="AG222" s="83"/>
      <c r="AH222" s="83"/>
      <c r="AI222" s="83"/>
      <c r="AJ222" s="83"/>
    </row>
    <row r="223" spans="1:36" ht="12.75" x14ac:dyDescent="0.2">
      <c r="A223" s="83"/>
      <c r="B223" s="83"/>
      <c r="C223" s="83"/>
      <c r="D223" s="83"/>
      <c r="E223" s="83"/>
      <c r="F223" s="83"/>
      <c r="G223" s="83"/>
      <c r="H223" s="83"/>
      <c r="I223" s="83"/>
      <c r="J223" s="83"/>
      <c r="K223" s="83"/>
      <c r="L223" s="83"/>
      <c r="M223" s="83"/>
      <c r="N223" s="83"/>
      <c r="O223" s="83"/>
      <c r="P223" s="83"/>
      <c r="Q223" s="83"/>
      <c r="R223" s="83"/>
      <c r="S223" s="83"/>
      <c r="T223" s="83"/>
      <c r="U223" s="83"/>
      <c r="V223" s="83"/>
      <c r="W223" s="83"/>
      <c r="X223" s="83"/>
      <c r="Y223" s="83"/>
      <c r="Z223" s="83"/>
      <c r="AA223" s="83"/>
      <c r="AB223" s="83"/>
      <c r="AC223" s="83"/>
      <c r="AD223" s="83"/>
      <c r="AE223" s="83"/>
      <c r="AF223" s="83"/>
      <c r="AG223" s="83"/>
      <c r="AH223" s="83"/>
      <c r="AI223" s="83"/>
      <c r="AJ223" s="83"/>
    </row>
    <row r="224" spans="1:36" ht="12.75" x14ac:dyDescent="0.2">
      <c r="A224" s="83"/>
      <c r="B224" s="83"/>
      <c r="C224" s="83"/>
      <c r="D224" s="83"/>
      <c r="E224" s="83"/>
      <c r="F224" s="83"/>
      <c r="G224" s="83"/>
      <c r="H224" s="83"/>
      <c r="I224" s="83"/>
      <c r="J224" s="83"/>
      <c r="K224" s="83"/>
      <c r="L224" s="83"/>
      <c r="M224" s="83"/>
      <c r="N224" s="83"/>
      <c r="O224" s="83"/>
      <c r="P224" s="83"/>
      <c r="Q224" s="83"/>
      <c r="R224" s="83"/>
      <c r="S224" s="83"/>
      <c r="T224" s="83"/>
      <c r="U224" s="83"/>
      <c r="V224" s="83"/>
      <c r="W224" s="83"/>
      <c r="X224" s="83"/>
      <c r="Y224" s="83"/>
      <c r="Z224" s="83"/>
      <c r="AA224" s="83"/>
      <c r="AB224" s="83"/>
      <c r="AC224" s="83"/>
      <c r="AD224" s="83"/>
      <c r="AE224" s="83"/>
      <c r="AF224" s="83"/>
      <c r="AG224" s="83"/>
      <c r="AH224" s="83"/>
      <c r="AI224" s="83"/>
      <c r="AJ224" s="83"/>
    </row>
    <row r="225" spans="1:36" ht="12.75" x14ac:dyDescent="0.2">
      <c r="A225" s="83"/>
      <c r="B225" s="83"/>
      <c r="C225" s="83"/>
      <c r="D225" s="83"/>
      <c r="E225" s="83"/>
      <c r="F225" s="83"/>
      <c r="G225" s="83"/>
      <c r="H225" s="83"/>
      <c r="I225" s="83"/>
      <c r="J225" s="83"/>
      <c r="K225" s="83"/>
      <c r="L225" s="83"/>
      <c r="M225" s="83"/>
      <c r="N225" s="83"/>
      <c r="O225" s="83"/>
      <c r="P225" s="83"/>
      <c r="Q225" s="83"/>
      <c r="R225" s="83"/>
      <c r="S225" s="83"/>
      <c r="T225" s="83"/>
      <c r="U225" s="83"/>
      <c r="V225" s="83"/>
      <c r="W225" s="83"/>
      <c r="X225" s="83"/>
      <c r="Y225" s="83"/>
      <c r="Z225" s="83"/>
      <c r="AA225" s="83"/>
      <c r="AB225" s="83"/>
      <c r="AC225" s="83"/>
      <c r="AD225" s="83"/>
      <c r="AE225" s="83"/>
      <c r="AF225" s="83"/>
      <c r="AG225" s="83"/>
      <c r="AH225" s="83"/>
      <c r="AI225" s="83"/>
      <c r="AJ225" s="83"/>
    </row>
    <row r="226" spans="1:36" ht="12.75" x14ac:dyDescent="0.2">
      <c r="A226" s="83"/>
      <c r="B226" s="83"/>
      <c r="C226" s="83"/>
      <c r="D226" s="83"/>
      <c r="E226" s="83"/>
      <c r="F226" s="83"/>
      <c r="G226" s="83"/>
      <c r="H226" s="83"/>
      <c r="I226" s="83"/>
      <c r="J226" s="83"/>
      <c r="K226" s="83"/>
      <c r="L226" s="83"/>
      <c r="M226" s="83"/>
      <c r="N226" s="83"/>
      <c r="O226" s="83"/>
      <c r="P226" s="83"/>
      <c r="Q226" s="83"/>
      <c r="R226" s="83"/>
      <c r="S226" s="83"/>
      <c r="T226" s="83"/>
      <c r="U226" s="83"/>
      <c r="V226" s="83"/>
      <c r="W226" s="83"/>
      <c r="X226" s="83"/>
      <c r="Y226" s="83"/>
      <c r="Z226" s="83"/>
      <c r="AA226" s="83"/>
      <c r="AB226" s="83"/>
      <c r="AC226" s="83"/>
      <c r="AD226" s="83"/>
      <c r="AE226" s="83"/>
      <c r="AF226" s="83"/>
      <c r="AG226" s="83"/>
      <c r="AH226" s="83"/>
      <c r="AI226" s="83"/>
      <c r="AJ226" s="83"/>
    </row>
    <row r="227" spans="1:36" ht="12.75" x14ac:dyDescent="0.2">
      <c r="A227" s="83"/>
      <c r="B227" s="83"/>
      <c r="C227" s="83"/>
      <c r="D227" s="83"/>
      <c r="E227" s="83"/>
      <c r="F227" s="83"/>
      <c r="G227" s="83"/>
      <c r="H227" s="83"/>
      <c r="I227" s="83"/>
      <c r="J227" s="83"/>
      <c r="K227" s="83"/>
      <c r="L227" s="83"/>
      <c r="M227" s="83"/>
      <c r="N227" s="83"/>
      <c r="O227" s="83"/>
      <c r="P227" s="83"/>
      <c r="Q227" s="83"/>
      <c r="R227" s="83"/>
      <c r="S227" s="83"/>
      <c r="T227" s="83"/>
      <c r="U227" s="83"/>
      <c r="V227" s="83"/>
      <c r="W227" s="83"/>
      <c r="X227" s="83"/>
      <c r="Y227" s="83"/>
      <c r="Z227" s="83"/>
      <c r="AA227" s="83"/>
      <c r="AB227" s="83"/>
      <c r="AC227" s="83"/>
      <c r="AD227" s="83"/>
      <c r="AE227" s="83"/>
      <c r="AF227" s="83"/>
      <c r="AG227" s="83"/>
      <c r="AH227" s="83"/>
      <c r="AI227" s="83"/>
      <c r="AJ227" s="83"/>
    </row>
    <row r="228" spans="1:36" ht="12.75" x14ac:dyDescent="0.2">
      <c r="A228" s="83"/>
      <c r="B228" s="83"/>
      <c r="C228" s="83"/>
      <c r="D228" s="83"/>
      <c r="E228" s="83"/>
      <c r="F228" s="83"/>
      <c r="G228" s="83"/>
      <c r="H228" s="83"/>
      <c r="I228" s="83"/>
      <c r="J228" s="83"/>
      <c r="K228" s="83"/>
      <c r="L228" s="83"/>
      <c r="M228" s="83"/>
      <c r="N228" s="83"/>
      <c r="O228" s="83"/>
      <c r="P228" s="83"/>
      <c r="Q228" s="83"/>
      <c r="R228" s="83"/>
      <c r="S228" s="83"/>
      <c r="T228" s="83"/>
      <c r="U228" s="83"/>
      <c r="V228" s="83"/>
      <c r="W228" s="83"/>
      <c r="X228" s="83"/>
      <c r="Y228" s="83"/>
      <c r="Z228" s="83"/>
      <c r="AA228" s="83"/>
      <c r="AB228" s="83"/>
      <c r="AC228" s="83"/>
      <c r="AD228" s="83"/>
      <c r="AE228" s="83"/>
      <c r="AF228" s="83"/>
      <c r="AG228" s="83"/>
      <c r="AH228" s="83"/>
      <c r="AI228" s="83"/>
      <c r="AJ228" s="83"/>
    </row>
    <row r="229" spans="1:36" ht="12.75" x14ac:dyDescent="0.2">
      <c r="A229" s="83"/>
      <c r="B229" s="83"/>
      <c r="C229" s="83"/>
      <c r="D229" s="83"/>
      <c r="E229" s="83"/>
      <c r="F229" s="83"/>
      <c r="G229" s="83"/>
      <c r="H229" s="83"/>
      <c r="I229" s="83"/>
      <c r="J229" s="83"/>
      <c r="K229" s="83"/>
      <c r="L229" s="83"/>
      <c r="M229" s="83"/>
      <c r="N229" s="83"/>
      <c r="O229" s="83"/>
      <c r="P229" s="83"/>
      <c r="Q229" s="83"/>
      <c r="R229" s="83"/>
      <c r="S229" s="83"/>
      <c r="T229" s="83"/>
      <c r="U229" s="83"/>
      <c r="V229" s="83"/>
      <c r="W229" s="83"/>
      <c r="X229" s="83"/>
      <c r="Y229" s="83"/>
      <c r="Z229" s="83"/>
      <c r="AA229" s="83"/>
      <c r="AB229" s="83"/>
      <c r="AC229" s="83"/>
      <c r="AD229" s="83"/>
      <c r="AE229" s="83"/>
      <c r="AF229" s="83"/>
      <c r="AG229" s="83"/>
      <c r="AH229" s="83"/>
      <c r="AI229" s="83"/>
      <c r="AJ229" s="83"/>
    </row>
    <row r="230" spans="1:36" ht="12.75" x14ac:dyDescent="0.2">
      <c r="A230" s="83"/>
      <c r="B230" s="83"/>
      <c r="C230" s="83"/>
      <c r="D230" s="83"/>
      <c r="E230" s="83"/>
      <c r="F230" s="83"/>
      <c r="G230" s="83"/>
      <c r="H230" s="83"/>
      <c r="I230" s="83"/>
      <c r="J230" s="83"/>
      <c r="K230" s="83"/>
      <c r="L230" s="83"/>
      <c r="M230" s="83"/>
      <c r="N230" s="83"/>
      <c r="O230" s="83"/>
      <c r="P230" s="83"/>
      <c r="Q230" s="83"/>
      <c r="R230" s="83"/>
      <c r="S230" s="83"/>
      <c r="T230" s="83"/>
      <c r="U230" s="83"/>
      <c r="V230" s="83"/>
      <c r="W230" s="83"/>
      <c r="X230" s="83"/>
      <c r="Y230" s="83"/>
      <c r="Z230" s="83"/>
      <c r="AA230" s="83"/>
      <c r="AB230" s="83"/>
      <c r="AC230" s="83"/>
      <c r="AD230" s="83"/>
      <c r="AE230" s="83"/>
      <c r="AF230" s="83"/>
      <c r="AG230" s="83"/>
      <c r="AH230" s="83"/>
      <c r="AI230" s="83"/>
      <c r="AJ230" s="83"/>
    </row>
    <row r="231" spans="1:36" ht="12.75" x14ac:dyDescent="0.2">
      <c r="A231" s="83"/>
      <c r="B231" s="83"/>
      <c r="C231" s="83"/>
      <c r="D231" s="83"/>
      <c r="E231" s="83"/>
      <c r="F231" s="83"/>
      <c r="G231" s="83"/>
      <c r="H231" s="83"/>
      <c r="I231" s="83"/>
      <c r="J231" s="83"/>
      <c r="K231" s="83"/>
      <c r="L231" s="83"/>
      <c r="M231" s="83"/>
      <c r="N231" s="83"/>
      <c r="O231" s="83"/>
      <c r="P231" s="83"/>
      <c r="Q231" s="83"/>
      <c r="R231" s="83"/>
      <c r="S231" s="83"/>
      <c r="T231" s="83"/>
      <c r="U231" s="83"/>
      <c r="V231" s="83"/>
      <c r="W231" s="83"/>
      <c r="X231" s="83"/>
      <c r="Y231" s="83"/>
      <c r="Z231" s="83"/>
      <c r="AA231" s="83"/>
      <c r="AB231" s="83"/>
      <c r="AC231" s="83"/>
      <c r="AD231" s="83"/>
      <c r="AE231" s="83"/>
      <c r="AF231" s="83"/>
      <c r="AG231" s="83"/>
      <c r="AH231" s="83"/>
      <c r="AI231" s="83"/>
      <c r="AJ231" s="83"/>
    </row>
    <row r="232" spans="1:36" ht="12.75" x14ac:dyDescent="0.2">
      <c r="A232" s="83"/>
      <c r="B232" s="83"/>
      <c r="C232" s="83"/>
      <c r="D232" s="83"/>
      <c r="E232" s="83"/>
      <c r="F232" s="83"/>
      <c r="G232" s="83"/>
      <c r="H232" s="83"/>
      <c r="I232" s="83"/>
      <c r="J232" s="83"/>
      <c r="K232" s="83"/>
      <c r="L232" s="83"/>
      <c r="M232" s="83"/>
      <c r="N232" s="83"/>
      <c r="O232" s="83"/>
      <c r="P232" s="83"/>
      <c r="Q232" s="83"/>
      <c r="R232" s="83"/>
      <c r="S232" s="83"/>
      <c r="T232" s="83"/>
      <c r="U232" s="83"/>
      <c r="V232" s="83"/>
      <c r="W232" s="83"/>
      <c r="X232" s="83"/>
      <c r="Y232" s="83"/>
      <c r="Z232" s="83"/>
      <c r="AA232" s="83"/>
      <c r="AB232" s="83"/>
      <c r="AC232" s="83"/>
      <c r="AD232" s="83"/>
      <c r="AE232" s="83"/>
      <c r="AF232" s="83"/>
      <c r="AG232" s="83"/>
      <c r="AH232" s="83"/>
      <c r="AI232" s="83"/>
      <c r="AJ232" s="83"/>
    </row>
    <row r="233" spans="1:36" ht="12.75" x14ac:dyDescent="0.2">
      <c r="A233" s="83"/>
      <c r="B233" s="83"/>
      <c r="C233" s="83"/>
      <c r="D233" s="83"/>
      <c r="E233" s="83"/>
      <c r="F233" s="83"/>
      <c r="G233" s="83"/>
      <c r="H233" s="83"/>
      <c r="I233" s="83"/>
      <c r="J233" s="83"/>
      <c r="K233" s="83"/>
      <c r="L233" s="83"/>
      <c r="M233" s="83"/>
      <c r="N233" s="83"/>
      <c r="O233" s="83"/>
      <c r="P233" s="83"/>
      <c r="Q233" s="83"/>
      <c r="R233" s="83"/>
      <c r="S233" s="83"/>
      <c r="T233" s="83"/>
      <c r="U233" s="83"/>
      <c r="V233" s="83"/>
      <c r="W233" s="83"/>
      <c r="X233" s="83"/>
      <c r="Y233" s="83"/>
      <c r="Z233" s="83"/>
      <c r="AA233" s="83"/>
      <c r="AB233" s="83"/>
      <c r="AC233" s="83"/>
      <c r="AD233" s="83"/>
      <c r="AE233" s="83"/>
      <c r="AF233" s="83"/>
      <c r="AG233" s="83"/>
      <c r="AH233" s="83"/>
      <c r="AI233" s="83"/>
      <c r="AJ233" s="83"/>
    </row>
    <row r="234" spans="1:36" ht="12.75" x14ac:dyDescent="0.2">
      <c r="A234" s="83"/>
      <c r="B234" s="83"/>
      <c r="C234" s="83"/>
      <c r="D234" s="83"/>
      <c r="E234" s="83"/>
      <c r="F234" s="83"/>
      <c r="G234" s="83"/>
      <c r="H234" s="83"/>
      <c r="I234" s="83"/>
      <c r="J234" s="83"/>
      <c r="K234" s="83"/>
      <c r="L234" s="83"/>
      <c r="M234" s="83"/>
      <c r="N234" s="83"/>
      <c r="O234" s="83"/>
      <c r="P234" s="83"/>
      <c r="Q234" s="83"/>
      <c r="R234" s="83"/>
      <c r="S234" s="83"/>
      <c r="T234" s="83"/>
      <c r="U234" s="83"/>
      <c r="V234" s="83"/>
      <c r="W234" s="83"/>
      <c r="X234" s="83"/>
      <c r="Y234" s="83"/>
      <c r="Z234" s="83"/>
      <c r="AA234" s="83"/>
      <c r="AB234" s="83"/>
      <c r="AC234" s="83"/>
      <c r="AD234" s="83"/>
      <c r="AE234" s="83"/>
      <c r="AF234" s="83"/>
      <c r="AG234" s="83"/>
      <c r="AH234" s="83"/>
      <c r="AI234" s="83"/>
      <c r="AJ234" s="83"/>
    </row>
    <row r="235" spans="1:36" ht="12.75" x14ac:dyDescent="0.2">
      <c r="A235" s="83"/>
      <c r="B235" s="83"/>
      <c r="C235" s="83"/>
      <c r="D235" s="83"/>
      <c r="E235" s="83"/>
      <c r="F235" s="83"/>
      <c r="G235" s="83"/>
      <c r="H235" s="83"/>
      <c r="I235" s="83"/>
      <c r="J235" s="83"/>
      <c r="K235" s="83"/>
      <c r="L235" s="83"/>
      <c r="M235" s="83"/>
      <c r="N235" s="83"/>
      <c r="O235" s="83"/>
      <c r="P235" s="83"/>
      <c r="Q235" s="83"/>
      <c r="R235" s="83"/>
      <c r="S235" s="83"/>
      <c r="T235" s="83"/>
      <c r="U235" s="83"/>
      <c r="V235" s="83"/>
      <c r="W235" s="83"/>
      <c r="X235" s="83"/>
      <c r="Y235" s="83"/>
      <c r="Z235" s="83"/>
      <c r="AA235" s="83"/>
      <c r="AB235" s="83"/>
      <c r="AC235" s="83"/>
      <c r="AD235" s="83"/>
      <c r="AE235" s="83"/>
      <c r="AF235" s="83"/>
      <c r="AG235" s="83"/>
      <c r="AH235" s="83"/>
      <c r="AI235" s="83"/>
      <c r="AJ235" s="83"/>
    </row>
    <row r="236" spans="1:36" ht="12.75" x14ac:dyDescent="0.2">
      <c r="A236" s="83"/>
      <c r="B236" s="83"/>
      <c r="C236" s="83"/>
      <c r="D236" s="83"/>
      <c r="E236" s="83"/>
      <c r="F236" s="83"/>
      <c r="G236" s="83"/>
      <c r="H236" s="83"/>
      <c r="I236" s="83"/>
      <c r="J236" s="83"/>
      <c r="K236" s="83"/>
      <c r="L236" s="83"/>
      <c r="M236" s="83"/>
      <c r="N236" s="83"/>
      <c r="O236" s="83"/>
      <c r="P236" s="83"/>
      <c r="Q236" s="83"/>
      <c r="R236" s="83"/>
      <c r="S236" s="83"/>
      <c r="T236" s="83"/>
      <c r="U236" s="83"/>
      <c r="V236" s="83"/>
      <c r="W236" s="83"/>
      <c r="X236" s="83"/>
      <c r="Y236" s="83"/>
      <c r="Z236" s="83"/>
      <c r="AA236" s="83"/>
      <c r="AB236" s="83"/>
      <c r="AC236" s="83"/>
      <c r="AD236" s="83"/>
      <c r="AE236" s="83"/>
      <c r="AF236" s="83"/>
      <c r="AG236" s="83"/>
      <c r="AH236" s="83"/>
      <c r="AI236" s="83"/>
      <c r="AJ236" s="83"/>
    </row>
    <row r="237" spans="1:36" ht="12.75" x14ac:dyDescent="0.2">
      <c r="A237" s="83"/>
      <c r="B237" s="83"/>
      <c r="C237" s="83"/>
      <c r="D237" s="83"/>
      <c r="E237" s="83"/>
      <c r="F237" s="83"/>
      <c r="G237" s="83"/>
      <c r="H237" s="83"/>
      <c r="I237" s="83"/>
      <c r="J237" s="83"/>
      <c r="K237" s="83"/>
      <c r="L237" s="83"/>
      <c r="M237" s="83"/>
      <c r="N237" s="83"/>
      <c r="O237" s="83"/>
      <c r="P237" s="83"/>
      <c r="Q237" s="83"/>
      <c r="R237" s="83"/>
      <c r="S237" s="83"/>
      <c r="T237" s="83"/>
      <c r="U237" s="83"/>
      <c r="V237" s="83"/>
      <c r="W237" s="83"/>
      <c r="X237" s="83"/>
      <c r="Y237" s="83"/>
      <c r="Z237" s="83"/>
      <c r="AA237" s="83"/>
      <c r="AB237" s="83"/>
      <c r="AC237" s="83"/>
      <c r="AD237" s="83"/>
      <c r="AE237" s="83"/>
      <c r="AF237" s="83"/>
      <c r="AG237" s="83"/>
      <c r="AH237" s="83"/>
      <c r="AI237" s="83"/>
      <c r="AJ237" s="83"/>
    </row>
    <row r="238" spans="1:36" ht="12.75" x14ac:dyDescent="0.2">
      <c r="A238" s="83"/>
      <c r="B238" s="83"/>
      <c r="C238" s="83"/>
      <c r="D238" s="83"/>
      <c r="E238" s="83"/>
      <c r="F238" s="83"/>
      <c r="G238" s="83"/>
      <c r="H238" s="83"/>
      <c r="I238" s="83"/>
      <c r="J238" s="83"/>
      <c r="K238" s="83"/>
      <c r="L238" s="83"/>
      <c r="M238" s="83"/>
      <c r="N238" s="83"/>
      <c r="O238" s="83"/>
      <c r="P238" s="83"/>
      <c r="Q238" s="83"/>
      <c r="R238" s="83"/>
      <c r="S238" s="83"/>
      <c r="T238" s="83"/>
      <c r="U238" s="83"/>
      <c r="V238" s="83"/>
      <c r="W238" s="83"/>
      <c r="X238" s="83"/>
      <c r="Y238" s="83"/>
      <c r="Z238" s="83"/>
      <c r="AA238" s="83"/>
      <c r="AB238" s="83"/>
      <c r="AC238" s="83"/>
      <c r="AD238" s="83"/>
      <c r="AE238" s="83"/>
      <c r="AF238" s="83"/>
      <c r="AG238" s="83"/>
      <c r="AH238" s="83"/>
      <c r="AI238" s="83"/>
      <c r="AJ238" s="83"/>
    </row>
    <row r="239" spans="1:36" ht="12.75" x14ac:dyDescent="0.2">
      <c r="A239" s="83"/>
      <c r="B239" s="83"/>
      <c r="C239" s="83"/>
      <c r="D239" s="83"/>
      <c r="E239" s="83"/>
      <c r="F239" s="83"/>
      <c r="G239" s="83"/>
      <c r="H239" s="83"/>
      <c r="I239" s="83"/>
      <c r="J239" s="83"/>
      <c r="K239" s="83"/>
      <c r="L239" s="83"/>
      <c r="M239" s="83"/>
      <c r="N239" s="83"/>
      <c r="O239" s="83"/>
      <c r="P239" s="83"/>
      <c r="Q239" s="83"/>
      <c r="R239" s="83"/>
      <c r="S239" s="83"/>
      <c r="T239" s="83"/>
      <c r="U239" s="83"/>
      <c r="V239" s="83"/>
      <c r="W239" s="83"/>
      <c r="X239" s="83"/>
      <c r="Y239" s="83"/>
      <c r="Z239" s="83"/>
      <c r="AA239" s="83"/>
      <c r="AB239" s="83"/>
      <c r="AC239" s="83"/>
      <c r="AD239" s="83"/>
      <c r="AE239" s="83"/>
      <c r="AF239" s="83"/>
      <c r="AG239" s="83"/>
      <c r="AH239" s="83"/>
      <c r="AI239" s="83"/>
      <c r="AJ239" s="83"/>
    </row>
    <row r="240" spans="1:36" ht="12.75" x14ac:dyDescent="0.2">
      <c r="A240" s="83"/>
      <c r="B240" s="83"/>
      <c r="C240" s="83"/>
      <c r="D240" s="83"/>
      <c r="E240" s="83"/>
      <c r="F240" s="83"/>
      <c r="G240" s="83"/>
      <c r="H240" s="83"/>
      <c r="I240" s="83"/>
      <c r="J240" s="83"/>
      <c r="K240" s="83"/>
      <c r="L240" s="83"/>
      <c r="M240" s="83"/>
      <c r="N240" s="83"/>
      <c r="O240" s="83"/>
      <c r="P240" s="83"/>
      <c r="Q240" s="83"/>
      <c r="R240" s="83"/>
      <c r="S240" s="83"/>
      <c r="T240" s="83"/>
      <c r="U240" s="83"/>
      <c r="V240" s="83"/>
      <c r="W240" s="83"/>
      <c r="X240" s="83"/>
      <c r="Y240" s="83"/>
      <c r="Z240" s="83"/>
      <c r="AA240" s="83"/>
      <c r="AB240" s="83"/>
      <c r="AC240" s="83"/>
      <c r="AD240" s="83"/>
      <c r="AE240" s="83"/>
      <c r="AF240" s="83"/>
      <c r="AG240" s="83"/>
      <c r="AH240" s="83"/>
      <c r="AI240" s="83"/>
      <c r="AJ240" s="83"/>
    </row>
    <row r="241" spans="1:36" ht="12.75" x14ac:dyDescent="0.2">
      <c r="A241" s="83"/>
      <c r="B241" s="83"/>
      <c r="C241" s="83"/>
      <c r="D241" s="83"/>
      <c r="E241" s="83"/>
      <c r="F241" s="83"/>
      <c r="G241" s="83"/>
      <c r="H241" s="83"/>
      <c r="I241" s="83"/>
      <c r="J241" s="83"/>
      <c r="K241" s="83"/>
      <c r="L241" s="83"/>
      <c r="M241" s="83"/>
      <c r="N241" s="83"/>
      <c r="O241" s="83"/>
      <c r="P241" s="83"/>
      <c r="Q241" s="83"/>
      <c r="R241" s="83"/>
      <c r="S241" s="83"/>
      <c r="T241" s="83"/>
      <c r="U241" s="83"/>
      <c r="V241" s="83"/>
      <c r="W241" s="83"/>
      <c r="X241" s="83"/>
      <c r="Y241" s="83"/>
      <c r="Z241" s="83"/>
      <c r="AA241" s="83"/>
      <c r="AB241" s="83"/>
      <c r="AC241" s="83"/>
      <c r="AD241" s="83"/>
      <c r="AE241" s="83"/>
      <c r="AF241" s="83"/>
      <c r="AG241" s="83"/>
      <c r="AH241" s="83"/>
      <c r="AI241" s="83"/>
      <c r="AJ241" s="83"/>
    </row>
    <row r="242" spans="1:36" ht="12.75" x14ac:dyDescent="0.2">
      <c r="A242" s="83"/>
      <c r="B242" s="83"/>
      <c r="C242" s="83"/>
      <c r="D242" s="83"/>
      <c r="E242" s="83"/>
      <c r="F242" s="83"/>
      <c r="G242" s="83"/>
      <c r="H242" s="83"/>
      <c r="I242" s="83"/>
      <c r="J242" s="83"/>
      <c r="K242" s="83"/>
      <c r="L242" s="83"/>
      <c r="M242" s="83"/>
      <c r="N242" s="83"/>
      <c r="O242" s="83"/>
      <c r="P242" s="83"/>
      <c r="Q242" s="83"/>
      <c r="R242" s="83"/>
      <c r="S242" s="83"/>
      <c r="T242" s="83"/>
      <c r="U242" s="83"/>
      <c r="V242" s="83"/>
      <c r="W242" s="83"/>
      <c r="X242" s="83"/>
      <c r="Y242" s="83"/>
      <c r="Z242" s="83"/>
      <c r="AA242" s="83"/>
      <c r="AB242" s="83"/>
      <c r="AC242" s="83"/>
      <c r="AD242" s="83"/>
      <c r="AE242" s="83"/>
      <c r="AF242" s="83"/>
      <c r="AG242" s="83"/>
      <c r="AH242" s="83"/>
      <c r="AI242" s="83"/>
      <c r="AJ242" s="83"/>
    </row>
    <row r="243" spans="1:36" ht="12.75" x14ac:dyDescent="0.2">
      <c r="A243" s="83"/>
      <c r="B243" s="83"/>
      <c r="C243" s="83"/>
      <c r="D243" s="83"/>
      <c r="E243" s="83"/>
      <c r="F243" s="83"/>
      <c r="G243" s="83"/>
      <c r="H243" s="83"/>
      <c r="I243" s="83"/>
      <c r="J243" s="83"/>
      <c r="K243" s="83"/>
      <c r="L243" s="83"/>
      <c r="M243" s="83"/>
      <c r="N243" s="83"/>
      <c r="O243" s="83"/>
      <c r="P243" s="83"/>
      <c r="Q243" s="83"/>
      <c r="R243" s="83"/>
      <c r="S243" s="83"/>
      <c r="T243" s="83"/>
      <c r="U243" s="83"/>
      <c r="V243" s="83"/>
      <c r="W243" s="83"/>
      <c r="X243" s="83"/>
      <c r="Y243" s="83"/>
      <c r="Z243" s="83"/>
      <c r="AA243" s="83"/>
      <c r="AB243" s="83"/>
      <c r="AC243" s="83"/>
      <c r="AD243" s="83"/>
      <c r="AE243" s="83"/>
      <c r="AF243" s="83"/>
      <c r="AG243" s="83"/>
      <c r="AH243" s="83"/>
      <c r="AI243" s="83"/>
      <c r="AJ243" s="83"/>
    </row>
    <row r="244" spans="1:36" ht="12.75" x14ac:dyDescent="0.2">
      <c r="A244" s="83"/>
      <c r="B244" s="83"/>
      <c r="C244" s="83"/>
      <c r="D244" s="83"/>
      <c r="E244" s="83"/>
      <c r="F244" s="83"/>
      <c r="G244" s="83"/>
      <c r="H244" s="83"/>
      <c r="I244" s="83"/>
      <c r="J244" s="83"/>
      <c r="K244" s="83"/>
      <c r="L244" s="83"/>
      <c r="M244" s="83"/>
      <c r="N244" s="83"/>
      <c r="O244" s="83"/>
      <c r="P244" s="83"/>
      <c r="Q244" s="83"/>
      <c r="R244" s="83"/>
      <c r="S244" s="83"/>
      <c r="T244" s="83"/>
      <c r="U244" s="83"/>
      <c r="V244" s="83"/>
      <c r="W244" s="83"/>
      <c r="X244" s="83"/>
      <c r="Y244" s="83"/>
      <c r="Z244" s="83"/>
      <c r="AA244" s="83"/>
      <c r="AB244" s="83"/>
      <c r="AC244" s="83"/>
      <c r="AD244" s="83"/>
      <c r="AE244" s="83"/>
      <c r="AF244" s="83"/>
      <c r="AG244" s="83"/>
      <c r="AH244" s="83"/>
      <c r="AI244" s="83"/>
      <c r="AJ244" s="83"/>
    </row>
    <row r="245" spans="1:36" ht="12.75" x14ac:dyDescent="0.2">
      <c r="A245" s="83"/>
      <c r="B245" s="83"/>
      <c r="C245" s="83"/>
      <c r="D245" s="83"/>
      <c r="E245" s="83"/>
      <c r="F245" s="83"/>
      <c r="G245" s="83"/>
      <c r="H245" s="83"/>
      <c r="I245" s="83"/>
      <c r="J245" s="83"/>
      <c r="K245" s="83"/>
      <c r="L245" s="83"/>
      <c r="M245" s="83"/>
      <c r="N245" s="83"/>
      <c r="O245" s="83"/>
      <c r="P245" s="83"/>
      <c r="Q245" s="83"/>
      <c r="R245" s="83"/>
      <c r="S245" s="83"/>
      <c r="T245" s="83"/>
      <c r="U245" s="83"/>
      <c r="V245" s="83"/>
      <c r="W245" s="83"/>
      <c r="X245" s="83"/>
      <c r="Y245" s="83"/>
      <c r="Z245" s="83"/>
      <c r="AA245" s="83"/>
      <c r="AB245" s="83"/>
      <c r="AC245" s="83"/>
      <c r="AD245" s="83"/>
      <c r="AE245" s="83"/>
      <c r="AF245" s="83"/>
      <c r="AG245" s="83"/>
      <c r="AH245" s="83"/>
      <c r="AI245" s="83"/>
      <c r="AJ245" s="83"/>
    </row>
    <row r="246" spans="1:36" ht="12.75" x14ac:dyDescent="0.2">
      <c r="A246" s="83"/>
      <c r="B246" s="83"/>
      <c r="C246" s="83"/>
      <c r="D246" s="83"/>
      <c r="E246" s="83"/>
      <c r="F246" s="83"/>
      <c r="G246" s="83"/>
      <c r="H246" s="83"/>
      <c r="I246" s="83"/>
      <c r="J246" s="83"/>
      <c r="K246" s="83"/>
      <c r="L246" s="83"/>
      <c r="M246" s="83"/>
      <c r="N246" s="83"/>
      <c r="O246" s="83"/>
      <c r="P246" s="83"/>
      <c r="Q246" s="83"/>
      <c r="R246" s="83"/>
      <c r="S246" s="83"/>
      <c r="T246" s="83"/>
      <c r="U246" s="83"/>
      <c r="V246" s="83"/>
      <c r="W246" s="83"/>
      <c r="X246" s="83"/>
      <c r="Y246" s="83"/>
      <c r="Z246" s="83"/>
      <c r="AA246" s="83"/>
      <c r="AB246" s="83"/>
      <c r="AC246" s="83"/>
      <c r="AD246" s="83"/>
      <c r="AE246" s="83"/>
      <c r="AF246" s="83"/>
      <c r="AG246" s="83"/>
      <c r="AH246" s="83"/>
      <c r="AI246" s="83"/>
      <c r="AJ246" s="83"/>
    </row>
    <row r="247" spans="1:36" ht="12.75" x14ac:dyDescent="0.2">
      <c r="A247" s="83"/>
      <c r="B247" s="83"/>
      <c r="C247" s="83"/>
      <c r="D247" s="83"/>
      <c r="E247" s="83"/>
      <c r="F247" s="83"/>
      <c r="G247" s="83"/>
      <c r="H247" s="83"/>
      <c r="I247" s="83"/>
      <c r="J247" s="83"/>
      <c r="K247" s="83"/>
      <c r="L247" s="83"/>
      <c r="M247" s="83"/>
      <c r="N247" s="83"/>
      <c r="O247" s="83"/>
      <c r="P247" s="83"/>
      <c r="Q247" s="83"/>
      <c r="R247" s="83"/>
      <c r="S247" s="83"/>
      <c r="T247" s="83"/>
      <c r="U247" s="83"/>
      <c r="V247" s="83"/>
      <c r="W247" s="83"/>
      <c r="X247" s="83"/>
      <c r="Y247" s="83"/>
      <c r="Z247" s="83"/>
      <c r="AA247" s="83"/>
      <c r="AB247" s="83"/>
      <c r="AC247" s="83"/>
      <c r="AD247" s="83"/>
      <c r="AE247" s="83"/>
      <c r="AF247" s="83"/>
      <c r="AG247" s="83"/>
      <c r="AH247" s="83"/>
      <c r="AI247" s="83"/>
      <c r="AJ247" s="83"/>
    </row>
    <row r="248" spans="1:36" ht="12.75" x14ac:dyDescent="0.2">
      <c r="A248" s="83"/>
      <c r="B248" s="83"/>
      <c r="C248" s="83"/>
      <c r="D248" s="83"/>
      <c r="E248" s="83"/>
      <c r="F248" s="83"/>
      <c r="G248" s="83"/>
      <c r="H248" s="83"/>
      <c r="I248" s="83"/>
      <c r="J248" s="83"/>
      <c r="K248" s="83"/>
      <c r="L248" s="83"/>
      <c r="M248" s="83"/>
      <c r="N248" s="83"/>
      <c r="O248" s="83"/>
      <c r="P248" s="83"/>
      <c r="Q248" s="83"/>
      <c r="R248" s="83"/>
      <c r="S248" s="83"/>
      <c r="T248" s="83"/>
      <c r="U248" s="83"/>
      <c r="V248" s="83"/>
      <c r="W248" s="83"/>
      <c r="X248" s="83"/>
      <c r="Y248" s="83"/>
      <c r="Z248" s="83"/>
      <c r="AA248" s="83"/>
      <c r="AB248" s="83"/>
      <c r="AC248" s="83"/>
      <c r="AD248" s="83"/>
      <c r="AE248" s="83"/>
      <c r="AF248" s="83"/>
      <c r="AG248" s="83"/>
      <c r="AH248" s="83"/>
      <c r="AI248" s="83"/>
      <c r="AJ248" s="83"/>
    </row>
    <row r="249" spans="1:36" ht="12.75" x14ac:dyDescent="0.2">
      <c r="A249" s="83"/>
      <c r="B249" s="83"/>
      <c r="C249" s="83"/>
      <c r="D249" s="83"/>
      <c r="E249" s="83"/>
      <c r="F249" s="83"/>
      <c r="G249" s="83"/>
      <c r="H249" s="83"/>
      <c r="I249" s="83"/>
      <c r="J249" s="83"/>
      <c r="K249" s="83"/>
      <c r="L249" s="83"/>
      <c r="M249" s="83"/>
      <c r="N249" s="83"/>
      <c r="O249" s="83"/>
      <c r="P249" s="83"/>
      <c r="Q249" s="83"/>
      <c r="R249" s="83"/>
      <c r="S249" s="83"/>
      <c r="T249" s="83"/>
      <c r="U249" s="83"/>
      <c r="V249" s="83"/>
      <c r="W249" s="83"/>
      <c r="X249" s="83"/>
      <c r="Y249" s="83"/>
      <c r="Z249" s="83"/>
      <c r="AA249" s="83"/>
      <c r="AB249" s="83"/>
      <c r="AC249" s="83"/>
      <c r="AD249" s="83"/>
      <c r="AE249" s="83"/>
      <c r="AF249" s="83"/>
      <c r="AG249" s="83"/>
      <c r="AH249" s="83"/>
      <c r="AI249" s="83"/>
      <c r="AJ249" s="83"/>
    </row>
    <row r="250" spans="1:36" ht="12.75" x14ac:dyDescent="0.2">
      <c r="A250" s="83"/>
      <c r="B250" s="83"/>
      <c r="C250" s="83"/>
      <c r="D250" s="83"/>
      <c r="E250" s="83"/>
      <c r="F250" s="83"/>
      <c r="G250" s="83"/>
      <c r="H250" s="83"/>
      <c r="I250" s="83"/>
      <c r="J250" s="83"/>
      <c r="K250" s="83"/>
      <c r="L250" s="83"/>
      <c r="M250" s="83"/>
      <c r="N250" s="83"/>
      <c r="O250" s="83"/>
      <c r="P250" s="83"/>
      <c r="Q250" s="83"/>
      <c r="R250" s="83"/>
      <c r="S250" s="83"/>
      <c r="T250" s="83"/>
      <c r="U250" s="83"/>
      <c r="V250" s="83"/>
      <c r="W250" s="83"/>
      <c r="X250" s="83"/>
      <c r="Y250" s="83"/>
      <c r="Z250" s="83"/>
      <c r="AA250" s="83"/>
      <c r="AB250" s="83"/>
      <c r="AC250" s="83"/>
      <c r="AD250" s="83"/>
      <c r="AE250" s="83"/>
      <c r="AF250" s="83"/>
      <c r="AG250" s="83"/>
      <c r="AH250" s="83"/>
      <c r="AI250" s="83"/>
      <c r="AJ250" s="83"/>
    </row>
    <row r="251" spans="1:36" ht="12.75" x14ac:dyDescent="0.2">
      <c r="A251" s="83"/>
      <c r="B251" s="83"/>
      <c r="C251" s="83"/>
      <c r="D251" s="83"/>
      <c r="E251" s="83"/>
      <c r="F251" s="83"/>
      <c r="G251" s="83"/>
      <c r="H251" s="83"/>
      <c r="I251" s="83"/>
      <c r="J251" s="83"/>
      <c r="K251" s="83"/>
      <c r="L251" s="83"/>
      <c r="M251" s="83"/>
      <c r="N251" s="83"/>
      <c r="O251" s="83"/>
      <c r="P251" s="83"/>
      <c r="Q251" s="83"/>
      <c r="R251" s="83"/>
      <c r="S251" s="83"/>
      <c r="T251" s="83"/>
      <c r="U251" s="83"/>
      <c r="V251" s="83"/>
      <c r="W251" s="83"/>
      <c r="X251" s="83"/>
      <c r="Y251" s="83"/>
      <c r="Z251" s="83"/>
      <c r="AA251" s="83"/>
      <c r="AB251" s="83"/>
      <c r="AC251" s="83"/>
      <c r="AD251" s="83"/>
      <c r="AE251" s="83"/>
      <c r="AF251" s="83"/>
      <c r="AG251" s="83"/>
      <c r="AH251" s="83"/>
      <c r="AI251" s="83"/>
      <c r="AJ251" s="83"/>
    </row>
    <row r="252" spans="1:36" ht="12.75" x14ac:dyDescent="0.2">
      <c r="A252" s="83"/>
      <c r="B252" s="83"/>
      <c r="C252" s="83"/>
      <c r="D252" s="83"/>
      <c r="E252" s="83"/>
      <c r="F252" s="83"/>
      <c r="G252" s="83"/>
      <c r="H252" s="83"/>
      <c r="I252" s="83"/>
      <c r="J252" s="83"/>
      <c r="K252" s="83"/>
      <c r="L252" s="83"/>
      <c r="M252" s="83"/>
      <c r="N252" s="83"/>
      <c r="O252" s="83"/>
      <c r="P252" s="83"/>
      <c r="Q252" s="83"/>
      <c r="R252" s="83"/>
      <c r="S252" s="83"/>
      <c r="T252" s="83"/>
      <c r="U252" s="83"/>
      <c r="V252" s="83"/>
      <c r="W252" s="83"/>
      <c r="X252" s="83"/>
      <c r="Y252" s="83"/>
      <c r="Z252" s="83"/>
      <c r="AA252" s="83"/>
      <c r="AB252" s="83"/>
      <c r="AC252" s="83"/>
      <c r="AD252" s="83"/>
      <c r="AE252" s="83"/>
      <c r="AF252" s="83"/>
      <c r="AG252" s="83"/>
      <c r="AH252" s="83"/>
      <c r="AI252" s="83"/>
      <c r="AJ252" s="83"/>
    </row>
    <row r="253" spans="1:36" ht="12.75" x14ac:dyDescent="0.2">
      <c r="A253" s="83"/>
      <c r="B253" s="83"/>
      <c r="C253" s="83"/>
      <c r="D253" s="83"/>
      <c r="E253" s="83"/>
      <c r="F253" s="83"/>
      <c r="G253" s="83"/>
      <c r="H253" s="83"/>
      <c r="I253" s="83"/>
      <c r="J253" s="83"/>
      <c r="K253" s="83"/>
      <c r="L253" s="83"/>
      <c r="M253" s="83"/>
      <c r="N253" s="83"/>
      <c r="O253" s="83"/>
      <c r="P253" s="83"/>
      <c r="Q253" s="83"/>
      <c r="R253" s="83"/>
      <c r="S253" s="83"/>
      <c r="T253" s="83"/>
      <c r="U253" s="83"/>
      <c r="V253" s="83"/>
      <c r="W253" s="83"/>
      <c r="X253" s="83"/>
      <c r="Y253" s="83"/>
      <c r="Z253" s="83"/>
      <c r="AA253" s="83"/>
      <c r="AB253" s="83"/>
      <c r="AC253" s="83"/>
      <c r="AD253" s="83"/>
      <c r="AE253" s="83"/>
      <c r="AF253" s="83"/>
      <c r="AG253" s="83"/>
      <c r="AH253" s="83"/>
      <c r="AI253" s="83"/>
      <c r="AJ253" s="83"/>
    </row>
    <row r="254" spans="1:36" ht="12.75" x14ac:dyDescent="0.2">
      <c r="A254" s="83"/>
      <c r="B254" s="83"/>
      <c r="C254" s="83"/>
      <c r="D254" s="83"/>
      <c r="E254" s="83"/>
      <c r="F254" s="83"/>
      <c r="G254" s="83"/>
      <c r="H254" s="83"/>
      <c r="I254" s="83"/>
      <c r="J254" s="83"/>
      <c r="K254" s="83"/>
      <c r="L254" s="83"/>
      <c r="M254" s="83"/>
      <c r="N254" s="83"/>
      <c r="O254" s="83"/>
      <c r="P254" s="83"/>
      <c r="Q254" s="83"/>
      <c r="R254" s="83"/>
      <c r="S254" s="83"/>
      <c r="T254" s="83"/>
      <c r="U254" s="83"/>
      <c r="V254" s="83"/>
      <c r="W254" s="83"/>
      <c r="X254" s="83"/>
      <c r="Y254" s="83"/>
      <c r="Z254" s="83"/>
      <c r="AA254" s="83"/>
      <c r="AB254" s="83"/>
      <c r="AC254" s="83"/>
      <c r="AD254" s="83"/>
      <c r="AE254" s="83"/>
      <c r="AF254" s="83"/>
      <c r="AG254" s="83"/>
      <c r="AH254" s="83"/>
      <c r="AI254" s="83"/>
      <c r="AJ254" s="83"/>
    </row>
    <row r="255" spans="1:36" ht="12.75" x14ac:dyDescent="0.2">
      <c r="A255" s="83"/>
      <c r="B255" s="83"/>
      <c r="C255" s="83"/>
      <c r="D255" s="83"/>
      <c r="E255" s="83"/>
      <c r="F255" s="83"/>
      <c r="G255" s="83"/>
      <c r="H255" s="83"/>
      <c r="I255" s="83"/>
      <c r="J255" s="83"/>
      <c r="K255" s="83"/>
      <c r="L255" s="83"/>
      <c r="M255" s="83"/>
      <c r="N255" s="83"/>
      <c r="O255" s="83"/>
      <c r="P255" s="83"/>
      <c r="Q255" s="83"/>
      <c r="R255" s="83"/>
      <c r="S255" s="83"/>
      <c r="T255" s="83"/>
      <c r="U255" s="83"/>
      <c r="V255" s="83"/>
      <c r="W255" s="83"/>
      <c r="X255" s="83"/>
      <c r="Y255" s="83"/>
      <c r="Z255" s="83"/>
      <c r="AA255" s="83"/>
      <c r="AB255" s="83"/>
      <c r="AC255" s="83"/>
      <c r="AD255" s="83"/>
      <c r="AE255" s="83"/>
      <c r="AF255" s="83"/>
      <c r="AG255" s="83"/>
      <c r="AH255" s="83"/>
      <c r="AI255" s="83"/>
      <c r="AJ255" s="83"/>
    </row>
    <row r="256" spans="1:36" ht="12.75" x14ac:dyDescent="0.2">
      <c r="A256" s="83"/>
      <c r="B256" s="83"/>
      <c r="C256" s="83"/>
      <c r="D256" s="83"/>
      <c r="E256" s="83"/>
      <c r="F256" s="83"/>
      <c r="G256" s="83"/>
      <c r="H256" s="83"/>
      <c r="I256" s="83"/>
      <c r="J256" s="83"/>
      <c r="K256" s="83"/>
      <c r="L256" s="83"/>
      <c r="M256" s="83"/>
      <c r="N256" s="83"/>
      <c r="O256" s="83"/>
      <c r="P256" s="83"/>
      <c r="Q256" s="83"/>
      <c r="R256" s="83"/>
      <c r="S256" s="83"/>
      <c r="T256" s="83"/>
      <c r="U256" s="83"/>
      <c r="V256" s="83"/>
      <c r="W256" s="83"/>
      <c r="X256" s="83"/>
      <c r="Y256" s="83"/>
      <c r="Z256" s="83"/>
      <c r="AA256" s="83"/>
      <c r="AB256" s="83"/>
      <c r="AC256" s="83"/>
      <c r="AD256" s="83"/>
      <c r="AE256" s="83"/>
      <c r="AF256" s="83"/>
      <c r="AG256" s="83"/>
      <c r="AH256" s="83"/>
      <c r="AI256" s="83"/>
      <c r="AJ256" s="83"/>
    </row>
    <row r="257" spans="1:36" ht="12.75" x14ac:dyDescent="0.2">
      <c r="A257" s="83"/>
      <c r="B257" s="83"/>
      <c r="C257" s="83"/>
      <c r="D257" s="83"/>
      <c r="E257" s="83"/>
      <c r="F257" s="83"/>
      <c r="G257" s="83"/>
      <c r="H257" s="83"/>
      <c r="I257" s="83"/>
      <c r="J257" s="83"/>
      <c r="K257" s="83"/>
      <c r="L257" s="83"/>
      <c r="M257" s="83"/>
      <c r="N257" s="83"/>
      <c r="O257" s="83"/>
      <c r="P257" s="83"/>
      <c r="Q257" s="83"/>
      <c r="R257" s="83"/>
      <c r="S257" s="83"/>
      <c r="T257" s="83"/>
      <c r="U257" s="83"/>
      <c r="V257" s="83"/>
      <c r="W257" s="83"/>
      <c r="X257" s="83"/>
      <c r="Y257" s="83"/>
      <c r="Z257" s="83"/>
      <c r="AA257" s="83"/>
      <c r="AB257" s="83"/>
      <c r="AC257" s="83"/>
      <c r="AD257" s="83"/>
      <c r="AE257" s="83"/>
      <c r="AF257" s="83"/>
      <c r="AG257" s="83"/>
      <c r="AH257" s="83"/>
      <c r="AI257" s="83"/>
      <c r="AJ257" s="83"/>
    </row>
    <row r="258" spans="1:36" ht="12.75" x14ac:dyDescent="0.2">
      <c r="A258" s="83"/>
      <c r="B258" s="83"/>
      <c r="C258" s="83"/>
      <c r="D258" s="83"/>
      <c r="E258" s="83"/>
      <c r="F258" s="83"/>
      <c r="G258" s="83"/>
      <c r="H258" s="83"/>
      <c r="I258" s="83"/>
      <c r="J258" s="83"/>
      <c r="K258" s="83"/>
      <c r="L258" s="83"/>
      <c r="M258" s="83"/>
      <c r="N258" s="83"/>
      <c r="O258" s="83"/>
      <c r="P258" s="83"/>
      <c r="Q258" s="83"/>
      <c r="R258" s="83"/>
      <c r="S258" s="83"/>
      <c r="T258" s="83"/>
      <c r="U258" s="83"/>
      <c r="V258" s="83"/>
      <c r="W258" s="83"/>
      <c r="X258" s="83"/>
      <c r="Y258" s="83"/>
      <c r="Z258" s="83"/>
      <c r="AA258" s="83"/>
      <c r="AB258" s="83"/>
      <c r="AC258" s="83"/>
      <c r="AD258" s="83"/>
      <c r="AE258" s="83"/>
      <c r="AF258" s="83"/>
      <c r="AG258" s="83"/>
      <c r="AH258" s="83"/>
      <c r="AI258" s="83"/>
      <c r="AJ258" s="83"/>
    </row>
    <row r="259" spans="1:36" ht="12.75" x14ac:dyDescent="0.2">
      <c r="A259" s="83"/>
      <c r="B259" s="83"/>
      <c r="C259" s="83"/>
      <c r="D259" s="83"/>
      <c r="E259" s="83"/>
      <c r="F259" s="83"/>
      <c r="G259" s="83"/>
      <c r="H259" s="83"/>
      <c r="I259" s="83"/>
      <c r="J259" s="83"/>
      <c r="K259" s="83"/>
      <c r="L259" s="83"/>
      <c r="M259" s="83"/>
      <c r="N259" s="83"/>
      <c r="O259" s="83"/>
      <c r="P259" s="83"/>
      <c r="Q259" s="83"/>
      <c r="R259" s="83"/>
      <c r="S259" s="83"/>
      <c r="T259" s="83"/>
      <c r="U259" s="83"/>
      <c r="V259" s="83"/>
      <c r="W259" s="83"/>
      <c r="X259" s="83"/>
      <c r="Y259" s="83"/>
      <c r="Z259" s="83"/>
      <c r="AA259" s="83"/>
      <c r="AB259" s="83"/>
      <c r="AC259" s="83"/>
      <c r="AD259" s="83"/>
      <c r="AE259" s="83"/>
      <c r="AF259" s="83"/>
      <c r="AG259" s="83"/>
      <c r="AH259" s="83"/>
      <c r="AI259" s="83"/>
      <c r="AJ259" s="83"/>
    </row>
    <row r="260" spans="1:36" ht="12.75" x14ac:dyDescent="0.2">
      <c r="A260" s="83"/>
      <c r="B260" s="83"/>
      <c r="C260" s="83"/>
      <c r="D260" s="83"/>
      <c r="E260" s="83"/>
      <c r="F260" s="83"/>
      <c r="G260" s="83"/>
      <c r="H260" s="83"/>
      <c r="I260" s="83"/>
      <c r="J260" s="83"/>
      <c r="K260" s="83"/>
      <c r="L260" s="83"/>
      <c r="M260" s="83"/>
      <c r="N260" s="83"/>
      <c r="O260" s="83"/>
      <c r="P260" s="83"/>
      <c r="Q260" s="83"/>
      <c r="R260" s="83"/>
      <c r="S260" s="83"/>
      <c r="T260" s="83"/>
      <c r="U260" s="83"/>
      <c r="V260" s="83"/>
      <c r="W260" s="83"/>
      <c r="X260" s="83"/>
      <c r="Y260" s="83"/>
      <c r="Z260" s="83"/>
      <c r="AA260" s="83"/>
      <c r="AB260" s="83"/>
      <c r="AC260" s="83"/>
      <c r="AD260" s="83"/>
      <c r="AE260" s="83"/>
      <c r="AF260" s="83"/>
      <c r="AG260" s="83"/>
      <c r="AH260" s="83"/>
      <c r="AI260" s="83"/>
      <c r="AJ260" s="83"/>
    </row>
    <row r="261" spans="1:36" ht="12.75" x14ac:dyDescent="0.2">
      <c r="A261" s="83"/>
      <c r="B261" s="83"/>
      <c r="C261" s="83"/>
      <c r="D261" s="83"/>
      <c r="E261" s="83"/>
      <c r="F261" s="83"/>
      <c r="G261" s="83"/>
      <c r="H261" s="83"/>
      <c r="I261" s="83"/>
      <c r="J261" s="83"/>
      <c r="K261" s="83"/>
      <c r="L261" s="83"/>
      <c r="M261" s="83"/>
      <c r="N261" s="83"/>
      <c r="O261" s="83"/>
      <c r="P261" s="83"/>
      <c r="Q261" s="83"/>
      <c r="R261" s="83"/>
      <c r="S261" s="83"/>
      <c r="T261" s="83"/>
      <c r="U261" s="83"/>
      <c r="V261" s="83"/>
      <c r="W261" s="83"/>
      <c r="X261" s="83"/>
      <c r="Y261" s="83"/>
      <c r="Z261" s="83"/>
      <c r="AA261" s="83"/>
      <c r="AB261" s="83"/>
      <c r="AC261" s="83"/>
      <c r="AD261" s="83"/>
      <c r="AE261" s="83"/>
      <c r="AF261" s="83"/>
      <c r="AG261" s="83"/>
      <c r="AH261" s="83"/>
      <c r="AI261" s="83"/>
      <c r="AJ261" s="83"/>
    </row>
    <row r="262" spans="1:36" ht="12.75" x14ac:dyDescent="0.2">
      <c r="A262" s="83"/>
      <c r="B262" s="83"/>
      <c r="C262" s="83"/>
      <c r="D262" s="83"/>
      <c r="E262" s="83"/>
      <c r="F262" s="83"/>
      <c r="G262" s="83"/>
      <c r="H262" s="83"/>
      <c r="I262" s="83"/>
      <c r="J262" s="83"/>
      <c r="K262" s="83"/>
      <c r="L262" s="83"/>
      <c r="M262" s="83"/>
      <c r="N262" s="83"/>
      <c r="O262" s="83"/>
      <c r="P262" s="83"/>
      <c r="Q262" s="83"/>
      <c r="R262" s="83"/>
      <c r="S262" s="83"/>
      <c r="T262" s="83"/>
      <c r="U262" s="83"/>
      <c r="V262" s="83"/>
      <c r="W262" s="83"/>
      <c r="X262" s="83"/>
      <c r="Y262" s="83"/>
      <c r="Z262" s="83"/>
      <c r="AA262" s="83"/>
      <c r="AB262" s="83"/>
      <c r="AC262" s="83"/>
      <c r="AD262" s="83"/>
      <c r="AE262" s="83"/>
      <c r="AF262" s="83"/>
      <c r="AG262" s="83"/>
      <c r="AH262" s="83"/>
      <c r="AI262" s="83"/>
      <c r="AJ262" s="83"/>
    </row>
    <row r="263" spans="1:36" ht="12.75" x14ac:dyDescent="0.2">
      <c r="A263" s="83"/>
      <c r="B263" s="83"/>
      <c r="C263" s="83"/>
      <c r="D263" s="83"/>
      <c r="E263" s="83"/>
      <c r="F263" s="83"/>
      <c r="G263" s="83"/>
      <c r="H263" s="83"/>
      <c r="I263" s="83"/>
      <c r="J263" s="83"/>
      <c r="K263" s="83"/>
      <c r="L263" s="83"/>
      <c r="M263" s="83"/>
      <c r="N263" s="83"/>
      <c r="O263" s="83"/>
      <c r="P263" s="83"/>
      <c r="Q263" s="83"/>
      <c r="R263" s="83"/>
      <c r="S263" s="83"/>
      <c r="T263" s="83"/>
      <c r="U263" s="83"/>
      <c r="V263" s="83"/>
      <c r="W263" s="83"/>
      <c r="X263" s="83"/>
      <c r="Y263" s="83"/>
      <c r="Z263" s="83"/>
      <c r="AA263" s="83"/>
      <c r="AB263" s="83"/>
      <c r="AC263" s="83"/>
      <c r="AD263" s="83"/>
      <c r="AE263" s="83"/>
      <c r="AF263" s="83"/>
      <c r="AG263" s="83"/>
      <c r="AH263" s="83"/>
      <c r="AI263" s="83"/>
      <c r="AJ263" s="83"/>
    </row>
    <row r="264" spans="1:36" ht="12.75" x14ac:dyDescent="0.2">
      <c r="A264" s="83"/>
      <c r="B264" s="83"/>
      <c r="C264" s="83"/>
      <c r="D264" s="83"/>
      <c r="E264" s="83"/>
      <c r="F264" s="83"/>
      <c r="G264" s="83"/>
      <c r="H264" s="83"/>
      <c r="I264" s="83"/>
      <c r="J264" s="83"/>
      <c r="K264" s="83"/>
      <c r="L264" s="83"/>
      <c r="M264" s="83"/>
      <c r="N264" s="83"/>
      <c r="O264" s="83"/>
      <c r="P264" s="83"/>
      <c r="Q264" s="83"/>
      <c r="R264" s="83"/>
      <c r="S264" s="83"/>
      <c r="T264" s="83"/>
      <c r="U264" s="83"/>
      <c r="V264" s="83"/>
      <c r="W264" s="83"/>
      <c r="X264" s="83"/>
      <c r="Y264" s="83"/>
      <c r="Z264" s="83"/>
      <c r="AA264" s="83"/>
      <c r="AB264" s="83"/>
      <c r="AC264" s="83"/>
      <c r="AD264" s="83"/>
      <c r="AE264" s="83"/>
      <c r="AF264" s="83"/>
      <c r="AG264" s="83"/>
      <c r="AH264" s="83"/>
      <c r="AI264" s="83"/>
      <c r="AJ264" s="83"/>
    </row>
    <row r="265" spans="1:36" ht="12.75" x14ac:dyDescent="0.2">
      <c r="A265" s="83"/>
      <c r="B265" s="83"/>
      <c r="C265" s="83"/>
      <c r="D265" s="83"/>
      <c r="E265" s="83"/>
      <c r="F265" s="83"/>
      <c r="G265" s="83"/>
      <c r="H265" s="83"/>
      <c r="I265" s="83"/>
      <c r="J265" s="83"/>
      <c r="K265" s="83"/>
      <c r="L265" s="83"/>
      <c r="M265" s="83"/>
      <c r="N265" s="83"/>
      <c r="O265" s="83"/>
      <c r="P265" s="83"/>
      <c r="Q265" s="83"/>
      <c r="R265" s="83"/>
      <c r="S265" s="83"/>
      <c r="T265" s="83"/>
      <c r="U265" s="83"/>
      <c r="V265" s="83"/>
      <c r="W265" s="83"/>
      <c r="X265" s="83"/>
      <c r="Y265" s="83"/>
      <c r="Z265" s="83"/>
      <c r="AA265" s="83"/>
      <c r="AB265" s="83"/>
      <c r="AC265" s="83"/>
      <c r="AD265" s="83"/>
      <c r="AE265" s="83"/>
      <c r="AF265" s="83"/>
      <c r="AG265" s="83"/>
      <c r="AH265" s="83"/>
      <c r="AI265" s="83"/>
      <c r="AJ265" s="83"/>
    </row>
    <row r="266" spans="1:36" ht="12.75" x14ac:dyDescent="0.2">
      <c r="A266" s="83"/>
      <c r="B266" s="83"/>
      <c r="C266" s="83"/>
      <c r="D266" s="83"/>
      <c r="E266" s="83"/>
      <c r="F266" s="83"/>
      <c r="G266" s="83"/>
      <c r="H266" s="83"/>
      <c r="I266" s="83"/>
      <c r="J266" s="83"/>
      <c r="K266" s="83"/>
      <c r="L266" s="83"/>
      <c r="M266" s="83"/>
      <c r="N266" s="83"/>
      <c r="O266" s="83"/>
      <c r="P266" s="83"/>
      <c r="Q266" s="83"/>
      <c r="R266" s="83"/>
      <c r="S266" s="83"/>
      <c r="T266" s="83"/>
      <c r="U266" s="83"/>
      <c r="V266" s="83"/>
      <c r="W266" s="83"/>
      <c r="X266" s="83"/>
      <c r="Y266" s="83"/>
      <c r="Z266" s="83"/>
      <c r="AA266" s="83"/>
      <c r="AB266" s="83"/>
      <c r="AC266" s="83"/>
      <c r="AD266" s="83"/>
      <c r="AE266" s="83"/>
      <c r="AF266" s="83"/>
      <c r="AG266" s="83"/>
      <c r="AH266" s="83"/>
      <c r="AI266" s="83"/>
      <c r="AJ266" s="83"/>
    </row>
    <row r="267" spans="1:36" ht="12.75" x14ac:dyDescent="0.2">
      <c r="A267" s="83"/>
      <c r="B267" s="83"/>
      <c r="C267" s="83"/>
      <c r="D267" s="83"/>
      <c r="E267" s="83"/>
      <c r="F267" s="83"/>
      <c r="G267" s="83"/>
      <c r="H267" s="83"/>
      <c r="I267" s="83"/>
      <c r="J267" s="83"/>
      <c r="K267" s="83"/>
      <c r="L267" s="83"/>
      <c r="M267" s="83"/>
      <c r="N267" s="83"/>
      <c r="O267" s="83"/>
      <c r="P267" s="83"/>
      <c r="Q267" s="83"/>
      <c r="R267" s="83"/>
      <c r="S267" s="83"/>
      <c r="T267" s="83"/>
      <c r="U267" s="83"/>
      <c r="V267" s="83"/>
      <c r="W267" s="83"/>
      <c r="X267" s="83"/>
      <c r="Y267" s="83"/>
      <c r="Z267" s="83"/>
      <c r="AA267" s="83"/>
      <c r="AB267" s="83"/>
      <c r="AC267" s="83"/>
      <c r="AD267" s="83"/>
      <c r="AE267" s="83"/>
      <c r="AF267" s="83"/>
      <c r="AG267" s="83"/>
      <c r="AH267" s="83"/>
      <c r="AI267" s="83"/>
      <c r="AJ267" s="83"/>
    </row>
    <row r="268" spans="1:36" ht="12.75" x14ac:dyDescent="0.2">
      <c r="A268" s="83"/>
      <c r="B268" s="83"/>
      <c r="C268" s="83"/>
      <c r="D268" s="83"/>
      <c r="E268" s="83"/>
      <c r="F268" s="83"/>
      <c r="G268" s="83"/>
      <c r="H268" s="83"/>
      <c r="I268" s="83"/>
      <c r="J268" s="83"/>
      <c r="K268" s="83"/>
      <c r="L268" s="83"/>
      <c r="M268" s="83"/>
      <c r="N268" s="83"/>
      <c r="O268" s="83"/>
      <c r="P268" s="83"/>
      <c r="Q268" s="83"/>
      <c r="R268" s="83"/>
      <c r="S268" s="83"/>
      <c r="T268" s="83"/>
      <c r="U268" s="83"/>
      <c r="V268" s="83"/>
      <c r="W268" s="83"/>
      <c r="X268" s="83"/>
      <c r="Y268" s="83"/>
      <c r="Z268" s="83"/>
      <c r="AA268" s="83"/>
      <c r="AB268" s="83"/>
      <c r="AC268" s="83"/>
      <c r="AD268" s="83"/>
      <c r="AE268" s="83"/>
      <c r="AF268" s="83"/>
      <c r="AG268" s="83"/>
      <c r="AH268" s="83"/>
      <c r="AI268" s="83"/>
      <c r="AJ268" s="83"/>
    </row>
    <row r="269" spans="1:36" ht="12.75" x14ac:dyDescent="0.2">
      <c r="A269" s="83"/>
      <c r="B269" s="83"/>
      <c r="C269" s="83"/>
      <c r="D269" s="83"/>
      <c r="E269" s="83"/>
      <c r="F269" s="83"/>
      <c r="G269" s="83"/>
      <c r="H269" s="83"/>
      <c r="I269" s="83"/>
      <c r="J269" s="83"/>
      <c r="K269" s="83"/>
      <c r="L269" s="83"/>
      <c r="M269" s="83"/>
      <c r="N269" s="83"/>
      <c r="O269" s="83"/>
      <c r="P269" s="83"/>
      <c r="Q269" s="83"/>
      <c r="R269" s="83"/>
      <c r="S269" s="83"/>
      <c r="T269" s="83"/>
      <c r="U269" s="83"/>
      <c r="V269" s="83"/>
      <c r="W269" s="83"/>
      <c r="X269" s="83"/>
      <c r="Y269" s="83"/>
      <c r="Z269" s="83"/>
      <c r="AA269" s="83"/>
      <c r="AB269" s="83"/>
      <c r="AC269" s="83"/>
      <c r="AD269" s="83"/>
      <c r="AE269" s="83"/>
      <c r="AF269" s="83"/>
      <c r="AG269" s="83"/>
      <c r="AH269" s="83"/>
      <c r="AI269" s="83"/>
      <c r="AJ269" s="83"/>
    </row>
    <row r="270" spans="1:36" ht="12.75" x14ac:dyDescent="0.2">
      <c r="A270" s="83"/>
      <c r="B270" s="83"/>
      <c r="C270" s="83"/>
      <c r="D270" s="83"/>
      <c r="E270" s="83"/>
      <c r="F270" s="83"/>
      <c r="G270" s="83"/>
      <c r="H270" s="83"/>
      <c r="I270" s="83"/>
      <c r="J270" s="83"/>
      <c r="K270" s="83"/>
      <c r="L270" s="83"/>
      <c r="M270" s="83"/>
      <c r="N270" s="83"/>
      <c r="O270" s="83"/>
      <c r="P270" s="83"/>
      <c r="Q270" s="83"/>
      <c r="R270" s="83"/>
      <c r="S270" s="83"/>
      <c r="T270" s="83"/>
      <c r="U270" s="83"/>
      <c r="V270" s="83"/>
      <c r="W270" s="83"/>
      <c r="X270" s="83"/>
      <c r="Y270" s="83"/>
      <c r="Z270" s="83"/>
      <c r="AA270" s="83"/>
      <c r="AB270" s="83"/>
      <c r="AC270" s="83"/>
      <c r="AD270" s="83"/>
      <c r="AE270" s="83"/>
      <c r="AF270" s="83"/>
      <c r="AG270" s="83"/>
      <c r="AH270" s="83"/>
      <c r="AI270" s="83"/>
      <c r="AJ270" s="83"/>
    </row>
    <row r="271" spans="1:36" ht="12.75" x14ac:dyDescent="0.2">
      <c r="A271" s="83"/>
      <c r="B271" s="83"/>
      <c r="C271" s="83"/>
      <c r="D271" s="83"/>
      <c r="E271" s="83"/>
      <c r="F271" s="83"/>
      <c r="G271" s="83"/>
      <c r="H271" s="83"/>
      <c r="I271" s="83"/>
      <c r="J271" s="83"/>
      <c r="K271" s="83"/>
      <c r="L271" s="83"/>
      <c r="M271" s="83"/>
      <c r="N271" s="83"/>
      <c r="O271" s="83"/>
      <c r="P271" s="83"/>
      <c r="Q271" s="83"/>
      <c r="R271" s="83"/>
      <c r="S271" s="83"/>
      <c r="T271" s="83"/>
      <c r="U271" s="83"/>
      <c r="V271" s="83"/>
      <c r="W271" s="83"/>
      <c r="X271" s="83"/>
      <c r="Y271" s="83"/>
      <c r="Z271" s="83"/>
      <c r="AA271" s="83"/>
      <c r="AB271" s="83"/>
      <c r="AC271" s="83"/>
      <c r="AD271" s="83"/>
      <c r="AE271" s="83"/>
      <c r="AF271" s="83"/>
      <c r="AG271" s="83"/>
      <c r="AH271" s="83"/>
      <c r="AI271" s="83"/>
      <c r="AJ271" s="83"/>
    </row>
    <row r="272" spans="1:36" ht="12.75" x14ac:dyDescent="0.2">
      <c r="A272" s="83"/>
      <c r="B272" s="83"/>
      <c r="C272" s="83"/>
      <c r="D272" s="83"/>
      <c r="E272" s="83"/>
      <c r="F272" s="83"/>
      <c r="G272" s="83"/>
      <c r="H272" s="83"/>
      <c r="I272" s="83"/>
      <c r="J272" s="83"/>
      <c r="K272" s="83"/>
      <c r="L272" s="83"/>
      <c r="M272" s="83"/>
      <c r="N272" s="83"/>
      <c r="O272" s="83"/>
      <c r="P272" s="83"/>
      <c r="Q272" s="83"/>
      <c r="R272" s="83"/>
      <c r="S272" s="83"/>
      <c r="T272" s="83"/>
      <c r="U272" s="83"/>
      <c r="V272" s="83"/>
      <c r="W272" s="83"/>
      <c r="X272" s="83"/>
      <c r="Y272" s="83"/>
      <c r="Z272" s="83"/>
      <c r="AA272" s="83"/>
      <c r="AB272" s="83"/>
      <c r="AC272" s="83"/>
      <c r="AD272" s="83"/>
      <c r="AE272" s="83"/>
      <c r="AF272" s="83"/>
      <c r="AG272" s="83"/>
      <c r="AH272" s="83"/>
      <c r="AI272" s="83"/>
      <c r="AJ272" s="83"/>
    </row>
    <row r="273" spans="1:36" ht="12.75" x14ac:dyDescent="0.2">
      <c r="A273" s="83"/>
      <c r="B273" s="83"/>
      <c r="C273" s="83"/>
      <c r="D273" s="83"/>
      <c r="E273" s="83"/>
      <c r="F273" s="83"/>
      <c r="G273" s="83"/>
      <c r="H273" s="83"/>
      <c r="I273" s="83"/>
      <c r="J273" s="83"/>
      <c r="K273" s="83"/>
      <c r="L273" s="83"/>
      <c r="M273" s="83"/>
      <c r="N273" s="83"/>
      <c r="O273" s="83"/>
      <c r="P273" s="83"/>
      <c r="Q273" s="83"/>
      <c r="R273" s="83"/>
      <c r="S273" s="83"/>
      <c r="T273" s="83"/>
      <c r="U273" s="83"/>
      <c r="V273" s="83"/>
      <c r="W273" s="83"/>
      <c r="X273" s="83"/>
      <c r="Y273" s="83"/>
      <c r="Z273" s="83"/>
      <c r="AA273" s="83"/>
      <c r="AB273" s="83"/>
      <c r="AC273" s="83"/>
      <c r="AD273" s="83"/>
      <c r="AE273" s="83"/>
      <c r="AF273" s="83"/>
      <c r="AG273" s="83"/>
      <c r="AH273" s="83"/>
      <c r="AI273" s="83"/>
      <c r="AJ273" s="83"/>
    </row>
    <row r="274" spans="1:36" ht="12.75" x14ac:dyDescent="0.2">
      <c r="A274" s="83"/>
      <c r="B274" s="83"/>
      <c r="C274" s="83"/>
      <c r="D274" s="83"/>
      <c r="E274" s="83"/>
      <c r="F274" s="83"/>
      <c r="G274" s="83"/>
      <c r="H274" s="83"/>
      <c r="I274" s="83"/>
      <c r="J274" s="83"/>
      <c r="K274" s="83"/>
      <c r="L274" s="83"/>
      <c r="M274" s="83"/>
      <c r="N274" s="83"/>
      <c r="O274" s="83"/>
      <c r="P274" s="83"/>
      <c r="Q274" s="83"/>
      <c r="R274" s="83"/>
      <c r="S274" s="83"/>
      <c r="T274" s="83"/>
      <c r="U274" s="83"/>
      <c r="V274" s="83"/>
      <c r="W274" s="83"/>
      <c r="X274" s="83"/>
      <c r="Y274" s="83"/>
      <c r="Z274" s="83"/>
      <c r="AA274" s="83"/>
      <c r="AB274" s="83"/>
      <c r="AC274" s="83"/>
      <c r="AD274" s="83"/>
      <c r="AE274" s="83"/>
      <c r="AF274" s="83"/>
      <c r="AG274" s="83"/>
      <c r="AH274" s="83"/>
      <c r="AI274" s="83"/>
      <c r="AJ274" s="83"/>
    </row>
    <row r="275" spans="1:36" ht="12.75" x14ac:dyDescent="0.2">
      <c r="A275" s="83"/>
      <c r="B275" s="83"/>
      <c r="C275" s="83"/>
      <c r="D275" s="83"/>
      <c r="E275" s="83"/>
      <c r="F275" s="83"/>
      <c r="G275" s="83"/>
      <c r="H275" s="83"/>
      <c r="I275" s="83"/>
      <c r="J275" s="83"/>
      <c r="K275" s="83"/>
      <c r="L275" s="83"/>
      <c r="M275" s="83"/>
      <c r="N275" s="83"/>
      <c r="O275" s="83"/>
      <c r="P275" s="83"/>
      <c r="Q275" s="83"/>
      <c r="R275" s="83"/>
      <c r="S275" s="83"/>
      <c r="T275" s="83"/>
      <c r="U275" s="83"/>
      <c r="V275" s="83"/>
      <c r="W275" s="83"/>
      <c r="X275" s="83"/>
      <c r="Y275" s="83"/>
      <c r="Z275" s="83"/>
      <c r="AA275" s="83"/>
      <c r="AB275" s="83"/>
      <c r="AC275" s="83"/>
      <c r="AD275" s="83"/>
      <c r="AE275" s="83"/>
      <c r="AF275" s="83"/>
      <c r="AG275" s="83"/>
      <c r="AH275" s="83"/>
      <c r="AI275" s="83"/>
      <c r="AJ275" s="83"/>
    </row>
    <row r="276" spans="1:36" ht="12.75" x14ac:dyDescent="0.2">
      <c r="A276" s="83"/>
      <c r="B276" s="83"/>
      <c r="C276" s="83"/>
      <c r="D276" s="83"/>
      <c r="E276" s="83"/>
      <c r="F276" s="83"/>
      <c r="G276" s="83"/>
      <c r="H276" s="83"/>
      <c r="I276" s="83"/>
      <c r="J276" s="83"/>
      <c r="K276" s="83"/>
      <c r="L276" s="83"/>
      <c r="M276" s="83"/>
      <c r="N276" s="83"/>
      <c r="O276" s="83"/>
      <c r="P276" s="83"/>
      <c r="Q276" s="83"/>
      <c r="R276" s="83"/>
      <c r="S276" s="83"/>
      <c r="T276" s="83"/>
      <c r="U276" s="83"/>
      <c r="V276" s="83"/>
      <c r="W276" s="83"/>
      <c r="X276" s="83"/>
      <c r="Y276" s="83"/>
      <c r="Z276" s="83"/>
      <c r="AA276" s="83"/>
      <c r="AB276" s="83"/>
      <c r="AC276" s="83"/>
      <c r="AD276" s="83"/>
      <c r="AE276" s="83"/>
      <c r="AF276" s="83"/>
      <c r="AG276" s="83"/>
      <c r="AH276" s="83"/>
      <c r="AI276" s="83"/>
      <c r="AJ276" s="83"/>
    </row>
    <row r="277" spans="1:36" ht="12.75" x14ac:dyDescent="0.2">
      <c r="A277" s="83"/>
      <c r="B277" s="83"/>
      <c r="C277" s="83"/>
      <c r="D277" s="83"/>
      <c r="E277" s="83"/>
      <c r="F277" s="83"/>
      <c r="G277" s="83"/>
      <c r="H277" s="83"/>
      <c r="I277" s="83"/>
      <c r="J277" s="83"/>
      <c r="K277" s="83"/>
      <c r="L277" s="83"/>
      <c r="M277" s="83"/>
      <c r="N277" s="83"/>
      <c r="O277" s="83"/>
      <c r="P277" s="83"/>
      <c r="Q277" s="83"/>
      <c r="R277" s="83"/>
      <c r="S277" s="83"/>
      <c r="T277" s="83"/>
      <c r="U277" s="83"/>
      <c r="V277" s="83"/>
      <c r="W277" s="83"/>
      <c r="X277" s="83"/>
      <c r="Y277" s="83"/>
      <c r="Z277" s="83"/>
      <c r="AA277" s="83"/>
      <c r="AB277" s="83"/>
      <c r="AC277" s="83"/>
      <c r="AD277" s="83"/>
      <c r="AE277" s="83"/>
      <c r="AF277" s="83"/>
      <c r="AG277" s="83"/>
      <c r="AH277" s="83"/>
      <c r="AI277" s="83"/>
      <c r="AJ277" s="83"/>
    </row>
    <row r="278" spans="1:36" ht="12.75" x14ac:dyDescent="0.2">
      <c r="A278" s="83"/>
      <c r="B278" s="83"/>
      <c r="C278" s="83"/>
      <c r="D278" s="83"/>
      <c r="E278" s="83"/>
      <c r="F278" s="83"/>
      <c r="G278" s="83"/>
      <c r="H278" s="83"/>
      <c r="I278" s="83"/>
      <c r="J278" s="83"/>
      <c r="K278" s="83"/>
      <c r="L278" s="83"/>
      <c r="M278" s="83"/>
      <c r="N278" s="83"/>
      <c r="O278" s="83"/>
      <c r="P278" s="83"/>
      <c r="Q278" s="83"/>
      <c r="R278" s="83"/>
      <c r="S278" s="83"/>
      <c r="T278" s="83"/>
      <c r="U278" s="83"/>
      <c r="V278" s="83"/>
      <c r="W278" s="83"/>
      <c r="X278" s="83"/>
      <c r="Y278" s="83"/>
      <c r="Z278" s="83"/>
      <c r="AA278" s="83"/>
      <c r="AB278" s="83"/>
      <c r="AC278" s="83"/>
      <c r="AD278" s="83"/>
      <c r="AE278" s="83"/>
      <c r="AF278" s="83"/>
      <c r="AG278" s="83"/>
      <c r="AH278" s="83"/>
      <c r="AI278" s="83"/>
      <c r="AJ278" s="83"/>
    </row>
    <row r="279" spans="1:36" ht="12.75" x14ac:dyDescent="0.2">
      <c r="A279" s="83"/>
      <c r="B279" s="83"/>
      <c r="C279" s="83"/>
      <c r="D279" s="83"/>
      <c r="E279" s="83"/>
      <c r="F279" s="83"/>
      <c r="G279" s="83"/>
      <c r="H279" s="83"/>
      <c r="I279" s="83"/>
      <c r="J279" s="83"/>
      <c r="K279" s="83"/>
      <c r="L279" s="83"/>
      <c r="M279" s="83"/>
      <c r="N279" s="83"/>
      <c r="O279" s="83"/>
      <c r="P279" s="83"/>
      <c r="Q279" s="83"/>
      <c r="R279" s="83"/>
      <c r="S279" s="83"/>
      <c r="T279" s="83"/>
      <c r="U279" s="83"/>
      <c r="V279" s="83"/>
      <c r="W279" s="83"/>
      <c r="X279" s="83"/>
      <c r="Y279" s="83"/>
      <c r="Z279" s="83"/>
      <c r="AA279" s="83"/>
      <c r="AB279" s="83"/>
      <c r="AC279" s="83"/>
      <c r="AD279" s="83"/>
      <c r="AE279" s="83"/>
      <c r="AF279" s="83"/>
      <c r="AG279" s="83"/>
      <c r="AH279" s="83"/>
      <c r="AI279" s="83"/>
      <c r="AJ279" s="83"/>
    </row>
    <row r="280" spans="1:36" ht="12.75" x14ac:dyDescent="0.2">
      <c r="A280" s="83"/>
      <c r="B280" s="83"/>
      <c r="C280" s="83"/>
      <c r="D280" s="83"/>
      <c r="E280" s="83"/>
      <c r="F280" s="83"/>
      <c r="G280" s="83"/>
      <c r="H280" s="83"/>
      <c r="I280" s="83"/>
      <c r="J280" s="83"/>
      <c r="K280" s="83"/>
      <c r="L280" s="83"/>
      <c r="M280" s="83"/>
      <c r="N280" s="83"/>
      <c r="O280" s="83"/>
      <c r="P280" s="83"/>
      <c r="Q280" s="83"/>
      <c r="R280" s="83"/>
      <c r="S280" s="83"/>
      <c r="T280" s="83"/>
      <c r="U280" s="83"/>
      <c r="V280" s="83"/>
      <c r="W280" s="83"/>
      <c r="X280" s="83"/>
      <c r="Y280" s="83"/>
      <c r="Z280" s="83"/>
      <c r="AA280" s="83"/>
      <c r="AB280" s="83"/>
      <c r="AC280" s="83"/>
      <c r="AD280" s="83"/>
      <c r="AE280" s="83"/>
      <c r="AF280" s="83"/>
      <c r="AG280" s="83"/>
      <c r="AH280" s="83"/>
      <c r="AI280" s="83"/>
      <c r="AJ280" s="83"/>
    </row>
    <row r="281" spans="1:36" ht="12.75" x14ac:dyDescent="0.2">
      <c r="A281" s="83"/>
      <c r="B281" s="83"/>
      <c r="C281" s="83"/>
      <c r="D281" s="83"/>
      <c r="E281" s="83"/>
      <c r="F281" s="83"/>
      <c r="G281" s="83"/>
      <c r="H281" s="83"/>
      <c r="I281" s="83"/>
      <c r="J281" s="83"/>
      <c r="K281" s="83"/>
      <c r="L281" s="83"/>
      <c r="M281" s="83"/>
      <c r="N281" s="83"/>
      <c r="O281" s="83"/>
      <c r="P281" s="83"/>
      <c r="Q281" s="83"/>
      <c r="R281" s="83"/>
      <c r="S281" s="83"/>
      <c r="T281" s="83"/>
      <c r="U281" s="83"/>
      <c r="V281" s="83"/>
      <c r="W281" s="83"/>
      <c r="X281" s="83"/>
      <c r="Y281" s="83"/>
      <c r="Z281" s="83"/>
      <c r="AA281" s="83"/>
      <c r="AB281" s="83"/>
      <c r="AC281" s="83"/>
      <c r="AD281" s="83"/>
      <c r="AE281" s="83"/>
      <c r="AF281" s="83"/>
      <c r="AG281" s="83"/>
      <c r="AH281" s="83"/>
      <c r="AI281" s="83"/>
      <c r="AJ281" s="83"/>
    </row>
    <row r="282" spans="1:36" ht="12.75" x14ac:dyDescent="0.2">
      <c r="A282" s="83"/>
      <c r="B282" s="83"/>
      <c r="C282" s="83"/>
      <c r="D282" s="83"/>
      <c r="E282" s="83"/>
      <c r="F282" s="83"/>
      <c r="G282" s="83"/>
      <c r="H282" s="83"/>
      <c r="I282" s="83"/>
      <c r="J282" s="83"/>
      <c r="K282" s="83"/>
      <c r="L282" s="83"/>
      <c r="M282" s="83"/>
      <c r="N282" s="83"/>
      <c r="O282" s="83"/>
      <c r="P282" s="83"/>
      <c r="Q282" s="83"/>
      <c r="R282" s="83"/>
      <c r="S282" s="83"/>
      <c r="T282" s="83"/>
      <c r="U282" s="83"/>
      <c r="V282" s="83"/>
      <c r="W282" s="83"/>
      <c r="X282" s="83"/>
      <c r="Y282" s="83"/>
      <c r="Z282" s="83"/>
      <c r="AA282" s="83"/>
      <c r="AB282" s="83"/>
      <c r="AC282" s="83"/>
      <c r="AD282" s="83"/>
      <c r="AE282" s="83"/>
      <c r="AF282" s="83"/>
      <c r="AG282" s="83"/>
      <c r="AH282" s="83"/>
      <c r="AI282" s="83"/>
      <c r="AJ282" s="83"/>
    </row>
    <row r="283" spans="1:36" ht="12.75" x14ac:dyDescent="0.2">
      <c r="A283" s="83"/>
      <c r="B283" s="83"/>
      <c r="C283" s="83"/>
      <c r="D283" s="83"/>
      <c r="E283" s="83"/>
      <c r="F283" s="83"/>
      <c r="G283" s="83"/>
      <c r="H283" s="83"/>
      <c r="I283" s="83"/>
      <c r="J283" s="83"/>
      <c r="K283" s="83"/>
      <c r="L283" s="83"/>
      <c r="M283" s="83"/>
      <c r="N283" s="83"/>
      <c r="O283" s="83"/>
      <c r="P283" s="83"/>
      <c r="Q283" s="83"/>
      <c r="R283" s="83"/>
      <c r="S283" s="83"/>
      <c r="T283" s="83"/>
      <c r="U283" s="83"/>
      <c r="V283" s="83"/>
      <c r="W283" s="83"/>
      <c r="X283" s="83"/>
      <c r="Y283" s="83"/>
      <c r="Z283" s="83"/>
      <c r="AA283" s="83"/>
      <c r="AB283" s="83"/>
      <c r="AC283" s="83"/>
      <c r="AD283" s="83"/>
      <c r="AE283" s="83"/>
      <c r="AF283" s="83"/>
      <c r="AG283" s="83"/>
      <c r="AH283" s="83"/>
      <c r="AI283" s="83"/>
      <c r="AJ283" s="83"/>
    </row>
    <row r="284" spans="1:36" ht="12.75" x14ac:dyDescent="0.2">
      <c r="A284" s="83"/>
      <c r="B284" s="83"/>
      <c r="C284" s="83"/>
      <c r="D284" s="83"/>
      <c r="E284" s="83"/>
      <c r="F284" s="83"/>
      <c r="G284" s="83"/>
      <c r="H284" s="83"/>
      <c r="I284" s="83"/>
      <c r="J284" s="83"/>
      <c r="K284" s="83"/>
      <c r="L284" s="83"/>
      <c r="M284" s="83"/>
      <c r="N284" s="83"/>
      <c r="O284" s="83"/>
      <c r="P284" s="83"/>
      <c r="Q284" s="83"/>
      <c r="R284" s="83"/>
      <c r="S284" s="83"/>
      <c r="T284" s="83"/>
      <c r="U284" s="83"/>
      <c r="V284" s="83"/>
      <c r="W284" s="83"/>
      <c r="X284" s="83"/>
      <c r="Y284" s="83"/>
      <c r="Z284" s="83"/>
      <c r="AA284" s="83"/>
      <c r="AB284" s="83"/>
      <c r="AC284" s="83"/>
      <c r="AD284" s="83"/>
      <c r="AE284" s="83"/>
      <c r="AF284" s="83"/>
      <c r="AG284" s="83"/>
      <c r="AH284" s="83"/>
      <c r="AI284" s="83"/>
      <c r="AJ284" s="83"/>
    </row>
    <row r="285" spans="1:36" ht="12.75" x14ac:dyDescent="0.2">
      <c r="A285" s="83"/>
      <c r="B285" s="83"/>
      <c r="C285" s="83"/>
      <c r="D285" s="83"/>
      <c r="E285" s="83"/>
      <c r="F285" s="83"/>
      <c r="G285" s="83"/>
      <c r="H285" s="83"/>
      <c r="I285" s="83"/>
      <c r="J285" s="83"/>
      <c r="K285" s="83"/>
      <c r="L285" s="83"/>
      <c r="M285" s="83"/>
      <c r="N285" s="83"/>
      <c r="O285" s="83"/>
      <c r="P285" s="83"/>
      <c r="Q285" s="83"/>
      <c r="R285" s="83"/>
      <c r="S285" s="83"/>
      <c r="T285" s="83"/>
      <c r="U285" s="83"/>
      <c r="V285" s="83"/>
      <c r="W285" s="83"/>
      <c r="X285" s="83"/>
      <c r="Y285" s="83"/>
      <c r="Z285" s="83"/>
      <c r="AA285" s="83"/>
      <c r="AB285" s="83"/>
      <c r="AC285" s="83"/>
      <c r="AD285" s="83"/>
      <c r="AE285" s="83"/>
      <c r="AF285" s="83"/>
      <c r="AG285" s="83"/>
      <c r="AH285" s="83"/>
      <c r="AI285" s="83"/>
      <c r="AJ285" s="83"/>
    </row>
    <row r="286" spans="1:36" ht="12.75" x14ac:dyDescent="0.2">
      <c r="A286" s="83"/>
      <c r="B286" s="83"/>
      <c r="C286" s="83"/>
      <c r="D286" s="83"/>
      <c r="E286" s="83"/>
      <c r="F286" s="83"/>
      <c r="G286" s="83"/>
      <c r="H286" s="83"/>
      <c r="I286" s="83"/>
      <c r="J286" s="83"/>
      <c r="K286" s="83"/>
      <c r="L286" s="83"/>
      <c r="M286" s="83"/>
      <c r="N286" s="83"/>
      <c r="O286" s="83"/>
      <c r="P286" s="83"/>
      <c r="Q286" s="83"/>
      <c r="R286" s="83"/>
      <c r="S286" s="83"/>
      <c r="T286" s="83"/>
      <c r="U286" s="83"/>
      <c r="V286" s="83"/>
      <c r="W286" s="83"/>
      <c r="X286" s="83"/>
      <c r="Y286" s="83"/>
      <c r="Z286" s="83"/>
      <c r="AA286" s="83"/>
      <c r="AB286" s="83"/>
      <c r="AC286" s="83"/>
      <c r="AD286" s="83"/>
      <c r="AE286" s="83"/>
      <c r="AF286" s="83"/>
      <c r="AG286" s="83"/>
      <c r="AH286" s="83"/>
      <c r="AI286" s="83"/>
      <c r="AJ286" s="83"/>
    </row>
    <row r="287" spans="1:36" ht="12.75" x14ac:dyDescent="0.2">
      <c r="A287" s="83"/>
      <c r="B287" s="83"/>
      <c r="C287" s="83"/>
      <c r="D287" s="83"/>
      <c r="E287" s="83"/>
      <c r="F287" s="83"/>
      <c r="G287" s="83"/>
      <c r="H287" s="83"/>
      <c r="I287" s="83"/>
      <c r="J287" s="83"/>
      <c r="K287" s="83"/>
      <c r="L287" s="83"/>
      <c r="M287" s="83"/>
      <c r="N287" s="83"/>
      <c r="O287" s="83"/>
      <c r="P287" s="83"/>
      <c r="Q287" s="83"/>
      <c r="R287" s="83"/>
      <c r="S287" s="83"/>
      <c r="T287" s="83"/>
      <c r="U287" s="83"/>
      <c r="V287" s="83"/>
      <c r="W287" s="83"/>
      <c r="X287" s="83"/>
      <c r="Y287" s="83"/>
      <c r="Z287" s="83"/>
      <c r="AA287" s="83"/>
      <c r="AB287" s="83"/>
      <c r="AC287" s="83"/>
      <c r="AD287" s="83"/>
      <c r="AE287" s="83"/>
      <c r="AF287" s="83"/>
      <c r="AG287" s="83"/>
      <c r="AH287" s="83"/>
      <c r="AI287" s="83"/>
      <c r="AJ287" s="83"/>
    </row>
    <row r="288" spans="1:36" ht="12.75" x14ac:dyDescent="0.2">
      <c r="A288" s="83"/>
      <c r="B288" s="83"/>
      <c r="C288" s="83"/>
      <c r="D288" s="83"/>
      <c r="E288" s="83"/>
      <c r="F288" s="83"/>
      <c r="G288" s="83"/>
      <c r="H288" s="83"/>
      <c r="I288" s="83"/>
      <c r="J288" s="83"/>
      <c r="K288" s="83"/>
      <c r="L288" s="83"/>
      <c r="M288" s="83"/>
      <c r="N288" s="83"/>
      <c r="O288" s="83"/>
      <c r="P288" s="83"/>
      <c r="Q288" s="83"/>
      <c r="R288" s="83"/>
      <c r="S288" s="83"/>
      <c r="T288" s="83"/>
      <c r="U288" s="83"/>
      <c r="V288" s="83"/>
      <c r="W288" s="83"/>
      <c r="X288" s="83"/>
      <c r="Y288" s="83"/>
      <c r="Z288" s="83"/>
      <c r="AA288" s="83"/>
      <c r="AB288" s="83"/>
      <c r="AC288" s="83"/>
      <c r="AD288" s="83"/>
      <c r="AE288" s="83"/>
      <c r="AF288" s="83"/>
      <c r="AG288" s="83"/>
      <c r="AH288" s="83"/>
      <c r="AI288" s="83"/>
      <c r="AJ288" s="83"/>
    </row>
    <row r="289" spans="1:36" ht="12.75" x14ac:dyDescent="0.2">
      <c r="A289" s="83"/>
      <c r="B289" s="83"/>
      <c r="C289" s="83"/>
      <c r="D289" s="83"/>
      <c r="E289" s="83"/>
      <c r="F289" s="83"/>
      <c r="G289" s="83"/>
      <c r="H289" s="83"/>
      <c r="I289" s="83"/>
      <c r="J289" s="83"/>
      <c r="K289" s="83"/>
      <c r="L289" s="83"/>
      <c r="M289" s="83"/>
      <c r="N289" s="83"/>
      <c r="O289" s="83"/>
      <c r="P289" s="83"/>
      <c r="Q289" s="83"/>
      <c r="R289" s="83"/>
      <c r="S289" s="83"/>
      <c r="T289" s="83"/>
      <c r="U289" s="83"/>
      <c r="V289" s="83"/>
      <c r="W289" s="83"/>
      <c r="X289" s="83"/>
      <c r="Y289" s="83"/>
      <c r="Z289" s="83"/>
      <c r="AA289" s="83"/>
      <c r="AB289" s="83"/>
      <c r="AC289" s="83"/>
      <c r="AD289" s="83"/>
      <c r="AE289" s="83"/>
      <c r="AF289" s="83"/>
      <c r="AG289" s="83"/>
      <c r="AH289" s="83"/>
      <c r="AI289" s="83"/>
      <c r="AJ289" s="83"/>
    </row>
    <row r="290" spans="1:36" ht="12.75" x14ac:dyDescent="0.2">
      <c r="A290" s="83"/>
      <c r="B290" s="83"/>
      <c r="C290" s="83"/>
      <c r="D290" s="83"/>
      <c r="E290" s="83"/>
      <c r="F290" s="83"/>
      <c r="G290" s="83"/>
      <c r="H290" s="83"/>
      <c r="I290" s="83"/>
      <c r="J290" s="83"/>
      <c r="K290" s="83"/>
      <c r="L290" s="83"/>
      <c r="M290" s="83"/>
      <c r="N290" s="83"/>
      <c r="O290" s="83"/>
      <c r="P290" s="83"/>
      <c r="Q290" s="83"/>
      <c r="R290" s="83"/>
      <c r="S290" s="83"/>
      <c r="T290" s="83"/>
      <c r="U290" s="83"/>
      <c r="V290" s="83"/>
      <c r="W290" s="83"/>
      <c r="X290" s="83"/>
      <c r="Y290" s="83"/>
      <c r="Z290" s="83"/>
      <c r="AA290" s="83"/>
      <c r="AB290" s="83"/>
      <c r="AC290" s="83"/>
      <c r="AD290" s="83"/>
      <c r="AE290" s="83"/>
      <c r="AF290" s="83"/>
      <c r="AG290" s="83"/>
      <c r="AH290" s="83"/>
      <c r="AI290" s="83"/>
      <c r="AJ290" s="83"/>
    </row>
    <row r="291" spans="1:36" ht="12.75" x14ac:dyDescent="0.2">
      <c r="A291" s="83"/>
      <c r="B291" s="83"/>
      <c r="C291" s="83"/>
      <c r="D291" s="83"/>
      <c r="E291" s="83"/>
      <c r="F291" s="83"/>
      <c r="G291" s="83"/>
      <c r="H291" s="83"/>
      <c r="I291" s="83"/>
      <c r="J291" s="83"/>
      <c r="K291" s="83"/>
      <c r="L291" s="83"/>
      <c r="M291" s="83"/>
      <c r="N291" s="83"/>
      <c r="O291" s="83"/>
      <c r="P291" s="83"/>
      <c r="Q291" s="83"/>
      <c r="R291" s="83"/>
      <c r="S291" s="83"/>
      <c r="T291" s="83"/>
      <c r="U291" s="83"/>
      <c r="V291" s="83"/>
      <c r="W291" s="83"/>
      <c r="X291" s="83"/>
      <c r="Y291" s="83"/>
      <c r="Z291" s="83"/>
      <c r="AA291" s="83"/>
      <c r="AB291" s="83"/>
      <c r="AC291" s="83"/>
      <c r="AD291" s="83"/>
      <c r="AE291" s="83"/>
      <c r="AF291" s="83"/>
      <c r="AG291" s="83"/>
      <c r="AH291" s="83"/>
      <c r="AI291" s="83"/>
      <c r="AJ291" s="83"/>
    </row>
    <row r="292" spans="1:36" ht="12.75" x14ac:dyDescent="0.2">
      <c r="A292" s="83"/>
      <c r="B292" s="83"/>
      <c r="C292" s="83"/>
      <c r="D292" s="83"/>
      <c r="E292" s="83"/>
      <c r="F292" s="83"/>
      <c r="G292" s="83"/>
      <c r="H292" s="83"/>
      <c r="I292" s="83"/>
      <c r="J292" s="83"/>
      <c r="K292" s="83"/>
      <c r="L292" s="83"/>
      <c r="M292" s="83"/>
      <c r="N292" s="83"/>
      <c r="O292" s="83"/>
      <c r="P292" s="83"/>
      <c r="Q292" s="83"/>
      <c r="R292" s="83"/>
      <c r="S292" s="83"/>
      <c r="T292" s="83"/>
      <c r="U292" s="83"/>
      <c r="V292" s="83"/>
      <c r="W292" s="83"/>
      <c r="X292" s="83"/>
      <c r="Y292" s="83"/>
      <c r="Z292" s="83"/>
      <c r="AA292" s="83"/>
      <c r="AB292" s="83"/>
      <c r="AC292" s="83"/>
      <c r="AD292" s="83"/>
      <c r="AE292" s="83"/>
      <c r="AF292" s="83"/>
      <c r="AG292" s="83"/>
      <c r="AH292" s="83"/>
      <c r="AI292" s="83"/>
      <c r="AJ292" s="83"/>
    </row>
    <row r="293" spans="1:36" ht="12.75" x14ac:dyDescent="0.2">
      <c r="A293" s="83"/>
      <c r="B293" s="83"/>
      <c r="C293" s="83"/>
      <c r="D293" s="83"/>
      <c r="E293" s="83"/>
      <c r="F293" s="83"/>
      <c r="G293" s="83"/>
      <c r="H293" s="83"/>
      <c r="I293" s="83"/>
      <c r="J293" s="83"/>
      <c r="K293" s="83"/>
      <c r="L293" s="83"/>
      <c r="M293" s="83"/>
      <c r="N293" s="83"/>
      <c r="O293" s="83"/>
      <c r="P293" s="83"/>
      <c r="Q293" s="83"/>
      <c r="R293" s="83"/>
      <c r="S293" s="83"/>
      <c r="T293" s="83"/>
      <c r="U293" s="83"/>
      <c r="V293" s="83"/>
      <c r="W293" s="83"/>
      <c r="X293" s="83"/>
      <c r="Y293" s="83"/>
      <c r="Z293" s="83"/>
      <c r="AA293" s="83"/>
      <c r="AB293" s="83"/>
      <c r="AC293" s="83"/>
      <c r="AD293" s="83"/>
      <c r="AE293" s="83"/>
      <c r="AF293" s="83"/>
      <c r="AG293" s="83"/>
      <c r="AH293" s="83"/>
      <c r="AI293" s="83"/>
      <c r="AJ293" s="83"/>
    </row>
    <row r="294" spans="1:36" ht="12.75" x14ac:dyDescent="0.2">
      <c r="A294" s="83"/>
      <c r="B294" s="83"/>
      <c r="C294" s="83"/>
      <c r="D294" s="83"/>
      <c r="E294" s="83"/>
      <c r="F294" s="83"/>
      <c r="G294" s="83"/>
      <c r="H294" s="83"/>
      <c r="I294" s="83"/>
      <c r="J294" s="83"/>
      <c r="K294" s="83"/>
      <c r="L294" s="83"/>
      <c r="M294" s="83"/>
      <c r="N294" s="83"/>
      <c r="O294" s="83"/>
      <c r="P294" s="83"/>
      <c r="Q294" s="83"/>
      <c r="R294" s="83"/>
      <c r="S294" s="83"/>
      <c r="T294" s="83"/>
      <c r="U294" s="83"/>
      <c r="V294" s="83"/>
      <c r="W294" s="83"/>
      <c r="X294" s="83"/>
      <c r="Y294" s="83"/>
      <c r="Z294" s="83"/>
      <c r="AA294" s="83"/>
      <c r="AB294" s="83"/>
      <c r="AC294" s="83"/>
      <c r="AD294" s="83"/>
      <c r="AE294" s="83"/>
      <c r="AF294" s="83"/>
      <c r="AG294" s="83"/>
      <c r="AH294" s="83"/>
      <c r="AI294" s="83"/>
      <c r="AJ294" s="83"/>
    </row>
    <row r="295" spans="1:36" ht="12.75" x14ac:dyDescent="0.2">
      <c r="A295" s="83"/>
      <c r="B295" s="83"/>
      <c r="C295" s="83"/>
      <c r="D295" s="83"/>
      <c r="E295" s="83"/>
      <c r="F295" s="83"/>
      <c r="G295" s="83"/>
      <c r="H295" s="83"/>
      <c r="I295" s="83"/>
      <c r="J295" s="83"/>
      <c r="K295" s="83"/>
      <c r="L295" s="83"/>
      <c r="M295" s="83"/>
      <c r="N295" s="83"/>
      <c r="O295" s="83"/>
      <c r="P295" s="83"/>
      <c r="Q295" s="83"/>
      <c r="R295" s="83"/>
      <c r="S295" s="83"/>
      <c r="T295" s="83"/>
      <c r="U295" s="83"/>
      <c r="V295" s="83"/>
      <c r="W295" s="83"/>
      <c r="X295" s="83"/>
      <c r="Y295" s="83"/>
      <c r="Z295" s="83"/>
      <c r="AA295" s="83"/>
      <c r="AB295" s="83"/>
      <c r="AC295" s="83"/>
      <c r="AD295" s="83"/>
      <c r="AE295" s="83"/>
      <c r="AF295" s="83"/>
      <c r="AG295" s="83"/>
      <c r="AH295" s="83"/>
      <c r="AI295" s="83"/>
      <c r="AJ295" s="83"/>
    </row>
    <row r="296" spans="1:36" ht="12.75" x14ac:dyDescent="0.2">
      <c r="A296" s="83"/>
      <c r="B296" s="83"/>
      <c r="C296" s="83"/>
      <c r="D296" s="83"/>
      <c r="E296" s="83"/>
      <c r="F296" s="83"/>
      <c r="G296" s="83"/>
      <c r="H296" s="83"/>
      <c r="I296" s="83"/>
      <c r="J296" s="83"/>
      <c r="K296" s="83"/>
      <c r="L296" s="83"/>
      <c r="M296" s="83"/>
      <c r="N296" s="83"/>
      <c r="O296" s="83"/>
      <c r="P296" s="83"/>
      <c r="Q296" s="83"/>
      <c r="R296" s="83"/>
      <c r="S296" s="83"/>
      <c r="T296" s="83"/>
      <c r="U296" s="83"/>
      <c r="V296" s="83"/>
      <c r="W296" s="83"/>
      <c r="X296" s="83"/>
      <c r="Y296" s="83"/>
      <c r="Z296" s="83"/>
      <c r="AA296" s="83"/>
      <c r="AB296" s="83"/>
      <c r="AC296" s="83"/>
      <c r="AD296" s="83"/>
      <c r="AE296" s="83"/>
      <c r="AF296" s="83"/>
      <c r="AG296" s="83"/>
      <c r="AH296" s="83"/>
      <c r="AI296" s="83"/>
      <c r="AJ296" s="83"/>
    </row>
    <row r="297" spans="1:36" ht="12.75" x14ac:dyDescent="0.2">
      <c r="A297" s="83"/>
      <c r="B297" s="83"/>
      <c r="C297" s="83"/>
      <c r="D297" s="83"/>
      <c r="E297" s="83"/>
      <c r="F297" s="83"/>
      <c r="G297" s="83"/>
      <c r="H297" s="83"/>
      <c r="I297" s="83"/>
      <c r="J297" s="83"/>
      <c r="K297" s="83"/>
      <c r="L297" s="83"/>
      <c r="M297" s="83"/>
      <c r="N297" s="83"/>
      <c r="O297" s="83"/>
      <c r="P297" s="83"/>
      <c r="Q297" s="83"/>
      <c r="R297" s="83"/>
      <c r="S297" s="83"/>
      <c r="T297" s="83"/>
      <c r="U297" s="83"/>
      <c r="V297" s="83"/>
      <c r="W297" s="83"/>
      <c r="X297" s="83"/>
      <c r="Y297" s="83"/>
      <c r="Z297" s="83"/>
      <c r="AA297" s="83"/>
      <c r="AB297" s="83"/>
      <c r="AC297" s="83"/>
      <c r="AD297" s="83"/>
      <c r="AE297" s="83"/>
      <c r="AF297" s="83"/>
      <c r="AG297" s="83"/>
      <c r="AH297" s="83"/>
      <c r="AI297" s="83"/>
      <c r="AJ297" s="83"/>
    </row>
    <row r="298" spans="1:36" ht="12.75" x14ac:dyDescent="0.2">
      <c r="A298" s="83"/>
      <c r="B298" s="83"/>
      <c r="C298" s="83"/>
      <c r="D298" s="83"/>
      <c r="E298" s="83"/>
      <c r="F298" s="83"/>
      <c r="G298" s="83"/>
      <c r="H298" s="83"/>
      <c r="I298" s="83"/>
      <c r="J298" s="83"/>
      <c r="K298" s="83"/>
      <c r="L298" s="83"/>
      <c r="M298" s="83"/>
      <c r="N298" s="83"/>
      <c r="O298" s="83"/>
      <c r="P298" s="83"/>
      <c r="Q298" s="83"/>
      <c r="R298" s="83"/>
      <c r="S298" s="83"/>
      <c r="T298" s="83"/>
      <c r="U298" s="83"/>
      <c r="V298" s="83"/>
      <c r="W298" s="83"/>
      <c r="X298" s="83"/>
      <c r="Y298" s="83"/>
      <c r="Z298" s="83"/>
      <c r="AA298" s="83"/>
      <c r="AB298" s="83"/>
      <c r="AC298" s="83"/>
      <c r="AD298" s="83"/>
      <c r="AE298" s="83"/>
      <c r="AF298" s="83"/>
      <c r="AG298" s="83"/>
      <c r="AH298" s="83"/>
      <c r="AI298" s="83"/>
      <c r="AJ298" s="83"/>
    </row>
    <row r="299" spans="1:36" ht="12.75" x14ac:dyDescent="0.2">
      <c r="A299" s="83"/>
      <c r="B299" s="83"/>
      <c r="C299" s="83"/>
      <c r="D299" s="83"/>
      <c r="E299" s="83"/>
      <c r="F299" s="83"/>
      <c r="G299" s="83"/>
      <c r="H299" s="83"/>
      <c r="I299" s="83"/>
      <c r="J299" s="83"/>
      <c r="K299" s="83"/>
      <c r="L299" s="83"/>
      <c r="M299" s="83"/>
      <c r="N299" s="83"/>
      <c r="O299" s="83"/>
      <c r="P299" s="83"/>
      <c r="Q299" s="83"/>
      <c r="R299" s="83"/>
      <c r="S299" s="83"/>
      <c r="T299" s="83"/>
      <c r="U299" s="83"/>
      <c r="V299" s="83"/>
      <c r="W299" s="83"/>
      <c r="X299" s="83"/>
      <c r="Y299" s="83"/>
      <c r="Z299" s="83"/>
      <c r="AA299" s="83"/>
      <c r="AB299" s="83"/>
      <c r="AC299" s="83"/>
      <c r="AD299" s="83"/>
      <c r="AE299" s="83"/>
      <c r="AF299" s="83"/>
      <c r="AG299" s="83"/>
      <c r="AH299" s="83"/>
      <c r="AI299" s="83"/>
      <c r="AJ299" s="83"/>
    </row>
    <row r="300" spans="1:36" ht="12.75" x14ac:dyDescent="0.2">
      <c r="A300" s="83"/>
      <c r="B300" s="83"/>
      <c r="C300" s="83"/>
      <c r="D300" s="83"/>
      <c r="E300" s="83"/>
      <c r="F300" s="83"/>
      <c r="G300" s="83"/>
      <c r="H300" s="83"/>
      <c r="I300" s="83"/>
      <c r="J300" s="83"/>
      <c r="K300" s="83"/>
      <c r="L300" s="83"/>
      <c r="M300" s="83"/>
      <c r="N300" s="83"/>
      <c r="O300" s="83"/>
      <c r="P300" s="83"/>
      <c r="Q300" s="83"/>
      <c r="R300" s="83"/>
      <c r="S300" s="83"/>
      <c r="T300" s="83"/>
      <c r="U300" s="83"/>
      <c r="V300" s="83"/>
      <c r="W300" s="83"/>
      <c r="X300" s="83"/>
      <c r="Y300" s="83"/>
      <c r="Z300" s="83"/>
      <c r="AA300" s="83"/>
      <c r="AB300" s="83"/>
      <c r="AC300" s="83"/>
      <c r="AD300" s="83"/>
      <c r="AE300" s="83"/>
      <c r="AF300" s="83"/>
      <c r="AG300" s="83"/>
      <c r="AH300" s="83"/>
      <c r="AI300" s="83"/>
      <c r="AJ300" s="83"/>
    </row>
    <row r="301" spans="1:36" ht="12.75" x14ac:dyDescent="0.2">
      <c r="A301" s="83"/>
      <c r="B301" s="83"/>
      <c r="C301" s="83"/>
      <c r="D301" s="83"/>
      <c r="E301" s="83"/>
      <c r="F301" s="83"/>
      <c r="G301" s="83"/>
      <c r="H301" s="83"/>
      <c r="I301" s="83"/>
      <c r="J301" s="83"/>
      <c r="K301" s="83"/>
      <c r="L301" s="83"/>
      <c r="M301" s="83"/>
      <c r="N301" s="83"/>
      <c r="O301" s="83"/>
      <c r="P301" s="83"/>
      <c r="Q301" s="83"/>
      <c r="R301" s="83"/>
      <c r="S301" s="83"/>
      <c r="T301" s="83"/>
      <c r="U301" s="83"/>
      <c r="V301" s="83"/>
      <c r="W301" s="83"/>
      <c r="X301" s="83"/>
      <c r="Y301" s="83"/>
      <c r="Z301" s="83"/>
      <c r="AA301" s="83"/>
      <c r="AB301" s="83"/>
      <c r="AC301" s="83"/>
      <c r="AD301" s="83"/>
      <c r="AE301" s="83"/>
      <c r="AF301" s="83"/>
      <c r="AG301" s="83"/>
      <c r="AH301" s="83"/>
      <c r="AI301" s="83"/>
      <c r="AJ301" s="83"/>
    </row>
    <row r="302" spans="1:36" ht="12.75" x14ac:dyDescent="0.2">
      <c r="A302" s="83"/>
      <c r="B302" s="83"/>
      <c r="C302" s="83"/>
      <c r="D302" s="83"/>
      <c r="E302" s="83"/>
      <c r="F302" s="83"/>
      <c r="G302" s="83"/>
      <c r="H302" s="83"/>
      <c r="I302" s="83"/>
      <c r="J302" s="83"/>
      <c r="K302" s="83"/>
      <c r="L302" s="83"/>
      <c r="M302" s="83"/>
      <c r="N302" s="83"/>
      <c r="O302" s="83"/>
      <c r="P302" s="83"/>
      <c r="Q302" s="83"/>
      <c r="R302" s="83"/>
      <c r="S302" s="83"/>
      <c r="T302" s="83"/>
      <c r="U302" s="83"/>
      <c r="V302" s="83"/>
      <c r="W302" s="83"/>
      <c r="X302" s="83"/>
      <c r="Y302" s="83"/>
      <c r="Z302" s="83"/>
      <c r="AA302" s="83"/>
      <c r="AB302" s="83"/>
      <c r="AC302" s="83"/>
      <c r="AD302" s="83"/>
      <c r="AE302" s="83"/>
      <c r="AF302" s="83"/>
      <c r="AG302" s="83"/>
      <c r="AH302" s="83"/>
      <c r="AI302" s="83"/>
      <c r="AJ302" s="83"/>
    </row>
    <row r="303" spans="1:36" ht="12.75" x14ac:dyDescent="0.2">
      <c r="A303" s="83"/>
      <c r="B303" s="83"/>
      <c r="C303" s="83"/>
      <c r="D303" s="83"/>
      <c r="E303" s="83"/>
      <c r="F303" s="83"/>
      <c r="G303" s="83"/>
      <c r="H303" s="83"/>
      <c r="I303" s="83"/>
      <c r="J303" s="83"/>
      <c r="K303" s="83"/>
      <c r="L303" s="83"/>
      <c r="M303" s="83"/>
      <c r="N303" s="83"/>
      <c r="O303" s="83"/>
      <c r="P303" s="83"/>
      <c r="Q303" s="83"/>
      <c r="R303" s="83"/>
      <c r="S303" s="83"/>
      <c r="T303" s="83"/>
      <c r="U303" s="83"/>
      <c r="V303" s="83"/>
      <c r="W303" s="83"/>
      <c r="X303" s="83"/>
      <c r="Y303" s="83"/>
      <c r="Z303" s="83"/>
      <c r="AA303" s="83"/>
      <c r="AB303" s="83"/>
      <c r="AC303" s="83"/>
      <c r="AD303" s="83"/>
      <c r="AE303" s="83"/>
      <c r="AF303" s="83"/>
      <c r="AG303" s="83"/>
      <c r="AH303" s="83"/>
      <c r="AI303" s="83"/>
      <c r="AJ303" s="83"/>
    </row>
    <row r="304" spans="1:36" ht="12.75" x14ac:dyDescent="0.2">
      <c r="A304" s="83"/>
      <c r="B304" s="83"/>
      <c r="C304" s="83"/>
      <c r="D304" s="83"/>
      <c r="E304" s="83"/>
      <c r="F304" s="83"/>
      <c r="G304" s="83"/>
      <c r="H304" s="83"/>
      <c r="I304" s="83"/>
      <c r="J304" s="83"/>
      <c r="K304" s="83"/>
      <c r="L304" s="83"/>
      <c r="M304" s="83"/>
      <c r="N304" s="83"/>
      <c r="O304" s="83"/>
      <c r="P304" s="83"/>
      <c r="Q304" s="83"/>
      <c r="R304" s="83"/>
      <c r="S304" s="83"/>
      <c r="T304" s="83"/>
      <c r="U304" s="83"/>
      <c r="V304" s="83"/>
      <c r="W304" s="83"/>
      <c r="X304" s="83"/>
      <c r="Y304" s="83"/>
      <c r="Z304" s="83"/>
      <c r="AA304" s="83"/>
      <c r="AB304" s="83"/>
      <c r="AC304" s="83"/>
      <c r="AD304" s="83"/>
      <c r="AE304" s="83"/>
      <c r="AF304" s="83"/>
      <c r="AG304" s="83"/>
      <c r="AH304" s="83"/>
      <c r="AI304" s="83"/>
      <c r="AJ304" s="83"/>
    </row>
    <row r="305" spans="1:36" ht="12.75" x14ac:dyDescent="0.2">
      <c r="A305" s="83"/>
      <c r="B305" s="83"/>
      <c r="C305" s="83"/>
      <c r="D305" s="83"/>
      <c r="E305" s="83"/>
      <c r="F305" s="83"/>
      <c r="G305" s="83"/>
      <c r="H305" s="83"/>
      <c r="I305" s="83"/>
      <c r="J305" s="83"/>
      <c r="K305" s="83"/>
      <c r="L305" s="83"/>
      <c r="M305" s="83"/>
      <c r="N305" s="83"/>
      <c r="O305" s="83"/>
      <c r="P305" s="83"/>
      <c r="Q305" s="83"/>
      <c r="R305" s="83"/>
      <c r="S305" s="83"/>
      <c r="T305" s="83"/>
      <c r="U305" s="83"/>
      <c r="V305" s="83"/>
      <c r="W305" s="83"/>
      <c r="X305" s="83"/>
      <c r="Y305" s="83"/>
      <c r="Z305" s="83"/>
      <c r="AA305" s="83"/>
      <c r="AB305" s="83"/>
      <c r="AC305" s="83"/>
      <c r="AD305" s="83"/>
      <c r="AE305" s="83"/>
      <c r="AF305" s="83"/>
      <c r="AG305" s="83"/>
      <c r="AH305" s="83"/>
      <c r="AI305" s="83"/>
      <c r="AJ305" s="83"/>
    </row>
    <row r="306" spans="1:36" ht="12.75" x14ac:dyDescent="0.2">
      <c r="A306" s="83"/>
      <c r="B306" s="83"/>
      <c r="C306" s="83"/>
      <c r="D306" s="83"/>
      <c r="E306" s="83"/>
      <c r="F306" s="83"/>
      <c r="G306" s="83"/>
      <c r="H306" s="83"/>
      <c r="I306" s="83"/>
      <c r="J306" s="83"/>
      <c r="K306" s="83"/>
      <c r="L306" s="83"/>
      <c r="M306" s="83"/>
      <c r="N306" s="83"/>
      <c r="O306" s="83"/>
      <c r="P306" s="83"/>
      <c r="Q306" s="83"/>
      <c r="R306" s="83"/>
      <c r="S306" s="83"/>
      <c r="T306" s="83"/>
      <c r="U306" s="83"/>
      <c r="V306" s="83"/>
      <c r="W306" s="83"/>
      <c r="X306" s="83"/>
      <c r="Y306" s="83"/>
      <c r="Z306" s="83"/>
      <c r="AA306" s="83"/>
      <c r="AB306" s="83"/>
      <c r="AC306" s="83"/>
      <c r="AD306" s="83"/>
      <c r="AE306" s="83"/>
      <c r="AF306" s="83"/>
      <c r="AG306" s="83"/>
      <c r="AH306" s="83"/>
      <c r="AI306" s="83"/>
      <c r="AJ306" s="83"/>
    </row>
    <row r="307" spans="1:36" ht="12.75" x14ac:dyDescent="0.2">
      <c r="A307" s="83"/>
      <c r="B307" s="83"/>
      <c r="C307" s="83"/>
      <c r="D307" s="83"/>
      <c r="E307" s="83"/>
      <c r="F307" s="83"/>
      <c r="G307" s="83"/>
      <c r="H307" s="83"/>
      <c r="I307" s="83"/>
      <c r="J307" s="83"/>
      <c r="K307" s="83"/>
      <c r="L307" s="83"/>
      <c r="M307" s="83"/>
      <c r="N307" s="83"/>
      <c r="O307" s="83"/>
      <c r="P307" s="83"/>
      <c r="Q307" s="83"/>
      <c r="R307" s="83"/>
      <c r="S307" s="83"/>
      <c r="T307" s="83"/>
      <c r="U307" s="83"/>
      <c r="V307" s="83"/>
      <c r="W307" s="83"/>
      <c r="X307" s="83"/>
      <c r="Y307" s="83"/>
      <c r="Z307" s="83"/>
      <c r="AA307" s="83"/>
      <c r="AB307" s="83"/>
      <c r="AC307" s="83"/>
      <c r="AD307" s="83"/>
      <c r="AE307" s="83"/>
      <c r="AF307" s="83"/>
      <c r="AG307" s="83"/>
      <c r="AH307" s="83"/>
      <c r="AI307" s="83"/>
      <c r="AJ307" s="83"/>
    </row>
    <row r="308" spans="1:36" ht="12.75" x14ac:dyDescent="0.2">
      <c r="A308" s="83"/>
      <c r="B308" s="83"/>
      <c r="C308" s="83"/>
      <c r="D308" s="83"/>
      <c r="E308" s="83"/>
      <c r="F308" s="83"/>
      <c r="G308" s="83"/>
      <c r="H308" s="83"/>
      <c r="I308" s="83"/>
      <c r="J308" s="83"/>
      <c r="K308" s="83"/>
      <c r="L308" s="83"/>
      <c r="M308" s="83"/>
      <c r="N308" s="83"/>
      <c r="O308" s="83"/>
      <c r="P308" s="83"/>
      <c r="Q308" s="83"/>
      <c r="R308" s="83"/>
      <c r="S308" s="83"/>
      <c r="T308" s="83"/>
      <c r="U308" s="83"/>
      <c r="V308" s="83"/>
      <c r="W308" s="83"/>
      <c r="X308" s="83"/>
      <c r="Y308" s="83"/>
      <c r="Z308" s="83"/>
      <c r="AA308" s="83"/>
      <c r="AB308" s="83"/>
      <c r="AC308" s="83"/>
      <c r="AD308" s="83"/>
      <c r="AE308" s="83"/>
      <c r="AF308" s="83"/>
      <c r="AG308" s="83"/>
      <c r="AH308" s="83"/>
      <c r="AI308" s="83"/>
      <c r="AJ308" s="83"/>
    </row>
    <row r="309" spans="1:36" ht="12.75" x14ac:dyDescent="0.2">
      <c r="A309" s="83"/>
      <c r="B309" s="83"/>
      <c r="C309" s="83"/>
      <c r="D309" s="83"/>
      <c r="E309" s="83"/>
      <c r="F309" s="83"/>
      <c r="G309" s="83"/>
      <c r="H309" s="83"/>
      <c r="I309" s="83"/>
      <c r="J309" s="83"/>
      <c r="K309" s="83"/>
      <c r="L309" s="83"/>
      <c r="M309" s="83"/>
      <c r="N309" s="83"/>
      <c r="O309" s="83"/>
      <c r="P309" s="83"/>
      <c r="Q309" s="83"/>
      <c r="R309" s="83"/>
      <c r="S309" s="83"/>
      <c r="T309" s="83"/>
      <c r="U309" s="83"/>
      <c r="V309" s="83"/>
      <c r="W309" s="83"/>
      <c r="X309" s="83"/>
      <c r="Y309" s="83"/>
      <c r="Z309" s="83"/>
      <c r="AA309" s="83"/>
      <c r="AB309" s="83"/>
      <c r="AC309" s="83"/>
      <c r="AD309" s="83"/>
      <c r="AE309" s="83"/>
      <c r="AF309" s="83"/>
      <c r="AG309" s="83"/>
      <c r="AH309" s="83"/>
      <c r="AI309" s="83"/>
      <c r="AJ309" s="83"/>
    </row>
    <row r="310" spans="1:36" ht="12.75" x14ac:dyDescent="0.2">
      <c r="A310" s="83"/>
      <c r="B310" s="83"/>
      <c r="C310" s="83"/>
      <c r="D310" s="83"/>
      <c r="E310" s="83"/>
      <c r="F310" s="83"/>
      <c r="G310" s="83"/>
      <c r="H310" s="83"/>
      <c r="I310" s="83"/>
      <c r="J310" s="83"/>
      <c r="K310" s="83"/>
      <c r="L310" s="83"/>
      <c r="M310" s="83"/>
      <c r="N310" s="83"/>
      <c r="O310" s="83"/>
      <c r="P310" s="83"/>
      <c r="Q310" s="83"/>
      <c r="R310" s="83"/>
      <c r="S310" s="83"/>
      <c r="T310" s="83"/>
      <c r="U310" s="83"/>
      <c r="V310" s="83"/>
      <c r="W310" s="83"/>
      <c r="X310" s="83"/>
      <c r="Y310" s="83"/>
      <c r="Z310" s="83"/>
      <c r="AA310" s="83"/>
      <c r="AB310" s="83"/>
      <c r="AC310" s="83"/>
      <c r="AD310" s="83"/>
      <c r="AE310" s="83"/>
      <c r="AF310" s="83"/>
      <c r="AG310" s="83"/>
      <c r="AH310" s="83"/>
      <c r="AI310" s="83"/>
      <c r="AJ310" s="83"/>
    </row>
    <row r="311" spans="1:36" ht="12.75" x14ac:dyDescent="0.2">
      <c r="A311" s="83"/>
      <c r="B311" s="83"/>
      <c r="C311" s="83"/>
      <c r="D311" s="83"/>
      <c r="E311" s="83"/>
      <c r="F311" s="83"/>
      <c r="G311" s="83"/>
      <c r="H311" s="83"/>
      <c r="I311" s="83"/>
      <c r="J311" s="83"/>
      <c r="K311" s="83"/>
      <c r="L311" s="83"/>
      <c r="M311" s="83"/>
      <c r="N311" s="83"/>
      <c r="O311" s="83"/>
      <c r="P311" s="83"/>
      <c r="Q311" s="83"/>
      <c r="R311" s="83"/>
      <c r="S311" s="83"/>
      <c r="T311" s="83"/>
      <c r="U311" s="83"/>
      <c r="V311" s="83"/>
      <c r="W311" s="83"/>
      <c r="X311" s="83"/>
      <c r="Y311" s="83"/>
      <c r="Z311" s="83"/>
      <c r="AA311" s="83"/>
      <c r="AB311" s="83"/>
      <c r="AC311" s="83"/>
      <c r="AD311" s="83"/>
      <c r="AE311" s="83"/>
      <c r="AF311" s="83"/>
      <c r="AG311" s="83"/>
      <c r="AH311" s="83"/>
      <c r="AI311" s="83"/>
      <c r="AJ311" s="83"/>
    </row>
    <row r="312" spans="1:36" ht="12.75" x14ac:dyDescent="0.2">
      <c r="A312" s="83"/>
      <c r="B312" s="83"/>
      <c r="C312" s="83"/>
      <c r="D312" s="83"/>
      <c r="E312" s="83"/>
      <c r="F312" s="83"/>
      <c r="G312" s="83"/>
      <c r="H312" s="83"/>
      <c r="I312" s="83"/>
      <c r="J312" s="83"/>
      <c r="K312" s="83"/>
      <c r="L312" s="83"/>
      <c r="M312" s="83"/>
      <c r="N312" s="83"/>
      <c r="O312" s="83"/>
      <c r="P312" s="83"/>
      <c r="Q312" s="83"/>
      <c r="R312" s="83"/>
      <c r="S312" s="83"/>
      <c r="T312" s="83"/>
      <c r="U312" s="83"/>
      <c r="V312" s="83"/>
      <c r="W312" s="83"/>
      <c r="X312" s="83"/>
      <c r="Y312" s="83"/>
      <c r="Z312" s="83"/>
      <c r="AA312" s="83"/>
      <c r="AB312" s="83"/>
      <c r="AC312" s="83"/>
      <c r="AD312" s="83"/>
      <c r="AE312" s="83"/>
      <c r="AF312" s="83"/>
      <c r="AG312" s="83"/>
      <c r="AH312" s="83"/>
      <c r="AI312" s="83"/>
      <c r="AJ312" s="83"/>
    </row>
    <row r="313" spans="1:36" ht="12.75" x14ac:dyDescent="0.2">
      <c r="A313" s="83"/>
      <c r="B313" s="83"/>
      <c r="C313" s="83"/>
      <c r="D313" s="83"/>
      <c r="E313" s="83"/>
      <c r="F313" s="83"/>
      <c r="G313" s="83"/>
      <c r="H313" s="83"/>
      <c r="I313" s="83"/>
      <c r="J313" s="83"/>
      <c r="K313" s="83"/>
      <c r="L313" s="83"/>
      <c r="M313" s="83"/>
      <c r="N313" s="83"/>
      <c r="O313" s="83"/>
      <c r="P313" s="83"/>
      <c r="Q313" s="83"/>
      <c r="R313" s="83"/>
      <c r="S313" s="83"/>
      <c r="T313" s="83"/>
      <c r="U313" s="83"/>
      <c r="V313" s="83"/>
      <c r="W313" s="83"/>
      <c r="X313" s="83"/>
      <c r="Y313" s="83"/>
      <c r="Z313" s="83"/>
      <c r="AA313" s="83"/>
      <c r="AB313" s="83"/>
      <c r="AC313" s="83"/>
      <c r="AD313" s="83"/>
      <c r="AE313" s="83"/>
      <c r="AF313" s="83"/>
      <c r="AG313" s="83"/>
      <c r="AH313" s="83"/>
      <c r="AI313" s="83"/>
      <c r="AJ313" s="83"/>
    </row>
    <row r="314" spans="1:36" ht="12.75" x14ac:dyDescent="0.2">
      <c r="A314" s="83"/>
      <c r="B314" s="83"/>
      <c r="C314" s="83"/>
      <c r="D314" s="83"/>
      <c r="E314" s="83"/>
      <c r="F314" s="83"/>
      <c r="G314" s="83"/>
      <c r="H314" s="83"/>
      <c r="I314" s="83"/>
      <c r="J314" s="83"/>
      <c r="K314" s="83"/>
      <c r="L314" s="83"/>
      <c r="M314" s="83"/>
      <c r="N314" s="83"/>
      <c r="O314" s="83"/>
      <c r="P314" s="83"/>
      <c r="Q314" s="83"/>
      <c r="R314" s="83"/>
      <c r="S314" s="83"/>
      <c r="T314" s="83"/>
      <c r="U314" s="83"/>
      <c r="V314" s="83"/>
      <c r="W314" s="83"/>
      <c r="X314" s="83"/>
      <c r="Y314" s="83"/>
      <c r="Z314" s="83"/>
      <c r="AA314" s="83"/>
      <c r="AB314" s="83"/>
      <c r="AC314" s="83"/>
      <c r="AD314" s="83"/>
      <c r="AE314" s="83"/>
      <c r="AF314" s="83"/>
      <c r="AG314" s="83"/>
      <c r="AH314" s="83"/>
      <c r="AI314" s="83"/>
      <c r="AJ314" s="83"/>
    </row>
    <row r="315" spans="1:36" ht="12.75" x14ac:dyDescent="0.2">
      <c r="A315" s="83"/>
      <c r="B315" s="83"/>
      <c r="C315" s="83"/>
      <c r="D315" s="83"/>
      <c r="E315" s="83"/>
      <c r="F315" s="83"/>
      <c r="G315" s="83"/>
      <c r="H315" s="83"/>
      <c r="I315" s="83"/>
      <c r="J315" s="83"/>
      <c r="K315" s="83"/>
      <c r="L315" s="83"/>
      <c r="M315" s="83"/>
      <c r="N315" s="83"/>
      <c r="O315" s="83"/>
      <c r="P315" s="83"/>
      <c r="Q315" s="83"/>
      <c r="R315" s="83"/>
      <c r="S315" s="83"/>
      <c r="T315" s="83"/>
      <c r="U315" s="83"/>
      <c r="V315" s="83"/>
      <c r="W315" s="83"/>
      <c r="X315" s="83"/>
      <c r="Y315" s="83"/>
      <c r="Z315" s="83"/>
      <c r="AA315" s="83"/>
      <c r="AB315" s="83"/>
      <c r="AC315" s="83"/>
      <c r="AD315" s="83"/>
      <c r="AE315" s="83"/>
      <c r="AF315" s="83"/>
      <c r="AG315" s="83"/>
      <c r="AH315" s="83"/>
      <c r="AI315" s="83"/>
      <c r="AJ315" s="83"/>
    </row>
    <row r="316" spans="1:36" ht="12.75" x14ac:dyDescent="0.2">
      <c r="A316" s="83"/>
      <c r="B316" s="83"/>
      <c r="C316" s="83"/>
      <c r="D316" s="83"/>
      <c r="E316" s="83"/>
      <c r="F316" s="83"/>
      <c r="G316" s="83"/>
      <c r="H316" s="83"/>
      <c r="I316" s="83"/>
      <c r="J316" s="83"/>
      <c r="K316" s="83"/>
      <c r="L316" s="83"/>
      <c r="M316" s="83"/>
      <c r="N316" s="83"/>
      <c r="O316" s="83"/>
      <c r="P316" s="83"/>
      <c r="Q316" s="83"/>
      <c r="R316" s="83"/>
      <c r="S316" s="83"/>
      <c r="T316" s="83"/>
      <c r="U316" s="83"/>
      <c r="V316" s="83"/>
      <c r="W316" s="83"/>
      <c r="X316" s="83"/>
      <c r="Y316" s="83"/>
      <c r="Z316" s="83"/>
      <c r="AA316" s="83"/>
      <c r="AB316" s="83"/>
      <c r="AC316" s="83"/>
      <c r="AD316" s="83"/>
      <c r="AE316" s="83"/>
      <c r="AF316" s="83"/>
      <c r="AG316" s="83"/>
      <c r="AH316" s="83"/>
      <c r="AI316" s="83"/>
      <c r="AJ316" s="83"/>
    </row>
    <row r="317" spans="1:36" ht="12.75" x14ac:dyDescent="0.2">
      <c r="A317" s="83"/>
      <c r="B317" s="83"/>
      <c r="C317" s="83"/>
      <c r="D317" s="83"/>
      <c r="E317" s="83"/>
      <c r="F317" s="83"/>
      <c r="G317" s="83"/>
      <c r="H317" s="83"/>
      <c r="I317" s="83"/>
      <c r="J317" s="83"/>
      <c r="K317" s="83"/>
      <c r="L317" s="83"/>
      <c r="M317" s="83"/>
      <c r="N317" s="83"/>
      <c r="O317" s="83"/>
      <c r="P317" s="83"/>
      <c r="Q317" s="83"/>
      <c r="R317" s="83"/>
      <c r="S317" s="83"/>
      <c r="T317" s="83"/>
      <c r="U317" s="83"/>
      <c r="V317" s="83"/>
      <c r="W317" s="83"/>
      <c r="X317" s="83"/>
      <c r="Y317" s="83"/>
      <c r="Z317" s="83"/>
      <c r="AA317" s="83"/>
      <c r="AB317" s="83"/>
      <c r="AC317" s="83"/>
      <c r="AD317" s="83"/>
      <c r="AE317" s="83"/>
      <c r="AF317" s="83"/>
      <c r="AG317" s="83"/>
      <c r="AH317" s="83"/>
      <c r="AI317" s="83"/>
      <c r="AJ317" s="83"/>
    </row>
    <row r="318" spans="1:36" ht="12.75" x14ac:dyDescent="0.2">
      <c r="A318" s="83"/>
      <c r="B318" s="83"/>
      <c r="C318" s="83"/>
      <c r="D318" s="83"/>
      <c r="E318" s="83"/>
      <c r="F318" s="83"/>
      <c r="G318" s="83"/>
      <c r="H318" s="83"/>
      <c r="I318" s="83"/>
      <c r="J318" s="83"/>
      <c r="K318" s="83"/>
      <c r="L318" s="83"/>
      <c r="M318" s="83"/>
      <c r="N318" s="83"/>
      <c r="O318" s="83"/>
      <c r="P318" s="83"/>
      <c r="Q318" s="83"/>
      <c r="R318" s="83"/>
      <c r="S318" s="83"/>
      <c r="T318" s="83"/>
      <c r="U318" s="83"/>
      <c r="V318" s="83"/>
      <c r="W318" s="83"/>
      <c r="X318" s="83"/>
      <c r="Y318" s="83"/>
      <c r="Z318" s="83"/>
      <c r="AA318" s="83"/>
      <c r="AB318" s="83"/>
      <c r="AC318" s="83"/>
      <c r="AD318" s="83"/>
      <c r="AE318" s="83"/>
      <c r="AF318" s="83"/>
      <c r="AG318" s="83"/>
      <c r="AH318" s="83"/>
      <c r="AI318" s="83"/>
      <c r="AJ318" s="83"/>
    </row>
    <row r="319" spans="1:36" ht="12.75" x14ac:dyDescent="0.2">
      <c r="A319" s="83"/>
      <c r="B319" s="83"/>
      <c r="C319" s="83"/>
      <c r="D319" s="83"/>
      <c r="E319" s="83"/>
      <c r="F319" s="83"/>
      <c r="G319" s="83"/>
      <c r="H319" s="83"/>
      <c r="I319" s="83"/>
      <c r="J319" s="83"/>
      <c r="K319" s="83"/>
      <c r="L319" s="83"/>
      <c r="M319" s="83"/>
      <c r="N319" s="83"/>
      <c r="O319" s="83"/>
      <c r="P319" s="83"/>
      <c r="Q319" s="83"/>
      <c r="R319" s="83"/>
      <c r="S319" s="83"/>
      <c r="T319" s="83"/>
      <c r="U319" s="83"/>
      <c r="V319" s="83"/>
      <c r="W319" s="83"/>
      <c r="X319" s="83"/>
      <c r="Y319" s="83"/>
      <c r="Z319" s="83"/>
      <c r="AA319" s="83"/>
      <c r="AB319" s="83"/>
      <c r="AC319" s="83"/>
      <c r="AD319" s="83"/>
      <c r="AE319" s="83"/>
      <c r="AF319" s="83"/>
      <c r="AG319" s="83"/>
      <c r="AH319" s="83"/>
      <c r="AI319" s="83"/>
      <c r="AJ319" s="83"/>
    </row>
    <row r="320" spans="1:36" ht="12.75" x14ac:dyDescent="0.2">
      <c r="A320" s="83"/>
      <c r="B320" s="83"/>
      <c r="C320" s="83"/>
      <c r="D320" s="83"/>
      <c r="E320" s="83"/>
      <c r="F320" s="83"/>
      <c r="G320" s="83"/>
      <c r="H320" s="83"/>
      <c r="I320" s="83"/>
      <c r="J320" s="83"/>
      <c r="K320" s="83"/>
      <c r="L320" s="83"/>
      <c r="M320" s="83"/>
      <c r="N320" s="83"/>
      <c r="O320" s="83"/>
      <c r="P320" s="83"/>
      <c r="Q320" s="83"/>
      <c r="R320" s="83"/>
      <c r="S320" s="83"/>
      <c r="T320" s="83"/>
      <c r="U320" s="83"/>
      <c r="V320" s="83"/>
      <c r="W320" s="83"/>
      <c r="X320" s="83"/>
      <c r="Y320" s="83"/>
      <c r="Z320" s="83"/>
      <c r="AA320" s="83"/>
      <c r="AB320" s="83"/>
      <c r="AC320" s="83"/>
      <c r="AD320" s="83"/>
      <c r="AE320" s="83"/>
      <c r="AF320" s="83"/>
      <c r="AG320" s="83"/>
      <c r="AH320" s="83"/>
      <c r="AI320" s="83"/>
      <c r="AJ320" s="83"/>
    </row>
    <row r="321" spans="1:36" ht="12.75" x14ac:dyDescent="0.2">
      <c r="A321" s="83"/>
      <c r="B321" s="83"/>
      <c r="C321" s="83"/>
      <c r="D321" s="83"/>
      <c r="E321" s="83"/>
      <c r="F321" s="83"/>
      <c r="G321" s="83"/>
      <c r="H321" s="83"/>
      <c r="I321" s="83"/>
      <c r="J321" s="83"/>
      <c r="K321" s="83"/>
      <c r="L321" s="83"/>
      <c r="M321" s="83"/>
      <c r="N321" s="83"/>
      <c r="O321" s="83"/>
      <c r="P321" s="83"/>
      <c r="Q321" s="83"/>
      <c r="R321" s="83"/>
      <c r="S321" s="83"/>
      <c r="T321" s="83"/>
      <c r="U321" s="83"/>
      <c r="V321" s="83"/>
      <c r="W321" s="83"/>
      <c r="X321" s="83"/>
      <c r="Y321" s="83"/>
      <c r="Z321" s="83"/>
      <c r="AA321" s="83"/>
      <c r="AB321" s="83"/>
      <c r="AC321" s="83"/>
      <c r="AD321" s="83"/>
      <c r="AE321" s="83"/>
      <c r="AF321" s="83"/>
      <c r="AG321" s="83"/>
      <c r="AH321" s="83"/>
      <c r="AI321" s="83"/>
      <c r="AJ321" s="83"/>
    </row>
    <row r="322" spans="1:36" ht="12.75" x14ac:dyDescent="0.2">
      <c r="A322" s="83"/>
      <c r="B322" s="83"/>
      <c r="C322" s="83"/>
      <c r="D322" s="83"/>
      <c r="E322" s="83"/>
      <c r="F322" s="83"/>
      <c r="G322" s="83"/>
      <c r="H322" s="83"/>
      <c r="I322" s="83"/>
      <c r="J322" s="83"/>
      <c r="K322" s="83"/>
      <c r="L322" s="83"/>
      <c r="M322" s="83"/>
      <c r="N322" s="83"/>
      <c r="O322" s="83"/>
      <c r="P322" s="83"/>
      <c r="Q322" s="83"/>
      <c r="R322" s="83"/>
      <c r="S322" s="83"/>
      <c r="T322" s="83"/>
      <c r="U322" s="83"/>
      <c r="V322" s="83"/>
      <c r="W322" s="83"/>
      <c r="X322" s="83"/>
      <c r="Y322" s="83"/>
      <c r="Z322" s="83"/>
      <c r="AA322" s="83"/>
      <c r="AB322" s="83"/>
      <c r="AC322" s="83"/>
      <c r="AD322" s="83"/>
      <c r="AE322" s="83"/>
      <c r="AF322" s="83"/>
      <c r="AG322" s="83"/>
      <c r="AH322" s="83"/>
      <c r="AI322" s="83"/>
      <c r="AJ322" s="83"/>
    </row>
    <row r="323" spans="1:36" ht="12.75" x14ac:dyDescent="0.2">
      <c r="A323" s="83"/>
      <c r="B323" s="83"/>
      <c r="C323" s="83"/>
      <c r="D323" s="83"/>
      <c r="E323" s="83"/>
      <c r="F323" s="83"/>
      <c r="G323" s="83"/>
      <c r="H323" s="83"/>
      <c r="I323" s="83"/>
      <c r="J323" s="83"/>
      <c r="K323" s="83"/>
      <c r="L323" s="83"/>
      <c r="M323" s="83"/>
      <c r="N323" s="83"/>
      <c r="O323" s="83"/>
      <c r="P323" s="83"/>
      <c r="Q323" s="83"/>
      <c r="R323" s="83"/>
      <c r="S323" s="83"/>
      <c r="T323" s="83"/>
      <c r="U323" s="83"/>
      <c r="V323" s="83"/>
      <c r="W323" s="83"/>
      <c r="X323" s="83"/>
      <c r="Y323" s="83"/>
      <c r="Z323" s="83"/>
      <c r="AA323" s="83"/>
      <c r="AB323" s="83"/>
      <c r="AC323" s="83"/>
      <c r="AD323" s="83"/>
      <c r="AE323" s="83"/>
      <c r="AF323" s="83"/>
      <c r="AG323" s="83"/>
      <c r="AH323" s="83"/>
      <c r="AI323" s="83"/>
      <c r="AJ323" s="83"/>
    </row>
    <row r="324" spans="1:36" ht="12.75" x14ac:dyDescent="0.2">
      <c r="A324" s="83"/>
      <c r="B324" s="83"/>
      <c r="C324" s="83"/>
      <c r="D324" s="83"/>
      <c r="E324" s="83"/>
      <c r="F324" s="83"/>
      <c r="G324" s="83"/>
      <c r="H324" s="83"/>
      <c r="I324" s="83"/>
      <c r="J324" s="83"/>
      <c r="K324" s="83"/>
      <c r="L324" s="83"/>
      <c r="M324" s="83"/>
      <c r="N324" s="83"/>
      <c r="O324" s="83"/>
      <c r="P324" s="83"/>
      <c r="Q324" s="83"/>
      <c r="R324" s="83"/>
      <c r="S324" s="83"/>
      <c r="T324" s="83"/>
      <c r="U324" s="83"/>
      <c r="V324" s="83"/>
      <c r="W324" s="83"/>
      <c r="X324" s="83"/>
      <c r="Y324" s="83"/>
      <c r="Z324" s="83"/>
      <c r="AA324" s="83"/>
      <c r="AB324" s="83"/>
      <c r="AC324" s="83"/>
      <c r="AD324" s="83"/>
      <c r="AE324" s="83"/>
      <c r="AF324" s="83"/>
      <c r="AG324" s="83"/>
      <c r="AH324" s="83"/>
      <c r="AI324" s="83"/>
      <c r="AJ324" s="83"/>
    </row>
    <row r="325" spans="1:36" ht="12.75" x14ac:dyDescent="0.2">
      <c r="A325" s="83"/>
      <c r="B325" s="83"/>
      <c r="C325" s="83"/>
      <c r="D325" s="83"/>
      <c r="E325" s="83"/>
      <c r="F325" s="83"/>
      <c r="G325" s="83"/>
      <c r="H325" s="83"/>
      <c r="I325" s="83"/>
      <c r="J325" s="83"/>
      <c r="K325" s="83"/>
      <c r="L325" s="83"/>
      <c r="M325" s="83"/>
      <c r="N325" s="83"/>
      <c r="O325" s="83"/>
      <c r="P325" s="83"/>
      <c r="Q325" s="83"/>
      <c r="R325" s="83"/>
      <c r="S325" s="83"/>
      <c r="T325" s="83"/>
      <c r="U325" s="83"/>
      <c r="V325" s="83"/>
      <c r="W325" s="83"/>
      <c r="X325" s="83"/>
      <c r="Y325" s="83"/>
      <c r="Z325" s="83"/>
      <c r="AA325" s="83"/>
      <c r="AB325" s="83"/>
      <c r="AC325" s="83"/>
      <c r="AD325" s="83"/>
      <c r="AE325" s="83"/>
      <c r="AF325" s="83"/>
      <c r="AG325" s="83"/>
      <c r="AH325" s="83"/>
      <c r="AI325" s="83"/>
      <c r="AJ325" s="83"/>
    </row>
    <row r="326" spans="1:36" ht="12.75" x14ac:dyDescent="0.2">
      <c r="A326" s="83"/>
      <c r="B326" s="83"/>
      <c r="C326" s="83"/>
      <c r="D326" s="83"/>
      <c r="E326" s="83"/>
      <c r="F326" s="83"/>
      <c r="G326" s="83"/>
      <c r="H326" s="83"/>
      <c r="I326" s="83"/>
      <c r="J326" s="83"/>
      <c r="K326" s="83"/>
      <c r="L326" s="83"/>
      <c r="M326" s="83"/>
      <c r="N326" s="83"/>
      <c r="O326" s="83"/>
      <c r="P326" s="83"/>
      <c r="Q326" s="83"/>
      <c r="R326" s="83"/>
      <c r="S326" s="83"/>
      <c r="T326" s="83"/>
      <c r="U326" s="83"/>
      <c r="V326" s="83"/>
      <c r="W326" s="83"/>
      <c r="X326" s="83"/>
      <c r="Y326" s="83"/>
      <c r="Z326" s="83"/>
      <c r="AA326" s="83"/>
      <c r="AB326" s="83"/>
      <c r="AC326" s="83"/>
      <c r="AD326" s="83"/>
      <c r="AE326" s="83"/>
      <c r="AF326" s="83"/>
      <c r="AG326" s="83"/>
      <c r="AH326" s="83"/>
      <c r="AI326" s="83"/>
      <c r="AJ326" s="83"/>
    </row>
    <row r="327" spans="1:36" ht="12.75" x14ac:dyDescent="0.2">
      <c r="A327" s="83"/>
      <c r="B327" s="83"/>
      <c r="C327" s="83"/>
      <c r="D327" s="83"/>
      <c r="E327" s="83"/>
      <c r="F327" s="83"/>
      <c r="G327" s="83"/>
      <c r="H327" s="83"/>
      <c r="I327" s="83"/>
      <c r="J327" s="83"/>
      <c r="K327" s="83"/>
      <c r="L327" s="83"/>
      <c r="M327" s="83"/>
      <c r="N327" s="83"/>
      <c r="O327" s="83"/>
      <c r="P327" s="83"/>
      <c r="Q327" s="83"/>
      <c r="R327" s="83"/>
      <c r="S327" s="83"/>
      <c r="T327" s="83"/>
      <c r="U327" s="83"/>
      <c r="V327" s="83"/>
      <c r="W327" s="83"/>
      <c r="X327" s="83"/>
      <c r="Y327" s="83"/>
      <c r="Z327" s="83"/>
      <c r="AA327" s="83"/>
      <c r="AB327" s="83"/>
      <c r="AC327" s="83"/>
      <c r="AD327" s="83"/>
      <c r="AE327" s="83"/>
      <c r="AF327" s="83"/>
      <c r="AG327" s="83"/>
      <c r="AH327" s="83"/>
      <c r="AI327" s="83"/>
      <c r="AJ327" s="83"/>
    </row>
    <row r="328" spans="1:36" ht="12.75" x14ac:dyDescent="0.2">
      <c r="A328" s="83"/>
      <c r="B328" s="83"/>
      <c r="C328" s="83"/>
      <c r="D328" s="83"/>
      <c r="E328" s="83"/>
      <c r="F328" s="83"/>
      <c r="G328" s="83"/>
      <c r="H328" s="83"/>
      <c r="I328" s="83"/>
      <c r="J328" s="83"/>
      <c r="K328" s="83"/>
      <c r="L328" s="83"/>
      <c r="M328" s="83"/>
      <c r="N328" s="83"/>
      <c r="O328" s="83"/>
      <c r="P328" s="83"/>
      <c r="Q328" s="83"/>
      <c r="R328" s="83"/>
      <c r="S328" s="83"/>
      <c r="T328" s="83"/>
      <c r="U328" s="83"/>
      <c r="V328" s="83"/>
      <c r="W328" s="83"/>
      <c r="X328" s="83"/>
      <c r="Y328" s="83"/>
      <c r="Z328" s="83"/>
      <c r="AA328" s="83"/>
      <c r="AB328" s="83"/>
      <c r="AC328" s="83"/>
      <c r="AD328" s="83"/>
      <c r="AE328" s="83"/>
      <c r="AF328" s="83"/>
      <c r="AG328" s="83"/>
      <c r="AH328" s="83"/>
      <c r="AI328" s="83"/>
      <c r="AJ328" s="83"/>
    </row>
    <row r="329" spans="1:36" ht="12.75" x14ac:dyDescent="0.2">
      <c r="A329" s="83"/>
      <c r="B329" s="83"/>
      <c r="C329" s="83"/>
      <c r="D329" s="83"/>
      <c r="E329" s="83"/>
      <c r="F329" s="83"/>
      <c r="G329" s="83"/>
      <c r="H329" s="83"/>
      <c r="I329" s="83"/>
      <c r="J329" s="83"/>
      <c r="K329" s="83"/>
      <c r="L329" s="83"/>
      <c r="M329" s="83"/>
      <c r="N329" s="83"/>
      <c r="O329" s="83"/>
      <c r="P329" s="83"/>
      <c r="Q329" s="83"/>
      <c r="R329" s="83"/>
      <c r="S329" s="83"/>
      <c r="T329" s="83"/>
      <c r="U329" s="83"/>
      <c r="V329" s="83"/>
      <c r="W329" s="83"/>
      <c r="X329" s="83"/>
      <c r="Y329" s="83"/>
      <c r="Z329" s="83"/>
      <c r="AA329" s="83"/>
      <c r="AB329" s="83"/>
      <c r="AC329" s="83"/>
      <c r="AD329" s="83"/>
      <c r="AE329" s="83"/>
      <c r="AF329" s="83"/>
      <c r="AG329" s="83"/>
      <c r="AH329" s="83"/>
      <c r="AI329" s="83"/>
      <c r="AJ329" s="83"/>
    </row>
    <row r="330" spans="1:36" ht="12.75" x14ac:dyDescent="0.2">
      <c r="A330" s="83"/>
      <c r="B330" s="83"/>
      <c r="C330" s="83"/>
      <c r="D330" s="83"/>
      <c r="E330" s="83"/>
      <c r="F330" s="83"/>
      <c r="G330" s="83"/>
      <c r="H330" s="83"/>
      <c r="I330" s="83"/>
      <c r="J330" s="83"/>
      <c r="K330" s="83"/>
      <c r="L330" s="83"/>
      <c r="M330" s="83"/>
      <c r="N330" s="83"/>
      <c r="O330" s="83"/>
      <c r="P330" s="83"/>
      <c r="Q330" s="83"/>
      <c r="R330" s="83"/>
      <c r="S330" s="83"/>
      <c r="T330" s="83"/>
      <c r="U330" s="83"/>
      <c r="V330" s="83"/>
      <c r="W330" s="83"/>
      <c r="X330" s="83"/>
      <c r="Y330" s="83"/>
      <c r="Z330" s="83"/>
      <c r="AA330" s="83"/>
      <c r="AB330" s="83"/>
      <c r="AC330" s="83"/>
      <c r="AD330" s="83"/>
      <c r="AE330" s="83"/>
      <c r="AF330" s="83"/>
      <c r="AG330" s="83"/>
      <c r="AH330" s="83"/>
      <c r="AI330" s="83"/>
      <c r="AJ330" s="83"/>
    </row>
    <row r="331" spans="1:36" ht="12.75" x14ac:dyDescent="0.2">
      <c r="A331" s="83"/>
      <c r="B331" s="83"/>
      <c r="C331" s="83"/>
      <c r="D331" s="83"/>
      <c r="E331" s="83"/>
      <c r="F331" s="83"/>
      <c r="G331" s="83"/>
      <c r="H331" s="83"/>
      <c r="I331" s="83"/>
      <c r="J331" s="83"/>
      <c r="K331" s="83"/>
      <c r="L331" s="83"/>
      <c r="M331" s="83"/>
      <c r="N331" s="83"/>
      <c r="O331" s="83"/>
      <c r="P331" s="83"/>
      <c r="Q331" s="83"/>
      <c r="R331" s="83"/>
      <c r="S331" s="83"/>
      <c r="T331" s="83"/>
      <c r="U331" s="83"/>
      <c r="V331" s="83"/>
      <c r="W331" s="83"/>
      <c r="X331" s="83"/>
      <c r="Y331" s="83"/>
      <c r="Z331" s="83"/>
      <c r="AA331" s="83"/>
      <c r="AB331" s="83"/>
      <c r="AC331" s="83"/>
      <c r="AD331" s="83"/>
      <c r="AE331" s="83"/>
      <c r="AF331" s="83"/>
      <c r="AG331" s="83"/>
      <c r="AH331" s="83"/>
      <c r="AI331" s="83"/>
      <c r="AJ331" s="83"/>
    </row>
    <row r="332" spans="1:36" ht="12.75" x14ac:dyDescent="0.2">
      <c r="A332" s="83"/>
      <c r="B332" s="83"/>
      <c r="C332" s="83"/>
      <c r="D332" s="83"/>
      <c r="E332" s="83"/>
      <c r="F332" s="83"/>
      <c r="G332" s="83"/>
      <c r="H332" s="83"/>
      <c r="I332" s="83"/>
      <c r="J332" s="83"/>
      <c r="K332" s="83"/>
      <c r="L332" s="83"/>
      <c r="M332" s="83"/>
      <c r="N332" s="83"/>
      <c r="O332" s="83"/>
      <c r="P332" s="83"/>
      <c r="Q332" s="83"/>
      <c r="R332" s="83"/>
      <c r="S332" s="83"/>
      <c r="T332" s="83"/>
      <c r="U332" s="83"/>
      <c r="V332" s="83"/>
      <c r="W332" s="83"/>
      <c r="X332" s="83"/>
      <c r="Y332" s="83"/>
      <c r="Z332" s="83"/>
      <c r="AA332" s="83"/>
      <c r="AB332" s="83"/>
      <c r="AC332" s="83"/>
      <c r="AD332" s="83"/>
      <c r="AE332" s="83"/>
      <c r="AF332" s="83"/>
      <c r="AG332" s="83"/>
      <c r="AH332" s="83"/>
      <c r="AI332" s="83"/>
      <c r="AJ332" s="83"/>
    </row>
    <row r="333" spans="1:36" ht="12.75" x14ac:dyDescent="0.2">
      <c r="A333" s="83"/>
      <c r="B333" s="83"/>
      <c r="C333" s="83"/>
      <c r="D333" s="83"/>
      <c r="E333" s="83"/>
      <c r="F333" s="83"/>
      <c r="G333" s="83"/>
      <c r="H333" s="83"/>
      <c r="I333" s="83"/>
      <c r="J333" s="83"/>
      <c r="K333" s="83"/>
      <c r="L333" s="83"/>
      <c r="M333" s="83"/>
      <c r="N333" s="83"/>
      <c r="O333" s="83"/>
      <c r="P333" s="83"/>
      <c r="Q333" s="83"/>
      <c r="R333" s="83"/>
      <c r="S333" s="83"/>
      <c r="T333" s="83"/>
      <c r="U333" s="83"/>
      <c r="V333" s="83"/>
      <c r="W333" s="83"/>
      <c r="X333" s="83"/>
      <c r="Y333" s="83"/>
      <c r="Z333" s="83"/>
      <c r="AA333" s="83"/>
      <c r="AB333" s="83"/>
      <c r="AC333" s="83"/>
      <c r="AD333" s="83"/>
      <c r="AE333" s="83"/>
      <c r="AF333" s="83"/>
      <c r="AG333" s="83"/>
      <c r="AH333" s="83"/>
      <c r="AI333" s="83"/>
      <c r="AJ333" s="83"/>
    </row>
    <row r="334" spans="1:36" ht="12.75" x14ac:dyDescent="0.2">
      <c r="A334" s="83"/>
      <c r="B334" s="83"/>
      <c r="C334" s="83"/>
      <c r="D334" s="83"/>
      <c r="E334" s="83"/>
      <c r="F334" s="83"/>
      <c r="G334" s="83"/>
      <c r="H334" s="83"/>
      <c r="I334" s="83"/>
      <c r="J334" s="83"/>
      <c r="K334" s="83"/>
      <c r="L334" s="83"/>
      <c r="M334" s="83"/>
      <c r="N334" s="83"/>
      <c r="O334" s="83"/>
      <c r="P334" s="83"/>
      <c r="Q334" s="83"/>
      <c r="R334" s="83"/>
      <c r="S334" s="83"/>
      <c r="T334" s="83"/>
      <c r="U334" s="83"/>
      <c r="V334" s="83"/>
      <c r="W334" s="83"/>
      <c r="X334" s="83"/>
      <c r="Y334" s="83"/>
      <c r="Z334" s="83"/>
      <c r="AA334" s="83"/>
      <c r="AB334" s="83"/>
      <c r="AC334" s="83"/>
      <c r="AD334" s="83"/>
      <c r="AE334" s="83"/>
      <c r="AF334" s="83"/>
      <c r="AG334" s="83"/>
      <c r="AH334" s="83"/>
      <c r="AI334" s="83"/>
      <c r="AJ334" s="83"/>
    </row>
    <row r="335" spans="1:36" ht="12.75" x14ac:dyDescent="0.2">
      <c r="A335" s="83"/>
      <c r="B335" s="83"/>
      <c r="C335" s="83"/>
      <c r="D335" s="83"/>
      <c r="E335" s="83"/>
      <c r="F335" s="83"/>
      <c r="G335" s="83"/>
      <c r="H335" s="83"/>
      <c r="I335" s="83"/>
      <c r="J335" s="83"/>
      <c r="K335" s="83"/>
      <c r="L335" s="83"/>
      <c r="M335" s="83"/>
      <c r="N335" s="83"/>
      <c r="O335" s="83"/>
      <c r="P335" s="83"/>
      <c r="Q335" s="83"/>
      <c r="R335" s="83"/>
      <c r="S335" s="83"/>
      <c r="T335" s="83"/>
      <c r="U335" s="83"/>
      <c r="V335" s="83"/>
      <c r="W335" s="83"/>
      <c r="X335" s="83"/>
      <c r="Y335" s="83"/>
      <c r="Z335" s="83"/>
      <c r="AA335" s="83"/>
      <c r="AB335" s="83"/>
      <c r="AC335" s="83"/>
      <c r="AD335" s="83"/>
      <c r="AE335" s="83"/>
      <c r="AF335" s="83"/>
      <c r="AG335" s="83"/>
      <c r="AH335" s="83"/>
      <c r="AI335" s="83"/>
      <c r="AJ335" s="83"/>
    </row>
    <row r="336" spans="1:36" ht="12.75" x14ac:dyDescent="0.2">
      <c r="A336" s="83"/>
      <c r="B336" s="83"/>
      <c r="C336" s="83"/>
      <c r="D336" s="83"/>
      <c r="E336" s="83"/>
      <c r="F336" s="83"/>
      <c r="G336" s="83"/>
      <c r="H336" s="83"/>
      <c r="I336" s="83"/>
      <c r="J336" s="83"/>
      <c r="K336" s="83"/>
      <c r="L336" s="83"/>
      <c r="M336" s="83"/>
      <c r="N336" s="83"/>
      <c r="O336" s="83"/>
      <c r="P336" s="83"/>
      <c r="Q336" s="83"/>
      <c r="R336" s="83"/>
      <c r="S336" s="83"/>
      <c r="T336" s="83"/>
      <c r="U336" s="83"/>
      <c r="V336" s="83"/>
      <c r="W336" s="83"/>
      <c r="X336" s="83"/>
      <c r="Y336" s="83"/>
      <c r="Z336" s="83"/>
      <c r="AA336" s="83"/>
      <c r="AB336" s="83"/>
      <c r="AC336" s="83"/>
      <c r="AD336" s="83"/>
      <c r="AE336" s="83"/>
      <c r="AF336" s="83"/>
      <c r="AG336" s="83"/>
      <c r="AH336" s="83"/>
      <c r="AI336" s="83"/>
      <c r="AJ336" s="83"/>
    </row>
    <row r="337" spans="1:36" ht="12.75" x14ac:dyDescent="0.2">
      <c r="A337" s="83"/>
      <c r="B337" s="83"/>
      <c r="C337" s="83"/>
      <c r="D337" s="83"/>
      <c r="E337" s="83"/>
      <c r="F337" s="83"/>
      <c r="G337" s="83"/>
      <c r="H337" s="83"/>
      <c r="I337" s="83"/>
      <c r="J337" s="83"/>
      <c r="K337" s="83"/>
      <c r="L337" s="83"/>
      <c r="M337" s="83"/>
      <c r="N337" s="83"/>
      <c r="O337" s="83"/>
      <c r="P337" s="83"/>
      <c r="Q337" s="83"/>
      <c r="R337" s="83"/>
      <c r="S337" s="83"/>
      <c r="T337" s="83"/>
      <c r="U337" s="83"/>
      <c r="V337" s="83"/>
      <c r="W337" s="83"/>
      <c r="X337" s="83"/>
      <c r="Y337" s="83"/>
      <c r="Z337" s="83"/>
      <c r="AA337" s="83"/>
      <c r="AB337" s="83"/>
      <c r="AC337" s="83"/>
      <c r="AD337" s="83"/>
      <c r="AE337" s="83"/>
      <c r="AF337" s="83"/>
      <c r="AG337" s="83"/>
      <c r="AH337" s="83"/>
      <c r="AI337" s="83"/>
      <c r="AJ337" s="83"/>
    </row>
    <row r="338" spans="1:36" ht="12.75" x14ac:dyDescent="0.2">
      <c r="A338" s="83"/>
      <c r="B338" s="83"/>
      <c r="C338" s="83"/>
      <c r="D338" s="83"/>
      <c r="E338" s="83"/>
      <c r="F338" s="83"/>
      <c r="G338" s="83"/>
      <c r="H338" s="83"/>
      <c r="I338" s="83"/>
      <c r="J338" s="83"/>
      <c r="K338" s="83"/>
      <c r="L338" s="83"/>
      <c r="M338" s="83"/>
      <c r="N338" s="83"/>
      <c r="O338" s="83"/>
      <c r="P338" s="83"/>
      <c r="Q338" s="83"/>
      <c r="R338" s="83"/>
      <c r="S338" s="83"/>
      <c r="T338" s="83"/>
      <c r="U338" s="83"/>
      <c r="V338" s="83"/>
      <c r="W338" s="83"/>
      <c r="X338" s="83"/>
      <c r="Y338" s="83"/>
      <c r="Z338" s="83"/>
      <c r="AA338" s="83"/>
      <c r="AB338" s="83"/>
      <c r="AC338" s="83"/>
      <c r="AD338" s="83"/>
      <c r="AE338" s="83"/>
      <c r="AF338" s="83"/>
      <c r="AG338" s="83"/>
      <c r="AH338" s="83"/>
      <c r="AI338" s="83"/>
      <c r="AJ338" s="83"/>
    </row>
    <row r="339" spans="1:36" ht="12.75" x14ac:dyDescent="0.2">
      <c r="A339" s="83"/>
      <c r="B339" s="83"/>
      <c r="C339" s="83"/>
      <c r="D339" s="83"/>
      <c r="E339" s="83"/>
      <c r="F339" s="83"/>
      <c r="G339" s="83"/>
      <c r="H339" s="83"/>
      <c r="I339" s="83"/>
      <c r="J339" s="83"/>
      <c r="K339" s="83"/>
      <c r="L339" s="83"/>
      <c r="M339" s="83"/>
      <c r="N339" s="83"/>
      <c r="O339" s="83"/>
      <c r="P339" s="83"/>
      <c r="Q339" s="83"/>
      <c r="R339" s="83"/>
      <c r="S339" s="83"/>
      <c r="T339" s="83"/>
      <c r="U339" s="83"/>
      <c r="V339" s="83"/>
      <c r="W339" s="83"/>
      <c r="X339" s="83"/>
      <c r="Y339" s="83"/>
      <c r="Z339" s="83"/>
      <c r="AA339" s="83"/>
      <c r="AB339" s="83"/>
      <c r="AC339" s="83"/>
      <c r="AD339" s="83"/>
      <c r="AE339" s="83"/>
      <c r="AF339" s="83"/>
      <c r="AG339" s="83"/>
      <c r="AH339" s="83"/>
      <c r="AI339" s="83"/>
      <c r="AJ339" s="83"/>
    </row>
    <row r="340" spans="1:36" ht="12.75" x14ac:dyDescent="0.2">
      <c r="A340" s="83"/>
      <c r="B340" s="83"/>
      <c r="C340" s="83"/>
      <c r="D340" s="83"/>
      <c r="E340" s="83"/>
      <c r="F340" s="83"/>
      <c r="G340" s="83"/>
      <c r="H340" s="83"/>
      <c r="I340" s="83"/>
      <c r="J340" s="83"/>
      <c r="K340" s="83"/>
      <c r="L340" s="83"/>
      <c r="M340" s="83"/>
      <c r="N340" s="83"/>
      <c r="O340" s="83"/>
      <c r="P340" s="83"/>
      <c r="Q340" s="83"/>
      <c r="R340" s="83"/>
      <c r="S340" s="83"/>
      <c r="T340" s="83"/>
      <c r="U340" s="83"/>
      <c r="V340" s="83"/>
      <c r="W340" s="83"/>
      <c r="X340" s="83"/>
      <c r="Y340" s="83"/>
      <c r="Z340" s="83"/>
      <c r="AA340" s="83"/>
      <c r="AB340" s="83"/>
      <c r="AC340" s="83"/>
      <c r="AD340" s="83"/>
      <c r="AE340" s="83"/>
      <c r="AF340" s="83"/>
      <c r="AG340" s="83"/>
      <c r="AH340" s="83"/>
      <c r="AI340" s="83"/>
      <c r="AJ340" s="83"/>
    </row>
    <row r="341" spans="1:36" ht="12.75" x14ac:dyDescent="0.2">
      <c r="A341" s="83"/>
      <c r="B341" s="83"/>
      <c r="C341" s="83"/>
      <c r="D341" s="83"/>
      <c r="E341" s="83"/>
      <c r="F341" s="83"/>
      <c r="G341" s="83"/>
      <c r="H341" s="83"/>
      <c r="I341" s="83"/>
      <c r="J341" s="83"/>
      <c r="K341" s="83"/>
      <c r="L341" s="83"/>
      <c r="M341" s="83"/>
      <c r="N341" s="83"/>
      <c r="O341" s="83"/>
      <c r="P341" s="83"/>
      <c r="Q341" s="83"/>
      <c r="R341" s="83"/>
      <c r="S341" s="83"/>
      <c r="T341" s="83"/>
      <c r="U341" s="83"/>
      <c r="V341" s="83"/>
      <c r="W341" s="83"/>
      <c r="X341" s="83"/>
      <c r="Y341" s="83"/>
      <c r="Z341" s="83"/>
      <c r="AA341" s="83"/>
      <c r="AB341" s="83"/>
      <c r="AC341" s="83"/>
      <c r="AD341" s="83"/>
      <c r="AE341" s="83"/>
      <c r="AF341" s="83"/>
      <c r="AG341" s="83"/>
      <c r="AH341" s="83"/>
      <c r="AI341" s="83"/>
      <c r="AJ341" s="83"/>
    </row>
    <row r="342" spans="1:36" ht="12.75" x14ac:dyDescent="0.2">
      <c r="A342" s="83"/>
      <c r="B342" s="83"/>
      <c r="C342" s="83"/>
      <c r="D342" s="83"/>
      <c r="E342" s="83"/>
      <c r="F342" s="83"/>
      <c r="G342" s="83"/>
      <c r="H342" s="83"/>
      <c r="I342" s="83"/>
      <c r="J342" s="83"/>
      <c r="K342" s="83"/>
      <c r="L342" s="83"/>
      <c r="M342" s="83"/>
      <c r="N342" s="83"/>
      <c r="O342" s="83"/>
      <c r="P342" s="83"/>
      <c r="Q342" s="83"/>
      <c r="R342" s="83"/>
      <c r="S342" s="83"/>
      <c r="T342" s="83"/>
      <c r="U342" s="83"/>
      <c r="V342" s="83"/>
      <c r="W342" s="83"/>
      <c r="X342" s="83"/>
      <c r="Y342" s="83"/>
      <c r="Z342" s="83"/>
      <c r="AA342" s="83"/>
      <c r="AB342" s="83"/>
      <c r="AC342" s="83"/>
      <c r="AD342" s="83"/>
      <c r="AE342" s="83"/>
      <c r="AF342" s="83"/>
      <c r="AG342" s="83"/>
      <c r="AH342" s="83"/>
      <c r="AI342" s="83"/>
      <c r="AJ342" s="83"/>
    </row>
    <row r="343" spans="1:36" ht="12.75" x14ac:dyDescent="0.2">
      <c r="A343" s="83"/>
      <c r="B343" s="83"/>
      <c r="C343" s="83"/>
      <c r="D343" s="83"/>
      <c r="E343" s="83"/>
      <c r="F343" s="83"/>
      <c r="G343" s="83"/>
      <c r="H343" s="83"/>
      <c r="I343" s="83"/>
      <c r="J343" s="83"/>
      <c r="K343" s="83"/>
      <c r="L343" s="83"/>
      <c r="M343" s="83"/>
      <c r="N343" s="83"/>
      <c r="O343" s="83"/>
      <c r="P343" s="83"/>
      <c r="Q343" s="83"/>
      <c r="R343" s="83"/>
      <c r="S343" s="83"/>
      <c r="T343" s="83"/>
      <c r="U343" s="83"/>
      <c r="V343" s="83"/>
      <c r="W343" s="83"/>
      <c r="X343" s="83"/>
      <c r="Y343" s="83"/>
      <c r="Z343" s="83"/>
      <c r="AA343" s="83"/>
      <c r="AB343" s="83"/>
      <c r="AC343" s="83"/>
      <c r="AD343" s="83"/>
      <c r="AE343" s="83"/>
      <c r="AF343" s="83"/>
      <c r="AG343" s="83"/>
      <c r="AH343" s="83"/>
      <c r="AI343" s="83"/>
      <c r="AJ343" s="83"/>
    </row>
    <row r="344" spans="1:36" ht="12.75" x14ac:dyDescent="0.2">
      <c r="A344" s="83"/>
      <c r="B344" s="83"/>
      <c r="C344" s="83"/>
      <c r="D344" s="83"/>
      <c r="E344" s="83"/>
      <c r="F344" s="83"/>
      <c r="G344" s="83"/>
      <c r="H344" s="83"/>
      <c r="I344" s="83"/>
      <c r="J344" s="83"/>
      <c r="K344" s="83"/>
      <c r="L344" s="83"/>
      <c r="M344" s="83"/>
      <c r="N344" s="83"/>
      <c r="O344" s="83"/>
      <c r="P344" s="83"/>
      <c r="Q344" s="83"/>
      <c r="R344" s="83"/>
      <c r="S344" s="83"/>
      <c r="T344" s="83"/>
      <c r="U344" s="83"/>
      <c r="V344" s="83"/>
      <c r="W344" s="83"/>
      <c r="X344" s="83"/>
      <c r="Y344" s="83"/>
      <c r="Z344" s="83"/>
      <c r="AA344" s="83"/>
      <c r="AB344" s="83"/>
      <c r="AC344" s="83"/>
      <c r="AD344" s="83"/>
      <c r="AE344" s="83"/>
      <c r="AF344" s="83"/>
      <c r="AG344" s="83"/>
      <c r="AH344" s="83"/>
      <c r="AI344" s="83"/>
      <c r="AJ344" s="83"/>
    </row>
    <row r="345" spans="1:36" ht="12.75" x14ac:dyDescent="0.2">
      <c r="A345" s="83"/>
      <c r="B345" s="83"/>
      <c r="C345" s="83"/>
      <c r="D345" s="83"/>
      <c r="E345" s="83"/>
      <c r="F345" s="83"/>
      <c r="G345" s="83"/>
      <c r="H345" s="83"/>
      <c r="I345" s="83"/>
      <c r="J345" s="83"/>
      <c r="K345" s="83"/>
      <c r="L345" s="83"/>
      <c r="M345" s="83"/>
      <c r="N345" s="83"/>
      <c r="O345" s="83"/>
      <c r="P345" s="83"/>
      <c r="Q345" s="83"/>
      <c r="R345" s="83"/>
      <c r="S345" s="83"/>
      <c r="T345" s="83"/>
      <c r="U345" s="83"/>
      <c r="V345" s="83"/>
      <c r="W345" s="83"/>
      <c r="X345" s="83"/>
      <c r="Y345" s="83"/>
      <c r="Z345" s="83"/>
      <c r="AA345" s="83"/>
      <c r="AB345" s="83"/>
      <c r="AC345" s="83"/>
      <c r="AD345" s="83"/>
      <c r="AE345" s="83"/>
      <c r="AF345" s="83"/>
      <c r="AG345" s="83"/>
      <c r="AH345" s="83"/>
      <c r="AI345" s="83"/>
      <c r="AJ345" s="83"/>
    </row>
    <row r="346" spans="1:36" ht="12.75" x14ac:dyDescent="0.2">
      <c r="A346" s="83"/>
      <c r="B346" s="83"/>
      <c r="C346" s="83"/>
      <c r="D346" s="83"/>
      <c r="E346" s="83"/>
      <c r="F346" s="83"/>
      <c r="G346" s="83"/>
      <c r="H346" s="83"/>
      <c r="I346" s="83"/>
      <c r="J346" s="83"/>
      <c r="K346" s="83"/>
      <c r="L346" s="83"/>
      <c r="M346" s="83"/>
      <c r="N346" s="83"/>
      <c r="O346" s="83"/>
      <c r="P346" s="83"/>
      <c r="Q346" s="83"/>
      <c r="R346" s="83"/>
      <c r="S346" s="83"/>
      <c r="T346" s="83"/>
      <c r="U346" s="83"/>
      <c r="V346" s="83"/>
      <c r="W346" s="83"/>
      <c r="X346" s="83"/>
      <c r="Y346" s="83"/>
      <c r="Z346" s="83"/>
      <c r="AA346" s="83"/>
      <c r="AB346" s="83"/>
      <c r="AC346" s="83"/>
      <c r="AD346" s="83"/>
      <c r="AE346" s="83"/>
      <c r="AF346" s="83"/>
      <c r="AG346" s="83"/>
      <c r="AH346" s="83"/>
      <c r="AI346" s="83"/>
      <c r="AJ346" s="83"/>
    </row>
    <row r="347" spans="1:36" ht="12.75" x14ac:dyDescent="0.2">
      <c r="A347" s="83"/>
      <c r="B347" s="83"/>
      <c r="C347" s="83"/>
      <c r="D347" s="83"/>
      <c r="E347" s="83"/>
      <c r="F347" s="83"/>
      <c r="G347" s="83"/>
      <c r="H347" s="83"/>
      <c r="I347" s="83"/>
      <c r="J347" s="83"/>
      <c r="K347" s="83"/>
      <c r="L347" s="83"/>
      <c r="M347" s="83"/>
      <c r="N347" s="83"/>
      <c r="O347" s="83"/>
      <c r="P347" s="83"/>
      <c r="Q347" s="83"/>
      <c r="R347" s="83"/>
      <c r="S347" s="83"/>
      <c r="T347" s="83"/>
      <c r="U347" s="83"/>
      <c r="V347" s="83"/>
      <c r="W347" s="83"/>
      <c r="X347" s="83"/>
      <c r="Y347" s="83"/>
      <c r="Z347" s="83"/>
      <c r="AA347" s="83"/>
      <c r="AB347" s="83"/>
      <c r="AC347" s="83"/>
      <c r="AD347" s="83"/>
      <c r="AE347" s="83"/>
      <c r="AF347" s="83"/>
      <c r="AG347" s="83"/>
      <c r="AH347" s="83"/>
      <c r="AI347" s="83"/>
      <c r="AJ347" s="83"/>
    </row>
    <row r="348" spans="1:36" ht="12.75" x14ac:dyDescent="0.2">
      <c r="A348" s="83"/>
      <c r="B348" s="83"/>
      <c r="C348" s="83"/>
      <c r="D348" s="83"/>
      <c r="E348" s="83"/>
      <c r="F348" s="83"/>
      <c r="G348" s="83"/>
      <c r="H348" s="83"/>
      <c r="I348" s="83"/>
      <c r="J348" s="83"/>
      <c r="K348" s="83"/>
      <c r="L348" s="83"/>
      <c r="M348" s="83"/>
      <c r="N348" s="83"/>
      <c r="O348" s="83"/>
      <c r="P348" s="83"/>
      <c r="Q348" s="83"/>
      <c r="R348" s="83"/>
      <c r="S348" s="83"/>
      <c r="T348" s="83"/>
      <c r="U348" s="83"/>
      <c r="V348" s="83"/>
      <c r="W348" s="83"/>
      <c r="X348" s="83"/>
      <c r="Y348" s="83"/>
      <c r="Z348" s="83"/>
      <c r="AA348" s="83"/>
      <c r="AB348" s="83"/>
      <c r="AC348" s="83"/>
      <c r="AD348" s="83"/>
      <c r="AE348" s="83"/>
      <c r="AF348" s="83"/>
      <c r="AG348" s="83"/>
      <c r="AH348" s="83"/>
      <c r="AI348" s="83"/>
      <c r="AJ348" s="83"/>
    </row>
    <row r="349" spans="1:36" ht="12.75" x14ac:dyDescent="0.2">
      <c r="A349" s="83"/>
      <c r="B349" s="83"/>
      <c r="C349" s="83"/>
      <c r="D349" s="83"/>
      <c r="E349" s="83"/>
      <c r="F349" s="83"/>
      <c r="G349" s="83"/>
      <c r="H349" s="83"/>
      <c r="I349" s="83"/>
      <c r="J349" s="83"/>
      <c r="K349" s="83"/>
      <c r="L349" s="83"/>
      <c r="M349" s="83"/>
      <c r="N349" s="83"/>
      <c r="O349" s="83"/>
      <c r="P349" s="83"/>
      <c r="Q349" s="83"/>
      <c r="R349" s="83"/>
      <c r="S349" s="83"/>
      <c r="T349" s="83"/>
      <c r="U349" s="83"/>
      <c r="V349" s="83"/>
      <c r="W349" s="83"/>
      <c r="X349" s="83"/>
      <c r="Y349" s="83"/>
      <c r="Z349" s="83"/>
      <c r="AA349" s="83"/>
      <c r="AB349" s="83"/>
      <c r="AC349" s="83"/>
      <c r="AD349" s="83"/>
      <c r="AE349" s="83"/>
      <c r="AF349" s="83"/>
      <c r="AG349" s="83"/>
      <c r="AH349" s="83"/>
      <c r="AI349" s="83"/>
      <c r="AJ349" s="83"/>
    </row>
    <row r="350" spans="1:36" ht="12.75" x14ac:dyDescent="0.2">
      <c r="A350" s="83"/>
      <c r="B350" s="83"/>
      <c r="C350" s="83"/>
      <c r="D350" s="83"/>
      <c r="E350" s="83"/>
      <c r="F350" s="83"/>
      <c r="G350" s="83"/>
      <c r="H350" s="83"/>
      <c r="I350" s="83"/>
      <c r="J350" s="83"/>
      <c r="K350" s="83"/>
      <c r="L350" s="83"/>
      <c r="M350" s="83"/>
      <c r="N350" s="83"/>
      <c r="O350" s="83"/>
      <c r="P350" s="83"/>
      <c r="Q350" s="83"/>
      <c r="R350" s="83"/>
      <c r="S350" s="83"/>
      <c r="T350" s="83"/>
      <c r="U350" s="83"/>
      <c r="V350" s="83"/>
      <c r="W350" s="83"/>
      <c r="X350" s="83"/>
      <c r="Y350" s="83"/>
      <c r="Z350" s="83"/>
      <c r="AA350" s="83"/>
      <c r="AB350" s="83"/>
      <c r="AC350" s="83"/>
      <c r="AD350" s="83"/>
      <c r="AE350" s="83"/>
      <c r="AF350" s="83"/>
      <c r="AG350" s="83"/>
      <c r="AH350" s="83"/>
      <c r="AI350" s="83"/>
      <c r="AJ350" s="83"/>
    </row>
    <row r="351" spans="1:36" ht="12.75" x14ac:dyDescent="0.2">
      <c r="A351" s="83"/>
      <c r="B351" s="83"/>
      <c r="C351" s="83"/>
      <c r="D351" s="83"/>
      <c r="E351" s="83"/>
      <c r="F351" s="83"/>
      <c r="G351" s="83"/>
      <c r="H351" s="83"/>
      <c r="I351" s="83"/>
      <c r="J351" s="83"/>
      <c r="K351" s="83"/>
      <c r="L351" s="83"/>
      <c r="M351" s="83"/>
      <c r="N351" s="83"/>
      <c r="O351" s="83"/>
      <c r="P351" s="83"/>
      <c r="Q351" s="83"/>
      <c r="R351" s="83"/>
      <c r="S351" s="83"/>
      <c r="T351" s="83"/>
      <c r="U351" s="83"/>
      <c r="V351" s="83"/>
      <c r="W351" s="83"/>
      <c r="X351" s="83"/>
      <c r="Y351" s="83"/>
      <c r="Z351" s="83"/>
      <c r="AA351" s="83"/>
      <c r="AB351" s="83"/>
      <c r="AC351" s="83"/>
      <c r="AD351" s="83"/>
      <c r="AE351" s="83"/>
      <c r="AF351" s="83"/>
      <c r="AG351" s="83"/>
      <c r="AH351" s="83"/>
      <c r="AI351" s="83"/>
      <c r="AJ351" s="83"/>
    </row>
    <row r="352" spans="1:36" ht="12.75" x14ac:dyDescent="0.2">
      <c r="A352" s="83"/>
      <c r="B352" s="83"/>
      <c r="C352" s="83"/>
      <c r="D352" s="83"/>
      <c r="E352" s="83"/>
      <c r="F352" s="83"/>
      <c r="G352" s="83"/>
      <c r="H352" s="83"/>
      <c r="I352" s="83"/>
      <c r="J352" s="83"/>
      <c r="K352" s="83"/>
      <c r="L352" s="83"/>
      <c r="M352" s="83"/>
      <c r="N352" s="83"/>
      <c r="O352" s="83"/>
      <c r="P352" s="83"/>
      <c r="Q352" s="83"/>
      <c r="R352" s="83"/>
      <c r="S352" s="83"/>
      <c r="T352" s="83"/>
      <c r="U352" s="83"/>
      <c r="V352" s="83"/>
      <c r="W352" s="83"/>
      <c r="X352" s="83"/>
      <c r="Y352" s="83"/>
      <c r="Z352" s="83"/>
      <c r="AA352" s="83"/>
      <c r="AB352" s="83"/>
      <c r="AC352" s="83"/>
      <c r="AD352" s="83"/>
      <c r="AE352" s="83"/>
      <c r="AF352" s="83"/>
      <c r="AG352" s="83"/>
      <c r="AH352" s="83"/>
      <c r="AI352" s="83"/>
      <c r="AJ352" s="83"/>
    </row>
    <row r="353" spans="1:36" ht="12.75" x14ac:dyDescent="0.2">
      <c r="A353" s="83"/>
      <c r="B353" s="83"/>
      <c r="C353" s="83"/>
      <c r="D353" s="83"/>
      <c r="E353" s="83"/>
      <c r="F353" s="83"/>
      <c r="G353" s="83"/>
      <c r="H353" s="83"/>
      <c r="I353" s="83"/>
      <c r="J353" s="83"/>
      <c r="K353" s="83"/>
      <c r="L353" s="83"/>
      <c r="M353" s="83"/>
      <c r="N353" s="83"/>
      <c r="O353" s="83"/>
      <c r="P353" s="83"/>
      <c r="Q353" s="83"/>
      <c r="R353" s="83"/>
      <c r="S353" s="83"/>
      <c r="T353" s="83"/>
      <c r="U353" s="83"/>
      <c r="V353" s="83"/>
      <c r="W353" s="83"/>
      <c r="X353" s="83"/>
      <c r="Y353" s="83"/>
      <c r="Z353" s="83"/>
      <c r="AA353" s="83"/>
      <c r="AB353" s="83"/>
      <c r="AC353" s="83"/>
      <c r="AD353" s="83"/>
      <c r="AE353" s="83"/>
      <c r="AF353" s="83"/>
      <c r="AG353" s="83"/>
      <c r="AH353" s="83"/>
      <c r="AI353" s="83"/>
      <c r="AJ353" s="83"/>
    </row>
    <row r="354" spans="1:36" ht="12.75" x14ac:dyDescent="0.2">
      <c r="A354" s="83"/>
      <c r="B354" s="83"/>
      <c r="C354" s="83"/>
      <c r="D354" s="83"/>
      <c r="E354" s="83"/>
      <c r="F354" s="83"/>
      <c r="G354" s="83"/>
      <c r="H354" s="83"/>
      <c r="I354" s="83"/>
      <c r="J354" s="83"/>
      <c r="K354" s="83"/>
      <c r="L354" s="83"/>
      <c r="M354" s="83"/>
      <c r="N354" s="83"/>
      <c r="O354" s="83"/>
      <c r="P354" s="83"/>
      <c r="Q354" s="83"/>
      <c r="R354" s="83"/>
      <c r="S354" s="83"/>
      <c r="T354" s="83"/>
      <c r="U354" s="83"/>
      <c r="V354" s="83"/>
      <c r="W354" s="83"/>
      <c r="X354" s="83"/>
      <c r="Y354" s="83"/>
      <c r="Z354" s="83"/>
      <c r="AA354" s="83"/>
      <c r="AB354" s="83"/>
      <c r="AC354" s="83"/>
      <c r="AD354" s="83"/>
      <c r="AE354" s="83"/>
      <c r="AF354" s="83"/>
      <c r="AG354" s="83"/>
      <c r="AH354" s="83"/>
      <c r="AI354" s="83"/>
      <c r="AJ354" s="83"/>
    </row>
    <row r="355" spans="1:36" ht="12.75" x14ac:dyDescent="0.2">
      <c r="A355" s="83"/>
      <c r="B355" s="83"/>
      <c r="C355" s="83"/>
      <c r="D355" s="83"/>
      <c r="E355" s="83"/>
      <c r="F355" s="83"/>
      <c r="G355" s="83"/>
      <c r="H355" s="83"/>
      <c r="I355" s="83"/>
      <c r="J355" s="83"/>
      <c r="K355" s="83"/>
      <c r="L355" s="83"/>
      <c r="M355" s="83"/>
      <c r="N355" s="83"/>
      <c r="O355" s="83"/>
      <c r="P355" s="83"/>
      <c r="Q355" s="83"/>
      <c r="R355" s="83"/>
      <c r="S355" s="83"/>
      <c r="T355" s="83"/>
      <c r="U355" s="83"/>
      <c r="V355" s="83"/>
      <c r="W355" s="83"/>
      <c r="X355" s="83"/>
      <c r="Y355" s="83"/>
      <c r="Z355" s="83"/>
      <c r="AA355" s="83"/>
      <c r="AB355" s="83"/>
      <c r="AC355" s="83"/>
      <c r="AD355" s="83"/>
      <c r="AE355" s="83"/>
      <c r="AF355" s="83"/>
      <c r="AG355" s="83"/>
      <c r="AH355" s="83"/>
      <c r="AI355" s="83"/>
      <c r="AJ355" s="83"/>
    </row>
    <row r="356" spans="1:36" ht="12.75" x14ac:dyDescent="0.2">
      <c r="A356" s="83"/>
      <c r="B356" s="83"/>
      <c r="C356" s="83"/>
      <c r="D356" s="83"/>
      <c r="E356" s="83"/>
      <c r="F356" s="83"/>
      <c r="G356" s="83"/>
      <c r="H356" s="83"/>
      <c r="I356" s="83"/>
      <c r="J356" s="83"/>
      <c r="K356" s="83"/>
      <c r="L356" s="83"/>
      <c r="M356" s="83"/>
      <c r="N356" s="83"/>
      <c r="O356" s="83"/>
      <c r="P356" s="83"/>
      <c r="Q356" s="83"/>
      <c r="R356" s="83"/>
      <c r="S356" s="83"/>
      <c r="T356" s="83"/>
      <c r="U356" s="83"/>
      <c r="V356" s="83"/>
      <c r="W356" s="83"/>
      <c r="X356" s="83"/>
      <c r="Y356" s="83"/>
      <c r="Z356" s="83"/>
      <c r="AA356" s="83"/>
      <c r="AB356" s="83"/>
      <c r="AC356" s="83"/>
      <c r="AD356" s="83"/>
      <c r="AE356" s="83"/>
      <c r="AF356" s="83"/>
      <c r="AG356" s="83"/>
      <c r="AH356" s="83"/>
      <c r="AI356" s="83"/>
      <c r="AJ356" s="83"/>
    </row>
    <row r="357" spans="1:36" ht="12.75" x14ac:dyDescent="0.2">
      <c r="A357" s="83"/>
      <c r="B357" s="83"/>
      <c r="C357" s="83"/>
      <c r="D357" s="83"/>
      <c r="E357" s="83"/>
      <c r="F357" s="83"/>
      <c r="G357" s="83"/>
      <c r="H357" s="83"/>
      <c r="I357" s="83"/>
      <c r="J357" s="83"/>
      <c r="K357" s="83"/>
      <c r="L357" s="83"/>
      <c r="M357" s="83"/>
      <c r="N357" s="83"/>
      <c r="O357" s="83"/>
      <c r="P357" s="83"/>
      <c r="Q357" s="83"/>
      <c r="R357" s="83"/>
      <c r="S357" s="83"/>
      <c r="T357" s="83"/>
      <c r="U357" s="83"/>
      <c r="V357" s="83"/>
      <c r="W357" s="83"/>
      <c r="X357" s="83"/>
      <c r="Y357" s="83"/>
      <c r="Z357" s="83"/>
      <c r="AA357" s="83"/>
      <c r="AB357" s="83"/>
      <c r="AC357" s="83"/>
      <c r="AD357" s="83"/>
      <c r="AE357" s="83"/>
      <c r="AF357" s="83"/>
      <c r="AG357" s="83"/>
      <c r="AH357" s="83"/>
      <c r="AI357" s="83"/>
      <c r="AJ357" s="83"/>
    </row>
    <row r="358" spans="1:36" ht="12.75" x14ac:dyDescent="0.2">
      <c r="A358" s="83"/>
      <c r="B358" s="83"/>
      <c r="C358" s="83"/>
      <c r="D358" s="83"/>
      <c r="E358" s="83"/>
      <c r="F358" s="83"/>
      <c r="G358" s="83"/>
      <c r="H358" s="83"/>
      <c r="I358" s="83"/>
      <c r="J358" s="83"/>
      <c r="K358" s="83"/>
      <c r="L358" s="83"/>
      <c r="M358" s="83"/>
      <c r="N358" s="83"/>
      <c r="O358" s="83"/>
      <c r="P358" s="83"/>
      <c r="Q358" s="83"/>
      <c r="R358" s="83"/>
      <c r="S358" s="83"/>
      <c r="T358" s="83"/>
      <c r="U358" s="83"/>
      <c r="V358" s="83"/>
      <c r="W358" s="83"/>
      <c r="X358" s="83"/>
      <c r="Y358" s="83"/>
      <c r="Z358" s="83"/>
      <c r="AA358" s="83"/>
      <c r="AB358" s="83"/>
      <c r="AC358" s="83"/>
      <c r="AD358" s="83"/>
      <c r="AE358" s="83"/>
      <c r="AF358" s="83"/>
      <c r="AG358" s="83"/>
      <c r="AH358" s="83"/>
      <c r="AI358" s="83"/>
      <c r="AJ358" s="83"/>
    </row>
    <row r="359" spans="1:36" ht="12.75" x14ac:dyDescent="0.2">
      <c r="A359" s="83"/>
      <c r="B359" s="83"/>
      <c r="C359" s="83"/>
      <c r="D359" s="83"/>
      <c r="E359" s="83"/>
      <c r="F359" s="83"/>
      <c r="G359" s="83"/>
      <c r="H359" s="83"/>
      <c r="I359" s="83"/>
      <c r="J359" s="83"/>
      <c r="K359" s="83"/>
      <c r="L359" s="83"/>
      <c r="M359" s="83"/>
      <c r="N359" s="83"/>
      <c r="O359" s="83"/>
      <c r="P359" s="83"/>
      <c r="Q359" s="83"/>
      <c r="R359" s="83"/>
      <c r="S359" s="83"/>
      <c r="T359" s="83"/>
      <c r="U359" s="83"/>
      <c r="V359" s="83"/>
      <c r="W359" s="83"/>
      <c r="X359" s="83"/>
      <c r="Y359" s="83"/>
      <c r="Z359" s="83"/>
      <c r="AA359" s="83"/>
      <c r="AB359" s="83"/>
      <c r="AC359" s="83"/>
      <c r="AD359" s="83"/>
      <c r="AE359" s="83"/>
      <c r="AF359" s="83"/>
      <c r="AG359" s="83"/>
      <c r="AH359" s="83"/>
      <c r="AI359" s="83"/>
      <c r="AJ359" s="83"/>
    </row>
    <row r="360" spans="1:36" ht="12.75" x14ac:dyDescent="0.2">
      <c r="A360" s="83"/>
      <c r="B360" s="83"/>
      <c r="C360" s="83"/>
      <c r="D360" s="83"/>
      <c r="E360" s="83"/>
      <c r="F360" s="83"/>
      <c r="G360" s="83"/>
      <c r="H360" s="83"/>
      <c r="I360" s="83"/>
      <c r="J360" s="83"/>
      <c r="K360" s="83"/>
      <c r="L360" s="83"/>
      <c r="M360" s="83"/>
      <c r="N360" s="83"/>
      <c r="O360" s="83"/>
      <c r="P360" s="83"/>
      <c r="Q360" s="83"/>
      <c r="R360" s="83"/>
      <c r="S360" s="83"/>
      <c r="T360" s="83"/>
      <c r="U360" s="83"/>
      <c r="V360" s="83"/>
      <c r="W360" s="83"/>
      <c r="X360" s="83"/>
      <c r="Y360" s="83"/>
      <c r="Z360" s="83"/>
      <c r="AA360" s="83"/>
      <c r="AB360" s="83"/>
      <c r="AC360" s="83"/>
      <c r="AD360" s="83"/>
      <c r="AE360" s="83"/>
      <c r="AF360" s="83"/>
      <c r="AG360" s="83"/>
      <c r="AH360" s="83"/>
      <c r="AI360" s="83"/>
      <c r="AJ360" s="83"/>
    </row>
    <row r="361" spans="1:36" ht="12.75" x14ac:dyDescent="0.2">
      <c r="A361" s="83"/>
      <c r="B361" s="83"/>
      <c r="C361" s="83"/>
      <c r="D361" s="83"/>
      <c r="E361" s="83"/>
      <c r="F361" s="83"/>
      <c r="G361" s="83"/>
      <c r="H361" s="83"/>
      <c r="I361" s="83"/>
      <c r="J361" s="83"/>
      <c r="K361" s="83"/>
      <c r="L361" s="83"/>
      <c r="M361" s="83"/>
      <c r="N361" s="83"/>
      <c r="O361" s="83"/>
      <c r="P361" s="83"/>
      <c r="Q361" s="83"/>
      <c r="R361" s="83"/>
      <c r="S361" s="83"/>
      <c r="T361" s="83"/>
      <c r="U361" s="83"/>
      <c r="V361" s="83"/>
      <c r="W361" s="83"/>
      <c r="X361" s="83"/>
      <c r="Y361" s="83"/>
      <c r="Z361" s="83"/>
      <c r="AA361" s="83"/>
      <c r="AB361" s="83"/>
      <c r="AC361" s="83"/>
      <c r="AD361" s="83"/>
      <c r="AE361" s="83"/>
      <c r="AF361" s="83"/>
      <c r="AG361" s="83"/>
      <c r="AH361" s="83"/>
      <c r="AI361" s="83"/>
      <c r="AJ361" s="83"/>
    </row>
    <row r="362" spans="1:36" ht="12.75" x14ac:dyDescent="0.2">
      <c r="A362" s="83"/>
      <c r="B362" s="83"/>
      <c r="C362" s="83"/>
      <c r="D362" s="83"/>
      <c r="E362" s="83"/>
      <c r="F362" s="83"/>
      <c r="G362" s="83"/>
      <c r="H362" s="83"/>
      <c r="I362" s="83"/>
      <c r="J362" s="83"/>
      <c r="K362" s="83"/>
      <c r="L362" s="83"/>
      <c r="M362" s="83"/>
      <c r="N362" s="83"/>
      <c r="O362" s="83"/>
      <c r="P362" s="83"/>
      <c r="Q362" s="83"/>
      <c r="R362" s="83"/>
      <c r="S362" s="83"/>
      <c r="T362" s="83"/>
      <c r="U362" s="83"/>
      <c r="V362" s="83"/>
      <c r="W362" s="83"/>
      <c r="X362" s="83"/>
      <c r="Y362" s="83"/>
      <c r="Z362" s="83"/>
      <c r="AA362" s="83"/>
      <c r="AB362" s="83"/>
      <c r="AC362" s="83"/>
      <c r="AD362" s="83"/>
      <c r="AE362" s="83"/>
      <c r="AF362" s="83"/>
      <c r="AG362" s="83"/>
      <c r="AH362" s="83"/>
      <c r="AI362" s="83"/>
      <c r="AJ362" s="83"/>
    </row>
    <row r="363" spans="1:36" ht="12.75" x14ac:dyDescent="0.2">
      <c r="A363" s="83"/>
      <c r="B363" s="83"/>
      <c r="C363" s="83"/>
      <c r="D363" s="83"/>
      <c r="E363" s="83"/>
      <c r="F363" s="83"/>
      <c r="G363" s="83"/>
      <c r="H363" s="83"/>
      <c r="I363" s="83"/>
      <c r="J363" s="83"/>
      <c r="K363" s="83"/>
      <c r="L363" s="83"/>
      <c r="M363" s="83"/>
      <c r="N363" s="83"/>
      <c r="O363" s="83"/>
      <c r="P363" s="83"/>
      <c r="Q363" s="83"/>
      <c r="R363" s="83"/>
      <c r="S363" s="83"/>
      <c r="T363" s="83"/>
      <c r="U363" s="83"/>
      <c r="V363" s="83"/>
      <c r="W363" s="83"/>
      <c r="X363" s="83"/>
      <c r="Y363" s="83"/>
      <c r="Z363" s="83"/>
      <c r="AA363" s="83"/>
      <c r="AB363" s="83"/>
      <c r="AC363" s="83"/>
      <c r="AD363" s="83"/>
      <c r="AE363" s="83"/>
      <c r="AF363" s="83"/>
      <c r="AG363" s="83"/>
      <c r="AH363" s="83"/>
      <c r="AI363" s="83"/>
      <c r="AJ363" s="83"/>
    </row>
    <row r="364" spans="1:36" ht="12.75" x14ac:dyDescent="0.2">
      <c r="A364" s="83"/>
      <c r="B364" s="83"/>
      <c r="C364" s="83"/>
      <c r="D364" s="83"/>
      <c r="E364" s="83"/>
      <c r="F364" s="83"/>
      <c r="G364" s="83"/>
      <c r="H364" s="83"/>
      <c r="I364" s="83"/>
      <c r="J364" s="83"/>
      <c r="K364" s="83"/>
      <c r="L364" s="83"/>
      <c r="M364" s="83"/>
      <c r="N364" s="83"/>
      <c r="O364" s="83"/>
      <c r="P364" s="83"/>
      <c r="Q364" s="83"/>
      <c r="R364" s="83"/>
      <c r="S364" s="83"/>
      <c r="T364" s="83"/>
      <c r="U364" s="83"/>
      <c r="V364" s="83"/>
      <c r="W364" s="83"/>
      <c r="X364" s="83"/>
      <c r="Y364" s="83"/>
      <c r="Z364" s="83"/>
      <c r="AA364" s="83"/>
      <c r="AB364" s="83"/>
      <c r="AC364" s="83"/>
      <c r="AD364" s="83"/>
      <c r="AE364" s="83"/>
      <c r="AF364" s="83"/>
      <c r="AG364" s="83"/>
      <c r="AH364" s="83"/>
      <c r="AI364" s="83"/>
      <c r="AJ364" s="83"/>
    </row>
    <row r="365" spans="1:36" ht="12.75" x14ac:dyDescent="0.2">
      <c r="A365" s="83"/>
      <c r="B365" s="83"/>
      <c r="C365" s="83"/>
      <c r="D365" s="83"/>
      <c r="E365" s="83"/>
      <c r="F365" s="83"/>
      <c r="G365" s="83"/>
      <c r="H365" s="83"/>
      <c r="I365" s="83"/>
      <c r="J365" s="83"/>
      <c r="K365" s="83"/>
      <c r="L365" s="83"/>
      <c r="M365" s="83"/>
      <c r="N365" s="83"/>
      <c r="O365" s="83"/>
      <c r="P365" s="83"/>
      <c r="Q365" s="83"/>
      <c r="R365" s="83"/>
      <c r="S365" s="83"/>
      <c r="T365" s="83"/>
      <c r="U365" s="83"/>
      <c r="V365" s="83"/>
      <c r="W365" s="83"/>
      <c r="X365" s="83"/>
      <c r="Y365" s="83"/>
      <c r="Z365" s="83"/>
      <c r="AA365" s="83"/>
      <c r="AB365" s="83"/>
      <c r="AC365" s="83"/>
      <c r="AD365" s="83"/>
      <c r="AE365" s="83"/>
      <c r="AF365" s="83"/>
      <c r="AG365" s="83"/>
      <c r="AH365" s="83"/>
      <c r="AI365" s="83"/>
      <c r="AJ365" s="83"/>
    </row>
    <row r="366" spans="1:36" ht="12.75" x14ac:dyDescent="0.2">
      <c r="A366" s="83"/>
      <c r="B366" s="83"/>
      <c r="C366" s="83"/>
      <c r="D366" s="83"/>
      <c r="E366" s="83"/>
      <c r="F366" s="83"/>
      <c r="G366" s="83"/>
      <c r="H366" s="83"/>
      <c r="I366" s="83"/>
      <c r="J366" s="83"/>
      <c r="K366" s="83"/>
      <c r="L366" s="83"/>
      <c r="M366" s="83"/>
      <c r="N366" s="83"/>
      <c r="O366" s="83"/>
      <c r="P366" s="83"/>
      <c r="Q366" s="83"/>
      <c r="R366" s="83"/>
      <c r="S366" s="83"/>
      <c r="T366" s="83"/>
      <c r="U366" s="83"/>
      <c r="V366" s="83"/>
      <c r="W366" s="83"/>
      <c r="X366" s="83"/>
      <c r="Y366" s="83"/>
      <c r="Z366" s="83"/>
      <c r="AA366" s="83"/>
      <c r="AB366" s="83"/>
      <c r="AC366" s="83"/>
      <c r="AD366" s="83"/>
      <c r="AE366" s="83"/>
      <c r="AF366" s="83"/>
      <c r="AG366" s="83"/>
      <c r="AH366" s="83"/>
      <c r="AI366" s="83"/>
      <c r="AJ366" s="83"/>
    </row>
    <row r="367" spans="1:36" ht="12.75" x14ac:dyDescent="0.2">
      <c r="A367" s="83"/>
      <c r="B367" s="83"/>
      <c r="C367" s="83"/>
      <c r="D367" s="83"/>
      <c r="E367" s="83"/>
      <c r="F367" s="83"/>
      <c r="G367" s="83"/>
      <c r="H367" s="83"/>
      <c r="I367" s="83"/>
      <c r="J367" s="83"/>
      <c r="K367" s="83"/>
      <c r="L367" s="83"/>
      <c r="M367" s="83"/>
      <c r="N367" s="83"/>
      <c r="O367" s="83"/>
      <c r="P367" s="83"/>
      <c r="Q367" s="83"/>
      <c r="R367" s="83"/>
      <c r="S367" s="83"/>
      <c r="T367" s="83"/>
      <c r="U367" s="83"/>
      <c r="V367" s="83"/>
      <c r="W367" s="83"/>
      <c r="X367" s="83"/>
      <c r="Y367" s="83"/>
      <c r="Z367" s="83"/>
      <c r="AA367" s="83"/>
      <c r="AB367" s="83"/>
      <c r="AC367" s="83"/>
      <c r="AD367" s="83"/>
      <c r="AE367" s="83"/>
      <c r="AF367" s="83"/>
      <c r="AG367" s="83"/>
      <c r="AH367" s="83"/>
      <c r="AI367" s="83"/>
      <c r="AJ367" s="83"/>
    </row>
    <row r="368" spans="1:36" ht="12.75" x14ac:dyDescent="0.2">
      <c r="A368" s="83"/>
      <c r="B368" s="83"/>
      <c r="C368" s="83"/>
      <c r="D368" s="83"/>
      <c r="E368" s="83"/>
      <c r="F368" s="83"/>
      <c r="G368" s="83"/>
      <c r="H368" s="83"/>
      <c r="I368" s="83"/>
      <c r="J368" s="83"/>
      <c r="K368" s="83"/>
      <c r="L368" s="83"/>
      <c r="M368" s="83"/>
      <c r="N368" s="83"/>
      <c r="O368" s="83"/>
      <c r="P368" s="83"/>
      <c r="Q368" s="83"/>
      <c r="R368" s="83"/>
      <c r="S368" s="83"/>
      <c r="T368" s="83"/>
      <c r="U368" s="83"/>
      <c r="V368" s="83"/>
      <c r="W368" s="83"/>
      <c r="X368" s="83"/>
      <c r="Y368" s="83"/>
      <c r="Z368" s="83"/>
      <c r="AA368" s="83"/>
      <c r="AB368" s="83"/>
      <c r="AC368" s="83"/>
      <c r="AD368" s="83"/>
      <c r="AE368" s="83"/>
      <c r="AF368" s="83"/>
      <c r="AG368" s="83"/>
      <c r="AH368" s="83"/>
      <c r="AI368" s="83"/>
      <c r="AJ368" s="83"/>
    </row>
    <row r="369" spans="1:36" ht="12.75" x14ac:dyDescent="0.2">
      <c r="A369" s="83"/>
      <c r="B369" s="83"/>
      <c r="C369" s="83"/>
      <c r="D369" s="83"/>
      <c r="E369" s="83"/>
      <c r="F369" s="83"/>
      <c r="G369" s="83"/>
      <c r="H369" s="83"/>
      <c r="I369" s="83"/>
      <c r="J369" s="83"/>
      <c r="K369" s="83"/>
      <c r="L369" s="83"/>
      <c r="M369" s="83"/>
      <c r="N369" s="83"/>
      <c r="O369" s="83"/>
      <c r="P369" s="83"/>
      <c r="Q369" s="83"/>
      <c r="R369" s="83"/>
      <c r="S369" s="83"/>
      <c r="T369" s="83"/>
      <c r="U369" s="83"/>
      <c r="V369" s="83"/>
      <c r="W369" s="83"/>
      <c r="X369" s="83"/>
      <c r="Y369" s="83"/>
      <c r="Z369" s="83"/>
      <c r="AA369" s="83"/>
      <c r="AB369" s="83"/>
      <c r="AC369" s="83"/>
      <c r="AD369" s="83"/>
      <c r="AE369" s="83"/>
      <c r="AF369" s="83"/>
      <c r="AG369" s="83"/>
      <c r="AH369" s="83"/>
      <c r="AI369" s="83"/>
      <c r="AJ369" s="83"/>
    </row>
    <row r="370" spans="1:36" ht="12.75" x14ac:dyDescent="0.2">
      <c r="A370" s="83"/>
      <c r="B370" s="83"/>
      <c r="C370" s="83"/>
      <c r="D370" s="83"/>
      <c r="E370" s="83"/>
      <c r="F370" s="83"/>
      <c r="G370" s="83"/>
      <c r="H370" s="83"/>
      <c r="I370" s="83"/>
      <c r="J370" s="83"/>
      <c r="K370" s="83"/>
      <c r="L370" s="83"/>
      <c r="M370" s="83"/>
      <c r="N370" s="83"/>
      <c r="O370" s="83"/>
      <c r="P370" s="83"/>
      <c r="Q370" s="83"/>
      <c r="R370" s="83"/>
      <c r="S370" s="83"/>
      <c r="T370" s="83"/>
      <c r="U370" s="83"/>
      <c r="V370" s="83"/>
      <c r="W370" s="83"/>
      <c r="X370" s="83"/>
      <c r="Y370" s="83"/>
      <c r="Z370" s="83"/>
      <c r="AA370" s="83"/>
      <c r="AB370" s="83"/>
      <c r="AC370" s="83"/>
      <c r="AD370" s="83"/>
      <c r="AE370" s="83"/>
      <c r="AF370" s="83"/>
      <c r="AG370" s="83"/>
      <c r="AH370" s="83"/>
      <c r="AI370" s="83"/>
      <c r="AJ370" s="83"/>
    </row>
    <row r="371" spans="1:36" ht="12.75" x14ac:dyDescent="0.2">
      <c r="A371" s="83"/>
      <c r="B371" s="83"/>
      <c r="C371" s="83"/>
      <c r="D371" s="83"/>
      <c r="E371" s="83"/>
      <c r="F371" s="83"/>
      <c r="G371" s="83"/>
      <c r="H371" s="83"/>
      <c r="I371" s="83"/>
      <c r="J371" s="83"/>
      <c r="K371" s="83"/>
      <c r="L371" s="83"/>
      <c r="M371" s="83"/>
      <c r="N371" s="83"/>
      <c r="O371" s="83"/>
      <c r="P371" s="83"/>
      <c r="Q371" s="83"/>
      <c r="R371" s="83"/>
      <c r="S371" s="83"/>
      <c r="T371" s="83"/>
      <c r="U371" s="83"/>
      <c r="V371" s="83"/>
      <c r="W371" s="83"/>
      <c r="X371" s="83"/>
      <c r="Y371" s="83"/>
      <c r="Z371" s="83"/>
      <c r="AA371" s="83"/>
      <c r="AB371" s="83"/>
      <c r="AC371" s="83"/>
      <c r="AD371" s="83"/>
      <c r="AE371" s="83"/>
      <c r="AF371" s="83"/>
      <c r="AG371" s="83"/>
      <c r="AH371" s="83"/>
      <c r="AI371" s="83"/>
      <c r="AJ371" s="83"/>
    </row>
    <row r="372" spans="1:36" ht="12.75" x14ac:dyDescent="0.2">
      <c r="A372" s="83"/>
      <c r="B372" s="83"/>
      <c r="C372" s="83"/>
      <c r="D372" s="83"/>
      <c r="E372" s="83"/>
      <c r="F372" s="83"/>
      <c r="G372" s="83"/>
      <c r="H372" s="83"/>
      <c r="I372" s="83"/>
      <c r="J372" s="83"/>
      <c r="K372" s="83"/>
      <c r="L372" s="83"/>
      <c r="M372" s="83"/>
      <c r="N372" s="83"/>
      <c r="O372" s="83"/>
      <c r="P372" s="83"/>
      <c r="Q372" s="83"/>
      <c r="R372" s="83"/>
      <c r="S372" s="83"/>
      <c r="T372" s="83"/>
      <c r="U372" s="83"/>
      <c r="V372" s="83"/>
      <c r="W372" s="83"/>
      <c r="X372" s="83"/>
      <c r="Y372" s="83"/>
      <c r="Z372" s="83"/>
      <c r="AA372" s="83"/>
      <c r="AB372" s="83"/>
      <c r="AC372" s="83"/>
      <c r="AD372" s="83"/>
      <c r="AE372" s="83"/>
      <c r="AF372" s="83"/>
      <c r="AG372" s="83"/>
      <c r="AH372" s="83"/>
      <c r="AI372" s="83"/>
      <c r="AJ372" s="83"/>
    </row>
    <row r="373" spans="1:36" ht="12.75" x14ac:dyDescent="0.2">
      <c r="A373" s="83"/>
      <c r="B373" s="83"/>
      <c r="C373" s="83"/>
      <c r="D373" s="83"/>
      <c r="E373" s="83"/>
      <c r="F373" s="83"/>
      <c r="G373" s="83"/>
      <c r="H373" s="83"/>
      <c r="I373" s="83"/>
      <c r="J373" s="83"/>
      <c r="K373" s="83"/>
      <c r="L373" s="83"/>
      <c r="M373" s="83"/>
      <c r="N373" s="83"/>
      <c r="O373" s="83"/>
      <c r="P373" s="83"/>
      <c r="Q373" s="83"/>
      <c r="R373" s="83"/>
      <c r="S373" s="83"/>
      <c r="T373" s="83"/>
      <c r="U373" s="83"/>
      <c r="V373" s="83"/>
      <c r="W373" s="83"/>
      <c r="X373" s="83"/>
      <c r="Y373" s="83"/>
      <c r="Z373" s="83"/>
      <c r="AA373" s="83"/>
      <c r="AB373" s="83"/>
      <c r="AC373" s="83"/>
      <c r="AD373" s="83"/>
      <c r="AE373" s="83"/>
      <c r="AF373" s="83"/>
      <c r="AG373" s="83"/>
      <c r="AH373" s="83"/>
      <c r="AI373" s="83"/>
      <c r="AJ373" s="83"/>
    </row>
    <row r="374" spans="1:36" ht="12.75" x14ac:dyDescent="0.2">
      <c r="A374" s="83"/>
      <c r="B374" s="83"/>
      <c r="C374" s="83"/>
      <c r="D374" s="83"/>
      <c r="E374" s="83"/>
      <c r="F374" s="83"/>
      <c r="G374" s="83"/>
      <c r="H374" s="83"/>
      <c r="I374" s="83"/>
      <c r="J374" s="83"/>
      <c r="K374" s="83"/>
      <c r="L374" s="83"/>
      <c r="M374" s="83"/>
      <c r="N374" s="83"/>
      <c r="O374" s="83"/>
      <c r="P374" s="83"/>
      <c r="Q374" s="83"/>
      <c r="R374" s="83"/>
      <c r="S374" s="83"/>
      <c r="T374" s="83"/>
      <c r="U374" s="83"/>
      <c r="V374" s="83"/>
      <c r="W374" s="83"/>
      <c r="X374" s="83"/>
      <c r="Y374" s="83"/>
      <c r="Z374" s="83"/>
      <c r="AA374" s="83"/>
      <c r="AB374" s="83"/>
      <c r="AC374" s="83"/>
      <c r="AD374" s="83"/>
      <c r="AE374" s="83"/>
      <c r="AF374" s="83"/>
      <c r="AG374" s="83"/>
      <c r="AH374" s="83"/>
      <c r="AI374" s="83"/>
      <c r="AJ374" s="83"/>
    </row>
    <row r="375" spans="1:36" ht="12.75" x14ac:dyDescent="0.2">
      <c r="A375" s="83"/>
      <c r="B375" s="83"/>
      <c r="C375" s="83"/>
      <c r="D375" s="83"/>
      <c r="E375" s="83"/>
      <c r="F375" s="83"/>
      <c r="G375" s="83"/>
      <c r="H375" s="83"/>
      <c r="I375" s="83"/>
      <c r="J375" s="83"/>
      <c r="K375" s="83"/>
      <c r="L375" s="83"/>
      <c r="M375" s="83"/>
      <c r="N375" s="83"/>
      <c r="O375" s="83"/>
      <c r="P375" s="83"/>
      <c r="Q375" s="83"/>
      <c r="R375" s="83"/>
      <c r="S375" s="83"/>
      <c r="T375" s="83"/>
      <c r="U375" s="83"/>
      <c r="V375" s="83"/>
      <c r="W375" s="83"/>
      <c r="X375" s="83"/>
      <c r="Y375" s="83"/>
      <c r="Z375" s="83"/>
      <c r="AA375" s="83"/>
      <c r="AB375" s="83"/>
      <c r="AC375" s="83"/>
      <c r="AD375" s="83"/>
      <c r="AE375" s="83"/>
      <c r="AF375" s="83"/>
      <c r="AG375" s="83"/>
      <c r="AH375" s="83"/>
      <c r="AI375" s="83"/>
      <c r="AJ375" s="83"/>
    </row>
    <row r="376" spans="1:36" ht="12.75" x14ac:dyDescent="0.2">
      <c r="A376" s="83"/>
      <c r="B376" s="83"/>
      <c r="C376" s="83"/>
      <c r="D376" s="83"/>
      <c r="E376" s="83"/>
      <c r="F376" s="83"/>
      <c r="G376" s="83"/>
      <c r="H376" s="83"/>
      <c r="I376" s="83"/>
      <c r="J376" s="83"/>
      <c r="K376" s="83"/>
      <c r="L376" s="83"/>
      <c r="M376" s="83"/>
      <c r="N376" s="83"/>
      <c r="O376" s="83"/>
      <c r="P376" s="83"/>
      <c r="Q376" s="83"/>
      <c r="R376" s="83"/>
      <c r="S376" s="83"/>
      <c r="T376" s="83"/>
      <c r="U376" s="83"/>
      <c r="V376" s="83"/>
      <c r="W376" s="83"/>
      <c r="X376" s="83"/>
      <c r="Y376" s="83"/>
      <c r="Z376" s="83"/>
      <c r="AA376" s="83"/>
      <c r="AB376" s="83"/>
      <c r="AC376" s="83"/>
      <c r="AD376" s="83"/>
      <c r="AE376" s="83"/>
      <c r="AF376" s="83"/>
      <c r="AG376" s="83"/>
      <c r="AH376" s="83"/>
      <c r="AI376" s="83"/>
      <c r="AJ376" s="83"/>
    </row>
    <row r="377" spans="1:36" ht="12.75" x14ac:dyDescent="0.2">
      <c r="A377" s="83"/>
      <c r="B377" s="83"/>
      <c r="C377" s="83"/>
      <c r="D377" s="83"/>
      <c r="E377" s="83"/>
      <c r="F377" s="83"/>
      <c r="G377" s="83"/>
      <c r="H377" s="83"/>
      <c r="I377" s="83"/>
      <c r="J377" s="83"/>
      <c r="K377" s="83"/>
      <c r="L377" s="83"/>
      <c r="M377" s="83"/>
      <c r="N377" s="83"/>
      <c r="O377" s="83"/>
      <c r="P377" s="83"/>
      <c r="Q377" s="83"/>
      <c r="R377" s="83"/>
      <c r="S377" s="83"/>
      <c r="T377" s="83"/>
      <c r="U377" s="83"/>
      <c r="V377" s="83"/>
      <c r="W377" s="83"/>
      <c r="X377" s="83"/>
      <c r="Y377" s="83"/>
      <c r="Z377" s="83"/>
      <c r="AA377" s="83"/>
      <c r="AB377" s="83"/>
      <c r="AC377" s="83"/>
      <c r="AD377" s="83"/>
      <c r="AE377" s="83"/>
      <c r="AF377" s="83"/>
      <c r="AG377" s="83"/>
      <c r="AH377" s="83"/>
      <c r="AI377" s="83"/>
      <c r="AJ377" s="83"/>
    </row>
    <row r="378" spans="1:36" ht="12.75" x14ac:dyDescent="0.2">
      <c r="A378" s="83"/>
      <c r="B378" s="83"/>
      <c r="C378" s="83"/>
      <c r="D378" s="83"/>
      <c r="E378" s="83"/>
      <c r="F378" s="83"/>
      <c r="G378" s="83"/>
      <c r="H378" s="83"/>
      <c r="I378" s="83"/>
      <c r="J378" s="83"/>
      <c r="K378" s="83"/>
      <c r="L378" s="83"/>
      <c r="M378" s="83"/>
      <c r="N378" s="83"/>
      <c r="O378" s="83"/>
      <c r="P378" s="83"/>
      <c r="Q378" s="83"/>
      <c r="R378" s="83"/>
      <c r="S378" s="83"/>
      <c r="T378" s="83"/>
      <c r="U378" s="83"/>
      <c r="V378" s="83"/>
      <c r="W378" s="83"/>
      <c r="X378" s="83"/>
      <c r="Y378" s="83"/>
      <c r="Z378" s="83"/>
      <c r="AA378" s="83"/>
      <c r="AB378" s="83"/>
      <c r="AC378" s="83"/>
      <c r="AD378" s="83"/>
      <c r="AE378" s="83"/>
      <c r="AF378" s="83"/>
      <c r="AG378" s="83"/>
      <c r="AH378" s="83"/>
      <c r="AI378" s="83"/>
      <c r="AJ378" s="83"/>
    </row>
    <row r="379" spans="1:36" ht="12.75" x14ac:dyDescent="0.2">
      <c r="A379" s="83"/>
      <c r="B379" s="83"/>
      <c r="C379" s="83"/>
      <c r="D379" s="83"/>
      <c r="E379" s="83"/>
      <c r="F379" s="83"/>
      <c r="G379" s="83"/>
      <c r="H379" s="83"/>
      <c r="I379" s="83"/>
      <c r="J379" s="83"/>
      <c r="K379" s="83"/>
      <c r="L379" s="83"/>
      <c r="M379" s="83"/>
      <c r="N379" s="83"/>
      <c r="O379" s="83"/>
      <c r="P379" s="83"/>
      <c r="Q379" s="83"/>
      <c r="R379" s="83"/>
      <c r="S379" s="83"/>
      <c r="T379" s="83"/>
      <c r="U379" s="83"/>
      <c r="V379" s="83"/>
      <c r="W379" s="83"/>
      <c r="X379" s="83"/>
      <c r="Y379" s="83"/>
      <c r="Z379" s="83"/>
      <c r="AA379" s="83"/>
      <c r="AB379" s="83"/>
      <c r="AC379" s="83"/>
      <c r="AD379" s="83"/>
      <c r="AE379" s="83"/>
      <c r="AF379" s="83"/>
      <c r="AG379" s="83"/>
      <c r="AH379" s="83"/>
      <c r="AI379" s="83"/>
      <c r="AJ379" s="83"/>
    </row>
    <row r="380" spans="1:36" ht="12.75" x14ac:dyDescent="0.2">
      <c r="A380" s="83"/>
      <c r="B380" s="83"/>
      <c r="C380" s="83"/>
      <c r="D380" s="83"/>
      <c r="E380" s="83"/>
      <c r="F380" s="83"/>
      <c r="G380" s="83"/>
      <c r="H380" s="83"/>
      <c r="I380" s="83"/>
      <c r="J380" s="83"/>
      <c r="K380" s="83"/>
      <c r="L380" s="83"/>
      <c r="M380" s="83"/>
      <c r="N380" s="83"/>
      <c r="O380" s="83"/>
      <c r="P380" s="83"/>
      <c r="Q380" s="83"/>
      <c r="R380" s="83"/>
      <c r="S380" s="83"/>
      <c r="T380" s="83"/>
      <c r="U380" s="83"/>
      <c r="V380" s="83"/>
      <c r="W380" s="83"/>
      <c r="X380" s="83"/>
      <c r="Y380" s="83"/>
      <c r="Z380" s="83"/>
      <c r="AA380" s="83"/>
      <c r="AB380" s="83"/>
      <c r="AC380" s="83"/>
      <c r="AD380" s="83"/>
      <c r="AE380" s="83"/>
      <c r="AF380" s="83"/>
      <c r="AG380" s="83"/>
      <c r="AH380" s="83"/>
      <c r="AI380" s="83"/>
      <c r="AJ380" s="83"/>
    </row>
    <row r="381" spans="1:36" ht="12.75" x14ac:dyDescent="0.2">
      <c r="A381" s="83"/>
      <c r="B381" s="83"/>
      <c r="C381" s="83"/>
      <c r="D381" s="83"/>
      <c r="E381" s="83"/>
      <c r="F381" s="83"/>
      <c r="G381" s="83"/>
      <c r="H381" s="83"/>
      <c r="I381" s="83"/>
      <c r="J381" s="83"/>
      <c r="K381" s="83"/>
      <c r="L381" s="83"/>
      <c r="M381" s="83"/>
      <c r="N381" s="83"/>
      <c r="O381" s="83"/>
      <c r="P381" s="83"/>
      <c r="Q381" s="83"/>
      <c r="R381" s="83"/>
      <c r="S381" s="83"/>
      <c r="T381" s="83"/>
      <c r="U381" s="83"/>
      <c r="V381" s="83"/>
      <c r="W381" s="83"/>
      <c r="X381" s="83"/>
      <c r="Y381" s="83"/>
      <c r="Z381" s="83"/>
      <c r="AA381" s="83"/>
      <c r="AB381" s="83"/>
      <c r="AC381" s="83"/>
      <c r="AD381" s="83"/>
      <c r="AE381" s="83"/>
      <c r="AF381" s="83"/>
      <c r="AG381" s="83"/>
      <c r="AH381" s="83"/>
      <c r="AI381" s="83"/>
      <c r="AJ381" s="83"/>
    </row>
    <row r="382" spans="1:36" ht="12.75" x14ac:dyDescent="0.2">
      <c r="A382" s="83"/>
      <c r="B382" s="83"/>
      <c r="C382" s="83"/>
      <c r="D382" s="83"/>
      <c r="E382" s="83"/>
      <c r="F382" s="83"/>
      <c r="G382" s="83"/>
      <c r="H382" s="83"/>
      <c r="I382" s="83"/>
      <c r="J382" s="83"/>
      <c r="K382" s="83"/>
      <c r="L382" s="83"/>
      <c r="M382" s="83"/>
      <c r="N382" s="83"/>
      <c r="O382" s="83"/>
      <c r="P382" s="83"/>
      <c r="Q382" s="83"/>
      <c r="R382" s="83"/>
      <c r="S382" s="83"/>
      <c r="T382" s="83"/>
      <c r="U382" s="83"/>
      <c r="V382" s="83"/>
      <c r="W382" s="83"/>
      <c r="X382" s="83"/>
      <c r="Y382" s="83"/>
      <c r="Z382" s="83"/>
      <c r="AA382" s="83"/>
      <c r="AB382" s="83"/>
      <c r="AC382" s="83"/>
      <c r="AD382" s="83"/>
      <c r="AE382" s="83"/>
      <c r="AF382" s="83"/>
      <c r="AG382" s="83"/>
      <c r="AH382" s="83"/>
      <c r="AI382" s="83"/>
      <c r="AJ382" s="83"/>
    </row>
    <row r="383" spans="1:36" ht="12.75" x14ac:dyDescent="0.2">
      <c r="A383" s="83"/>
      <c r="B383" s="83"/>
      <c r="C383" s="83"/>
      <c r="D383" s="83"/>
      <c r="E383" s="83"/>
      <c r="F383" s="83"/>
      <c r="G383" s="83"/>
      <c r="H383" s="83"/>
      <c r="I383" s="83"/>
      <c r="J383" s="83"/>
      <c r="K383" s="83"/>
      <c r="L383" s="83"/>
      <c r="M383" s="83"/>
      <c r="N383" s="83"/>
      <c r="O383" s="83"/>
      <c r="P383" s="83"/>
      <c r="Q383" s="83"/>
      <c r="R383" s="83"/>
      <c r="S383" s="83"/>
      <c r="T383" s="83"/>
      <c r="U383" s="83"/>
      <c r="V383" s="83"/>
      <c r="W383" s="83"/>
      <c r="X383" s="83"/>
      <c r="Y383" s="83"/>
      <c r="Z383" s="83"/>
      <c r="AA383" s="83"/>
      <c r="AB383" s="83"/>
      <c r="AC383" s="83"/>
      <c r="AD383" s="83"/>
      <c r="AE383" s="83"/>
      <c r="AF383" s="83"/>
      <c r="AG383" s="83"/>
      <c r="AH383" s="83"/>
      <c r="AI383" s="83"/>
      <c r="AJ383" s="83"/>
    </row>
    <row r="384" spans="1:36" ht="12.75" x14ac:dyDescent="0.2">
      <c r="A384" s="83"/>
      <c r="B384" s="83"/>
      <c r="C384" s="83"/>
      <c r="D384" s="83"/>
      <c r="E384" s="83"/>
      <c r="F384" s="83"/>
      <c r="G384" s="83"/>
      <c r="H384" s="83"/>
      <c r="I384" s="83"/>
      <c r="J384" s="83"/>
      <c r="K384" s="83"/>
      <c r="L384" s="83"/>
      <c r="M384" s="83"/>
      <c r="N384" s="83"/>
      <c r="O384" s="83"/>
      <c r="P384" s="83"/>
      <c r="Q384" s="83"/>
      <c r="R384" s="83"/>
      <c r="S384" s="83"/>
      <c r="T384" s="83"/>
      <c r="U384" s="83"/>
      <c r="V384" s="83"/>
      <c r="W384" s="83"/>
      <c r="X384" s="83"/>
      <c r="Y384" s="83"/>
      <c r="Z384" s="83"/>
      <c r="AA384" s="83"/>
      <c r="AB384" s="83"/>
      <c r="AC384" s="83"/>
      <c r="AD384" s="83"/>
      <c r="AE384" s="83"/>
      <c r="AF384" s="83"/>
      <c r="AG384" s="83"/>
      <c r="AH384" s="83"/>
      <c r="AI384" s="83"/>
      <c r="AJ384" s="83"/>
    </row>
    <row r="385" spans="1:36" ht="12.75" x14ac:dyDescent="0.2">
      <c r="A385" s="83"/>
      <c r="B385" s="83"/>
      <c r="C385" s="83"/>
      <c r="D385" s="83"/>
      <c r="E385" s="83"/>
      <c r="F385" s="83"/>
      <c r="G385" s="83"/>
      <c r="H385" s="83"/>
      <c r="I385" s="83"/>
      <c r="J385" s="83"/>
      <c r="K385" s="83"/>
      <c r="L385" s="83"/>
      <c r="M385" s="83"/>
      <c r="N385" s="83"/>
      <c r="O385" s="83"/>
      <c r="P385" s="83"/>
      <c r="Q385" s="83"/>
      <c r="R385" s="83"/>
      <c r="S385" s="83"/>
      <c r="T385" s="83"/>
      <c r="U385" s="83"/>
      <c r="V385" s="83"/>
      <c r="W385" s="83"/>
      <c r="X385" s="83"/>
      <c r="Y385" s="83"/>
      <c r="Z385" s="83"/>
      <c r="AA385" s="83"/>
      <c r="AB385" s="83"/>
      <c r="AC385" s="83"/>
      <c r="AD385" s="83"/>
      <c r="AE385" s="83"/>
      <c r="AF385" s="83"/>
      <c r="AG385" s="83"/>
      <c r="AH385" s="83"/>
      <c r="AI385" s="83"/>
      <c r="AJ385" s="83"/>
    </row>
    <row r="386" spans="1:36" ht="12.75" x14ac:dyDescent="0.2">
      <c r="A386" s="83"/>
      <c r="B386" s="83"/>
      <c r="C386" s="83"/>
      <c r="D386" s="83"/>
      <c r="E386" s="83"/>
      <c r="F386" s="83"/>
      <c r="G386" s="83"/>
      <c r="H386" s="83"/>
      <c r="I386" s="83"/>
      <c r="J386" s="83"/>
      <c r="K386" s="83"/>
      <c r="L386" s="83"/>
      <c r="M386" s="83"/>
      <c r="N386" s="83"/>
      <c r="O386" s="83"/>
      <c r="P386" s="83"/>
      <c r="Q386" s="83"/>
      <c r="R386" s="83"/>
      <c r="S386" s="83"/>
      <c r="T386" s="83"/>
      <c r="U386" s="83"/>
      <c r="V386" s="83"/>
      <c r="W386" s="83"/>
      <c r="X386" s="83"/>
      <c r="Y386" s="83"/>
      <c r="Z386" s="83"/>
      <c r="AA386" s="83"/>
      <c r="AB386" s="83"/>
      <c r="AC386" s="83"/>
      <c r="AD386" s="83"/>
      <c r="AE386" s="83"/>
      <c r="AF386" s="83"/>
      <c r="AG386" s="83"/>
      <c r="AH386" s="83"/>
      <c r="AI386" s="83"/>
      <c r="AJ386" s="83"/>
    </row>
    <row r="387" spans="1:36" ht="12.75" x14ac:dyDescent="0.2">
      <c r="A387" s="83"/>
      <c r="B387" s="83"/>
      <c r="C387" s="83"/>
      <c r="D387" s="83"/>
      <c r="E387" s="83"/>
      <c r="F387" s="83"/>
      <c r="G387" s="83"/>
      <c r="H387" s="83"/>
      <c r="I387" s="83"/>
      <c r="J387" s="83"/>
      <c r="K387" s="83"/>
      <c r="L387" s="83"/>
      <c r="M387" s="83"/>
      <c r="N387" s="83"/>
      <c r="O387" s="83"/>
      <c r="P387" s="83"/>
      <c r="Q387" s="83"/>
      <c r="R387" s="83"/>
      <c r="S387" s="83"/>
      <c r="T387" s="83"/>
      <c r="U387" s="83"/>
      <c r="V387" s="83"/>
      <c r="W387" s="83"/>
      <c r="X387" s="83"/>
      <c r="Y387" s="83"/>
      <c r="Z387" s="83"/>
      <c r="AA387" s="83"/>
      <c r="AB387" s="83"/>
      <c r="AC387" s="83"/>
      <c r="AD387" s="83"/>
      <c r="AE387" s="83"/>
      <c r="AF387" s="83"/>
      <c r="AG387" s="83"/>
      <c r="AH387" s="83"/>
      <c r="AI387" s="83"/>
      <c r="AJ387" s="83"/>
    </row>
    <row r="388" spans="1:36" ht="12.75" x14ac:dyDescent="0.2">
      <c r="A388" s="83"/>
      <c r="B388" s="83"/>
      <c r="C388" s="83"/>
      <c r="D388" s="83"/>
      <c r="E388" s="83"/>
      <c r="F388" s="83"/>
      <c r="G388" s="83"/>
      <c r="H388" s="83"/>
      <c r="I388" s="83"/>
      <c r="J388" s="83"/>
      <c r="K388" s="83"/>
      <c r="L388" s="83"/>
      <c r="M388" s="83"/>
      <c r="N388" s="83"/>
      <c r="O388" s="83"/>
      <c r="P388" s="83"/>
      <c r="Q388" s="83"/>
      <c r="R388" s="83"/>
      <c r="S388" s="83"/>
      <c r="T388" s="83"/>
      <c r="U388" s="83"/>
      <c r="V388" s="83"/>
      <c r="W388" s="83"/>
      <c r="X388" s="83"/>
      <c r="Y388" s="83"/>
      <c r="Z388" s="83"/>
      <c r="AA388" s="83"/>
      <c r="AB388" s="83"/>
      <c r="AC388" s="83"/>
      <c r="AD388" s="83"/>
      <c r="AE388" s="83"/>
      <c r="AF388" s="83"/>
      <c r="AG388" s="83"/>
      <c r="AH388" s="83"/>
      <c r="AI388" s="83"/>
      <c r="AJ388" s="83"/>
    </row>
    <row r="389" spans="1:36" ht="12.75" x14ac:dyDescent="0.2">
      <c r="A389" s="83"/>
      <c r="B389" s="83"/>
      <c r="C389" s="83"/>
      <c r="D389" s="83"/>
      <c r="E389" s="83"/>
      <c r="F389" s="83"/>
      <c r="G389" s="83"/>
      <c r="H389" s="83"/>
      <c r="I389" s="83"/>
      <c r="J389" s="83"/>
      <c r="K389" s="83"/>
      <c r="L389" s="83"/>
      <c r="M389" s="83"/>
      <c r="N389" s="83"/>
      <c r="O389" s="83"/>
      <c r="P389" s="83"/>
      <c r="Q389" s="83"/>
      <c r="R389" s="83"/>
      <c r="S389" s="83"/>
      <c r="T389" s="83"/>
      <c r="U389" s="83"/>
      <c r="V389" s="83"/>
      <c r="W389" s="83"/>
      <c r="X389" s="83"/>
      <c r="Y389" s="83"/>
      <c r="Z389" s="83"/>
      <c r="AA389" s="83"/>
      <c r="AB389" s="83"/>
      <c r="AC389" s="83"/>
      <c r="AD389" s="83"/>
      <c r="AE389" s="83"/>
      <c r="AF389" s="83"/>
      <c r="AG389" s="83"/>
      <c r="AH389" s="83"/>
      <c r="AI389" s="83"/>
      <c r="AJ389" s="83"/>
    </row>
    <row r="390" spans="1:36" ht="12.75" x14ac:dyDescent="0.2">
      <c r="A390" s="83"/>
      <c r="B390" s="83"/>
      <c r="C390" s="83"/>
      <c r="D390" s="83"/>
      <c r="E390" s="83"/>
      <c r="F390" s="83"/>
      <c r="G390" s="83"/>
      <c r="H390" s="83"/>
      <c r="I390" s="83"/>
      <c r="J390" s="83"/>
      <c r="K390" s="83"/>
      <c r="L390" s="83"/>
      <c r="M390" s="83"/>
      <c r="N390" s="83"/>
      <c r="O390" s="83"/>
      <c r="P390" s="83"/>
      <c r="Q390" s="83"/>
      <c r="R390" s="83"/>
      <c r="S390" s="83"/>
      <c r="T390" s="83"/>
      <c r="U390" s="83"/>
      <c r="V390" s="83"/>
      <c r="W390" s="83"/>
      <c r="X390" s="83"/>
      <c r="Y390" s="83"/>
      <c r="Z390" s="83"/>
      <c r="AA390" s="83"/>
      <c r="AB390" s="83"/>
      <c r="AC390" s="83"/>
      <c r="AD390" s="83"/>
      <c r="AE390" s="83"/>
      <c r="AF390" s="83"/>
      <c r="AG390" s="83"/>
      <c r="AH390" s="83"/>
      <c r="AI390" s="83"/>
      <c r="AJ390" s="83"/>
    </row>
    <row r="391" spans="1:36" ht="12.75" x14ac:dyDescent="0.2">
      <c r="A391" s="83"/>
      <c r="B391" s="83"/>
      <c r="C391" s="83"/>
      <c r="D391" s="83"/>
      <c r="E391" s="83"/>
      <c r="F391" s="83"/>
      <c r="G391" s="83"/>
      <c r="H391" s="83"/>
      <c r="I391" s="83"/>
      <c r="J391" s="83"/>
      <c r="K391" s="83"/>
      <c r="L391" s="83"/>
      <c r="M391" s="83"/>
      <c r="N391" s="83"/>
      <c r="O391" s="83"/>
      <c r="P391" s="83"/>
      <c r="Q391" s="83"/>
      <c r="R391" s="83"/>
      <c r="S391" s="83"/>
      <c r="T391" s="83"/>
      <c r="U391" s="83"/>
      <c r="V391" s="83"/>
      <c r="W391" s="83"/>
      <c r="X391" s="83"/>
      <c r="Y391" s="83"/>
      <c r="Z391" s="83"/>
      <c r="AA391" s="83"/>
      <c r="AB391" s="83"/>
      <c r="AC391" s="83"/>
      <c r="AD391" s="83"/>
      <c r="AE391" s="83"/>
      <c r="AF391" s="83"/>
      <c r="AG391" s="83"/>
      <c r="AH391" s="83"/>
      <c r="AI391" s="83"/>
      <c r="AJ391" s="83"/>
    </row>
    <row r="392" spans="1:36" ht="12.75" x14ac:dyDescent="0.2">
      <c r="A392" s="83"/>
      <c r="B392" s="83"/>
      <c r="C392" s="83"/>
      <c r="D392" s="83"/>
      <c r="E392" s="83"/>
      <c r="F392" s="83"/>
      <c r="G392" s="83"/>
      <c r="H392" s="83"/>
      <c r="I392" s="83"/>
      <c r="J392" s="83"/>
      <c r="K392" s="83"/>
      <c r="L392" s="83"/>
      <c r="M392" s="83"/>
      <c r="N392" s="83"/>
      <c r="O392" s="83"/>
      <c r="P392" s="83"/>
      <c r="Q392" s="83"/>
      <c r="R392" s="83"/>
      <c r="S392" s="83"/>
      <c r="T392" s="83"/>
      <c r="U392" s="83"/>
      <c r="V392" s="83"/>
      <c r="W392" s="83"/>
      <c r="X392" s="83"/>
      <c r="Y392" s="83"/>
      <c r="Z392" s="83"/>
      <c r="AA392" s="83"/>
      <c r="AB392" s="83"/>
      <c r="AC392" s="83"/>
      <c r="AD392" s="83"/>
      <c r="AE392" s="83"/>
      <c r="AF392" s="83"/>
      <c r="AG392" s="83"/>
      <c r="AH392" s="83"/>
      <c r="AI392" s="83"/>
      <c r="AJ392" s="83"/>
    </row>
    <row r="393" spans="1:36" ht="12.75" x14ac:dyDescent="0.2">
      <c r="A393" s="83"/>
      <c r="B393" s="83"/>
      <c r="C393" s="83"/>
      <c r="D393" s="83"/>
      <c r="E393" s="83"/>
      <c r="F393" s="83"/>
      <c r="G393" s="83"/>
      <c r="H393" s="83"/>
      <c r="I393" s="83"/>
      <c r="J393" s="83"/>
      <c r="K393" s="83"/>
      <c r="L393" s="83"/>
      <c r="M393" s="83"/>
      <c r="N393" s="83"/>
      <c r="O393" s="83"/>
      <c r="P393" s="83"/>
      <c r="Q393" s="83"/>
      <c r="R393" s="83"/>
      <c r="S393" s="83"/>
      <c r="T393" s="83"/>
      <c r="U393" s="83"/>
      <c r="V393" s="83"/>
      <c r="W393" s="83"/>
      <c r="X393" s="83"/>
      <c r="Y393" s="83"/>
      <c r="Z393" s="83"/>
      <c r="AA393" s="83"/>
      <c r="AB393" s="83"/>
      <c r="AC393" s="83"/>
      <c r="AD393" s="83"/>
      <c r="AE393" s="83"/>
      <c r="AF393" s="83"/>
      <c r="AG393" s="83"/>
      <c r="AH393" s="83"/>
      <c r="AI393" s="83"/>
      <c r="AJ393" s="83"/>
    </row>
    <row r="394" spans="1:36" ht="12.75" x14ac:dyDescent="0.2">
      <c r="A394" s="83"/>
      <c r="B394" s="83"/>
      <c r="C394" s="83"/>
      <c r="D394" s="83"/>
      <c r="E394" s="83"/>
      <c r="F394" s="83"/>
      <c r="G394" s="83"/>
      <c r="H394" s="83"/>
      <c r="I394" s="83"/>
      <c r="J394" s="83"/>
      <c r="K394" s="83"/>
      <c r="L394" s="83"/>
      <c r="M394" s="83"/>
      <c r="N394" s="83"/>
      <c r="O394" s="83"/>
      <c r="P394" s="83"/>
      <c r="Q394" s="83"/>
      <c r="R394" s="83"/>
      <c r="S394" s="83"/>
      <c r="T394" s="83"/>
      <c r="U394" s="83"/>
      <c r="V394" s="83"/>
      <c r="W394" s="83"/>
      <c r="X394" s="83"/>
      <c r="Y394" s="83"/>
      <c r="Z394" s="83"/>
      <c r="AA394" s="83"/>
      <c r="AB394" s="83"/>
      <c r="AC394" s="83"/>
      <c r="AD394" s="83"/>
      <c r="AE394" s="83"/>
      <c r="AF394" s="83"/>
      <c r="AG394" s="83"/>
      <c r="AH394" s="83"/>
      <c r="AI394" s="83"/>
      <c r="AJ394" s="83"/>
    </row>
    <row r="395" spans="1:36" ht="12.75" x14ac:dyDescent="0.2">
      <c r="A395" s="83"/>
      <c r="B395" s="83"/>
      <c r="C395" s="83"/>
      <c r="D395" s="83"/>
      <c r="E395" s="83"/>
      <c r="F395" s="83"/>
      <c r="G395" s="83"/>
      <c r="H395" s="83"/>
      <c r="I395" s="83"/>
      <c r="J395" s="83"/>
      <c r="K395" s="83"/>
      <c r="L395" s="83"/>
      <c r="M395" s="83"/>
      <c r="N395" s="83"/>
      <c r="O395" s="83"/>
      <c r="P395" s="83"/>
      <c r="Q395" s="83"/>
      <c r="R395" s="83"/>
      <c r="S395" s="83"/>
      <c r="T395" s="83"/>
      <c r="U395" s="83"/>
      <c r="V395" s="83"/>
      <c r="W395" s="83"/>
      <c r="X395" s="83"/>
      <c r="Y395" s="83"/>
      <c r="Z395" s="83"/>
      <c r="AA395" s="83"/>
      <c r="AB395" s="83"/>
      <c r="AC395" s="83"/>
      <c r="AD395" s="83"/>
      <c r="AE395" s="83"/>
      <c r="AF395" s="83"/>
      <c r="AG395" s="83"/>
      <c r="AH395" s="83"/>
      <c r="AI395" s="83"/>
      <c r="AJ395" s="83"/>
    </row>
    <row r="396" spans="1:36" ht="12.75" x14ac:dyDescent="0.2">
      <c r="A396" s="83"/>
      <c r="B396" s="83"/>
      <c r="C396" s="83"/>
      <c r="D396" s="83"/>
      <c r="E396" s="83"/>
      <c r="F396" s="83"/>
      <c r="G396" s="83"/>
      <c r="H396" s="83"/>
      <c r="I396" s="83"/>
      <c r="J396" s="83"/>
      <c r="K396" s="83"/>
      <c r="L396" s="83"/>
      <c r="M396" s="83"/>
      <c r="N396" s="83"/>
      <c r="O396" s="83"/>
      <c r="P396" s="83"/>
      <c r="Q396" s="83"/>
      <c r="R396" s="83"/>
      <c r="S396" s="83"/>
      <c r="T396" s="83"/>
      <c r="U396" s="83"/>
      <c r="V396" s="83"/>
      <c r="W396" s="83"/>
      <c r="X396" s="83"/>
      <c r="Y396" s="83"/>
      <c r="Z396" s="83"/>
      <c r="AA396" s="83"/>
      <c r="AB396" s="83"/>
      <c r="AC396" s="83"/>
      <c r="AD396" s="83"/>
      <c r="AE396" s="83"/>
      <c r="AF396" s="83"/>
      <c r="AG396" s="83"/>
      <c r="AH396" s="83"/>
      <c r="AI396" s="83"/>
      <c r="AJ396" s="83"/>
    </row>
    <row r="397" spans="1:36" ht="12.75" x14ac:dyDescent="0.2">
      <c r="A397" s="83"/>
      <c r="B397" s="83"/>
      <c r="C397" s="83"/>
      <c r="D397" s="83"/>
      <c r="E397" s="83"/>
      <c r="F397" s="83"/>
      <c r="G397" s="83"/>
      <c r="H397" s="83"/>
      <c r="I397" s="83"/>
      <c r="J397" s="83"/>
      <c r="K397" s="83"/>
      <c r="L397" s="83"/>
      <c r="M397" s="83"/>
      <c r="N397" s="83"/>
      <c r="O397" s="83"/>
      <c r="P397" s="83"/>
      <c r="Q397" s="83"/>
      <c r="R397" s="83"/>
      <c r="S397" s="83"/>
      <c r="T397" s="83"/>
      <c r="U397" s="83"/>
      <c r="V397" s="83"/>
      <c r="W397" s="83"/>
      <c r="X397" s="83"/>
      <c r="Y397" s="83"/>
      <c r="Z397" s="83"/>
      <c r="AA397" s="83"/>
      <c r="AB397" s="83"/>
      <c r="AC397" s="83"/>
      <c r="AD397" s="83"/>
      <c r="AE397" s="83"/>
      <c r="AF397" s="83"/>
      <c r="AG397" s="83"/>
      <c r="AH397" s="83"/>
      <c r="AI397" s="83"/>
      <c r="AJ397" s="83"/>
    </row>
    <row r="398" spans="1:36" ht="12.75" x14ac:dyDescent="0.2">
      <c r="A398" s="83"/>
      <c r="B398" s="83"/>
      <c r="C398" s="83"/>
      <c r="D398" s="83"/>
      <c r="E398" s="83"/>
      <c r="F398" s="83"/>
      <c r="G398" s="83"/>
      <c r="H398" s="83"/>
      <c r="I398" s="83"/>
      <c r="J398" s="83"/>
      <c r="K398" s="83"/>
      <c r="L398" s="83"/>
      <c r="M398" s="83"/>
      <c r="N398" s="83"/>
      <c r="O398" s="83"/>
      <c r="P398" s="83"/>
      <c r="Q398" s="83"/>
      <c r="R398" s="83"/>
      <c r="S398" s="83"/>
      <c r="T398" s="83"/>
      <c r="U398" s="83"/>
      <c r="V398" s="83"/>
      <c r="W398" s="83"/>
      <c r="X398" s="83"/>
      <c r="Y398" s="83"/>
      <c r="Z398" s="83"/>
      <c r="AA398" s="83"/>
      <c r="AB398" s="83"/>
      <c r="AC398" s="83"/>
      <c r="AD398" s="83"/>
      <c r="AE398" s="83"/>
      <c r="AF398" s="83"/>
      <c r="AG398" s="83"/>
      <c r="AH398" s="83"/>
      <c r="AI398" s="83"/>
      <c r="AJ398" s="83"/>
    </row>
    <row r="399" spans="1:36" ht="12.75" x14ac:dyDescent="0.2">
      <c r="A399" s="83"/>
      <c r="B399" s="83"/>
      <c r="C399" s="83"/>
      <c r="D399" s="83"/>
      <c r="E399" s="83"/>
      <c r="F399" s="83"/>
      <c r="G399" s="83"/>
      <c r="H399" s="83"/>
      <c r="I399" s="83"/>
      <c r="J399" s="83"/>
      <c r="K399" s="83"/>
      <c r="L399" s="83"/>
      <c r="M399" s="83"/>
      <c r="N399" s="83"/>
      <c r="O399" s="83"/>
      <c r="P399" s="83"/>
      <c r="Q399" s="83"/>
      <c r="R399" s="83"/>
      <c r="S399" s="83"/>
      <c r="T399" s="83"/>
      <c r="U399" s="83"/>
      <c r="V399" s="83"/>
      <c r="W399" s="83"/>
      <c r="X399" s="83"/>
      <c r="Y399" s="83"/>
      <c r="Z399" s="83"/>
      <c r="AA399" s="83"/>
      <c r="AB399" s="83"/>
      <c r="AC399" s="83"/>
      <c r="AD399" s="83"/>
      <c r="AE399" s="83"/>
      <c r="AF399" s="83"/>
      <c r="AG399" s="83"/>
      <c r="AH399" s="83"/>
      <c r="AI399" s="83"/>
      <c r="AJ399" s="83"/>
    </row>
    <row r="400" spans="1:36" ht="12.75" x14ac:dyDescent="0.2">
      <c r="A400" s="83"/>
      <c r="B400" s="83"/>
      <c r="C400" s="83"/>
      <c r="D400" s="83"/>
      <c r="E400" s="83"/>
      <c r="F400" s="83"/>
      <c r="G400" s="83"/>
      <c r="H400" s="83"/>
      <c r="I400" s="83"/>
      <c r="J400" s="83"/>
      <c r="K400" s="83"/>
      <c r="L400" s="83"/>
      <c r="M400" s="83"/>
      <c r="N400" s="83"/>
      <c r="O400" s="83"/>
      <c r="P400" s="83"/>
      <c r="Q400" s="83"/>
      <c r="R400" s="83"/>
      <c r="S400" s="83"/>
      <c r="T400" s="83"/>
      <c r="U400" s="83"/>
      <c r="V400" s="83"/>
      <c r="W400" s="83"/>
      <c r="X400" s="83"/>
      <c r="Y400" s="83"/>
      <c r="Z400" s="83"/>
      <c r="AA400" s="83"/>
      <c r="AB400" s="83"/>
      <c r="AC400" s="83"/>
      <c r="AD400" s="83"/>
      <c r="AE400" s="83"/>
      <c r="AF400" s="83"/>
      <c r="AG400" s="83"/>
      <c r="AH400" s="83"/>
      <c r="AI400" s="83"/>
      <c r="AJ400" s="83"/>
    </row>
    <row r="401" spans="1:36" ht="12.75" x14ac:dyDescent="0.2">
      <c r="A401" s="83"/>
      <c r="B401" s="83"/>
      <c r="C401" s="83"/>
      <c r="D401" s="83"/>
      <c r="E401" s="83"/>
      <c r="F401" s="83"/>
      <c r="G401" s="83"/>
      <c r="H401" s="83"/>
      <c r="I401" s="83"/>
      <c r="J401" s="83"/>
      <c r="K401" s="83"/>
      <c r="L401" s="83"/>
      <c r="M401" s="83"/>
      <c r="N401" s="83"/>
      <c r="O401" s="83"/>
      <c r="P401" s="83"/>
      <c r="Q401" s="83"/>
      <c r="R401" s="83"/>
      <c r="S401" s="83"/>
      <c r="T401" s="83"/>
      <c r="U401" s="83"/>
      <c r="V401" s="83"/>
      <c r="W401" s="83"/>
      <c r="X401" s="83"/>
      <c r="Y401" s="83"/>
      <c r="Z401" s="83"/>
      <c r="AA401" s="83"/>
      <c r="AB401" s="83"/>
      <c r="AC401" s="83"/>
      <c r="AD401" s="83"/>
      <c r="AE401" s="83"/>
      <c r="AF401" s="83"/>
      <c r="AG401" s="83"/>
      <c r="AH401" s="83"/>
      <c r="AI401" s="83"/>
      <c r="AJ401" s="83"/>
    </row>
    <row r="402" spans="1:36" ht="12.75" x14ac:dyDescent="0.2">
      <c r="A402" s="83"/>
      <c r="B402" s="83"/>
      <c r="C402" s="83"/>
      <c r="D402" s="83"/>
      <c r="E402" s="83"/>
      <c r="F402" s="83"/>
      <c r="G402" s="83"/>
      <c r="H402" s="83"/>
      <c r="I402" s="83"/>
      <c r="J402" s="83"/>
      <c r="K402" s="83"/>
      <c r="L402" s="83"/>
      <c r="M402" s="83"/>
      <c r="N402" s="83"/>
      <c r="O402" s="83"/>
      <c r="P402" s="83"/>
      <c r="Q402" s="83"/>
      <c r="R402" s="83"/>
      <c r="S402" s="83"/>
      <c r="T402" s="83"/>
      <c r="U402" s="83"/>
      <c r="V402" s="83"/>
      <c r="W402" s="83"/>
      <c r="X402" s="83"/>
      <c r="Y402" s="83"/>
      <c r="Z402" s="83"/>
      <c r="AA402" s="83"/>
      <c r="AB402" s="83"/>
      <c r="AC402" s="83"/>
      <c r="AD402" s="83"/>
      <c r="AE402" s="83"/>
      <c r="AF402" s="83"/>
      <c r="AG402" s="83"/>
      <c r="AH402" s="83"/>
      <c r="AI402" s="83"/>
      <c r="AJ402" s="83"/>
    </row>
    <row r="403" spans="1:36" ht="12.75" x14ac:dyDescent="0.2">
      <c r="A403" s="83"/>
      <c r="B403" s="83"/>
      <c r="C403" s="83"/>
      <c r="D403" s="83"/>
      <c r="E403" s="83"/>
      <c r="F403" s="83"/>
      <c r="G403" s="83"/>
      <c r="H403" s="83"/>
      <c r="I403" s="83"/>
      <c r="J403" s="83"/>
      <c r="K403" s="83"/>
      <c r="L403" s="83"/>
      <c r="M403" s="83"/>
      <c r="N403" s="83"/>
      <c r="O403" s="83"/>
      <c r="P403" s="83"/>
      <c r="Q403" s="83"/>
      <c r="R403" s="83"/>
      <c r="S403" s="83"/>
      <c r="T403" s="83"/>
      <c r="U403" s="83"/>
      <c r="V403" s="83"/>
      <c r="W403" s="83"/>
      <c r="X403" s="83"/>
      <c r="Y403" s="83"/>
      <c r="Z403" s="83"/>
      <c r="AA403" s="83"/>
      <c r="AB403" s="83"/>
      <c r="AC403" s="83"/>
      <c r="AD403" s="83"/>
      <c r="AE403" s="83"/>
      <c r="AF403" s="83"/>
      <c r="AG403" s="83"/>
      <c r="AH403" s="83"/>
      <c r="AI403" s="83"/>
      <c r="AJ403" s="83"/>
    </row>
    <row r="404" spans="1:36" ht="12.75" x14ac:dyDescent="0.2">
      <c r="A404" s="83"/>
      <c r="B404" s="83"/>
      <c r="C404" s="83"/>
      <c r="D404" s="83"/>
      <c r="E404" s="83"/>
      <c r="F404" s="83"/>
      <c r="G404" s="83"/>
      <c r="H404" s="83"/>
      <c r="I404" s="83"/>
      <c r="J404" s="83"/>
      <c r="K404" s="83"/>
      <c r="L404" s="83"/>
      <c r="M404" s="83"/>
      <c r="N404" s="83"/>
      <c r="O404" s="83"/>
      <c r="P404" s="83"/>
      <c r="Q404" s="83"/>
      <c r="R404" s="83"/>
      <c r="S404" s="83"/>
      <c r="T404" s="83"/>
      <c r="U404" s="83"/>
      <c r="V404" s="83"/>
      <c r="W404" s="83"/>
      <c r="X404" s="83"/>
      <c r="Y404" s="83"/>
      <c r="Z404" s="83"/>
      <c r="AA404" s="83"/>
      <c r="AB404" s="83"/>
      <c r="AC404" s="83"/>
      <c r="AD404" s="83"/>
      <c r="AE404" s="83"/>
      <c r="AF404" s="83"/>
      <c r="AG404" s="83"/>
      <c r="AH404" s="83"/>
      <c r="AI404" s="83"/>
      <c r="AJ404" s="83"/>
    </row>
    <row r="405" spans="1:36" ht="12.75" x14ac:dyDescent="0.2">
      <c r="A405" s="83"/>
      <c r="B405" s="83"/>
      <c r="C405" s="83"/>
      <c r="D405" s="83"/>
      <c r="E405" s="83"/>
      <c r="F405" s="83"/>
      <c r="G405" s="83"/>
      <c r="H405" s="83"/>
      <c r="I405" s="83"/>
      <c r="J405" s="83"/>
      <c r="K405" s="83"/>
      <c r="L405" s="83"/>
      <c r="M405" s="83"/>
      <c r="N405" s="83"/>
      <c r="O405" s="83"/>
      <c r="P405" s="83"/>
      <c r="Q405" s="83"/>
      <c r="R405" s="83"/>
      <c r="S405" s="83"/>
      <c r="T405" s="83"/>
      <c r="U405" s="83"/>
      <c r="V405" s="83"/>
      <c r="W405" s="83"/>
      <c r="X405" s="83"/>
      <c r="Y405" s="83"/>
      <c r="Z405" s="83"/>
      <c r="AA405" s="83"/>
      <c r="AB405" s="83"/>
      <c r="AC405" s="83"/>
      <c r="AD405" s="83"/>
      <c r="AE405" s="83"/>
      <c r="AF405" s="83"/>
      <c r="AG405" s="83"/>
      <c r="AH405" s="83"/>
      <c r="AI405" s="83"/>
      <c r="AJ405" s="83"/>
    </row>
    <row r="406" spans="1:36" ht="12.75" x14ac:dyDescent="0.2">
      <c r="A406" s="83"/>
      <c r="B406" s="83"/>
      <c r="C406" s="83"/>
      <c r="D406" s="83"/>
      <c r="E406" s="83"/>
      <c r="F406" s="83"/>
      <c r="G406" s="83"/>
      <c r="H406" s="83"/>
      <c r="I406" s="83"/>
      <c r="J406" s="83"/>
      <c r="K406" s="83"/>
      <c r="L406" s="83"/>
      <c r="M406" s="83"/>
      <c r="N406" s="83"/>
      <c r="O406" s="83"/>
      <c r="P406" s="83"/>
      <c r="Q406" s="83"/>
      <c r="R406" s="83"/>
      <c r="S406" s="83"/>
      <c r="T406" s="83"/>
      <c r="U406" s="83"/>
      <c r="V406" s="83"/>
      <c r="W406" s="83"/>
      <c r="X406" s="83"/>
      <c r="Y406" s="83"/>
      <c r="Z406" s="83"/>
      <c r="AA406" s="83"/>
      <c r="AB406" s="83"/>
      <c r="AC406" s="83"/>
      <c r="AD406" s="83"/>
      <c r="AE406" s="83"/>
      <c r="AF406" s="83"/>
      <c r="AG406" s="83"/>
      <c r="AH406" s="83"/>
      <c r="AI406" s="83"/>
      <c r="AJ406" s="83"/>
    </row>
    <row r="407" spans="1:36" ht="12.75" x14ac:dyDescent="0.2">
      <c r="A407" s="83"/>
      <c r="B407" s="83"/>
      <c r="C407" s="83"/>
      <c r="D407" s="83"/>
      <c r="E407" s="83"/>
      <c r="F407" s="83"/>
      <c r="G407" s="83"/>
      <c r="H407" s="83"/>
      <c r="I407" s="83"/>
      <c r="J407" s="83"/>
      <c r="K407" s="83"/>
      <c r="L407" s="83"/>
      <c r="M407" s="83"/>
      <c r="N407" s="83"/>
      <c r="O407" s="83"/>
      <c r="P407" s="83"/>
      <c r="Q407" s="83"/>
      <c r="R407" s="83"/>
      <c r="S407" s="83"/>
      <c r="T407" s="83"/>
      <c r="U407" s="83"/>
      <c r="V407" s="83"/>
      <c r="W407" s="83"/>
      <c r="X407" s="83"/>
      <c r="Y407" s="83"/>
      <c r="Z407" s="83"/>
      <c r="AA407" s="83"/>
      <c r="AB407" s="83"/>
      <c r="AC407" s="83"/>
      <c r="AD407" s="83"/>
      <c r="AE407" s="83"/>
      <c r="AF407" s="83"/>
      <c r="AG407" s="83"/>
      <c r="AH407" s="83"/>
      <c r="AI407" s="83"/>
      <c r="AJ407" s="83"/>
    </row>
    <row r="408" spans="1:36" ht="12.75" x14ac:dyDescent="0.2">
      <c r="A408" s="83"/>
      <c r="B408" s="83"/>
      <c r="C408" s="83"/>
      <c r="D408" s="83"/>
      <c r="E408" s="83"/>
      <c r="F408" s="83"/>
      <c r="G408" s="83"/>
      <c r="H408" s="83"/>
      <c r="I408" s="83"/>
      <c r="J408" s="83"/>
      <c r="K408" s="83"/>
      <c r="L408" s="83"/>
      <c r="M408" s="83"/>
      <c r="N408" s="83"/>
      <c r="O408" s="83"/>
      <c r="P408" s="83"/>
      <c r="Q408" s="83"/>
      <c r="R408" s="83"/>
      <c r="S408" s="83"/>
      <c r="T408" s="83"/>
      <c r="U408" s="83"/>
      <c r="V408" s="83"/>
      <c r="W408" s="83"/>
      <c r="X408" s="83"/>
      <c r="Y408" s="83"/>
      <c r="Z408" s="83"/>
      <c r="AA408" s="83"/>
      <c r="AB408" s="83"/>
      <c r="AC408" s="83"/>
      <c r="AD408" s="83"/>
      <c r="AE408" s="83"/>
      <c r="AF408" s="83"/>
      <c r="AG408" s="83"/>
      <c r="AH408" s="83"/>
      <c r="AI408" s="83"/>
      <c r="AJ408" s="83"/>
    </row>
    <row r="409" spans="1:36" ht="12.75" x14ac:dyDescent="0.2">
      <c r="A409" s="83"/>
      <c r="B409" s="83"/>
      <c r="C409" s="83"/>
      <c r="D409" s="83"/>
      <c r="E409" s="83"/>
      <c r="F409" s="83"/>
      <c r="G409" s="83"/>
      <c r="H409" s="83"/>
      <c r="I409" s="83"/>
      <c r="J409" s="83"/>
      <c r="K409" s="83"/>
      <c r="L409" s="83"/>
      <c r="M409" s="83"/>
      <c r="N409" s="83"/>
      <c r="O409" s="83"/>
      <c r="P409" s="83"/>
      <c r="Q409" s="83"/>
      <c r="R409" s="83"/>
      <c r="S409" s="83"/>
      <c r="T409" s="83"/>
      <c r="U409" s="83"/>
      <c r="V409" s="83"/>
      <c r="W409" s="83"/>
      <c r="X409" s="83"/>
      <c r="Y409" s="83"/>
      <c r="Z409" s="83"/>
      <c r="AA409" s="83"/>
      <c r="AB409" s="83"/>
      <c r="AC409" s="83"/>
      <c r="AD409" s="83"/>
      <c r="AE409" s="83"/>
      <c r="AF409" s="83"/>
      <c r="AG409" s="83"/>
      <c r="AH409" s="83"/>
      <c r="AI409" s="83"/>
      <c r="AJ409" s="83"/>
    </row>
    <row r="410" spans="1:36" ht="12.75" x14ac:dyDescent="0.2">
      <c r="A410" s="83"/>
      <c r="B410" s="83"/>
      <c r="C410" s="83"/>
      <c r="D410" s="83"/>
      <c r="E410" s="83"/>
      <c r="F410" s="83"/>
      <c r="G410" s="83"/>
      <c r="H410" s="83"/>
      <c r="I410" s="83"/>
      <c r="J410" s="83"/>
      <c r="K410" s="83"/>
      <c r="L410" s="83"/>
      <c r="M410" s="83"/>
      <c r="N410" s="83"/>
      <c r="O410" s="83"/>
      <c r="P410" s="83"/>
      <c r="Q410" s="83"/>
      <c r="R410" s="83"/>
      <c r="S410" s="83"/>
      <c r="T410" s="83"/>
      <c r="U410" s="83"/>
      <c r="V410" s="83"/>
      <c r="W410" s="83"/>
      <c r="X410" s="83"/>
      <c r="Y410" s="83"/>
      <c r="Z410" s="83"/>
      <c r="AA410" s="83"/>
      <c r="AB410" s="83"/>
      <c r="AC410" s="83"/>
      <c r="AD410" s="83"/>
      <c r="AE410" s="83"/>
      <c r="AF410" s="83"/>
      <c r="AG410" s="83"/>
      <c r="AH410" s="83"/>
      <c r="AI410" s="83"/>
      <c r="AJ410" s="83"/>
    </row>
    <row r="411" spans="1:36" ht="12.75" x14ac:dyDescent="0.2">
      <c r="A411" s="83"/>
      <c r="B411" s="83"/>
      <c r="C411" s="83"/>
      <c r="D411" s="83"/>
      <c r="E411" s="83"/>
      <c r="F411" s="83"/>
      <c r="G411" s="83"/>
      <c r="H411" s="83"/>
      <c r="I411" s="83"/>
      <c r="J411" s="83"/>
      <c r="K411" s="83"/>
      <c r="L411" s="83"/>
      <c r="M411" s="83"/>
      <c r="N411" s="83"/>
      <c r="O411" s="83"/>
      <c r="P411" s="83"/>
      <c r="Q411" s="83"/>
      <c r="R411" s="83"/>
      <c r="S411" s="83"/>
      <c r="T411" s="83"/>
      <c r="U411" s="83"/>
      <c r="V411" s="83"/>
      <c r="W411" s="83"/>
      <c r="X411" s="83"/>
      <c r="Y411" s="83"/>
      <c r="Z411" s="83"/>
      <c r="AA411" s="83"/>
      <c r="AB411" s="83"/>
      <c r="AC411" s="83"/>
      <c r="AD411" s="83"/>
      <c r="AE411" s="83"/>
      <c r="AF411" s="83"/>
      <c r="AG411" s="83"/>
      <c r="AH411" s="83"/>
      <c r="AI411" s="83"/>
      <c r="AJ411" s="83"/>
    </row>
    <row r="412" spans="1:36" ht="12.75" x14ac:dyDescent="0.2">
      <c r="A412" s="83"/>
      <c r="B412" s="83"/>
      <c r="C412" s="83"/>
      <c r="D412" s="83"/>
      <c r="E412" s="83"/>
      <c r="F412" s="83"/>
      <c r="G412" s="83"/>
      <c r="H412" s="83"/>
      <c r="I412" s="83"/>
      <c r="J412" s="83"/>
      <c r="K412" s="83"/>
      <c r="L412" s="83"/>
      <c r="M412" s="83"/>
      <c r="N412" s="83"/>
      <c r="O412" s="83"/>
      <c r="P412" s="83"/>
      <c r="Q412" s="83"/>
      <c r="R412" s="83"/>
      <c r="S412" s="83"/>
      <c r="T412" s="83"/>
      <c r="U412" s="83"/>
      <c r="V412" s="83"/>
      <c r="W412" s="83"/>
      <c r="X412" s="83"/>
      <c r="Y412" s="83"/>
      <c r="Z412" s="83"/>
      <c r="AA412" s="83"/>
      <c r="AB412" s="83"/>
      <c r="AC412" s="83"/>
      <c r="AD412" s="83"/>
      <c r="AE412" s="83"/>
      <c r="AF412" s="83"/>
      <c r="AG412" s="83"/>
      <c r="AH412" s="83"/>
      <c r="AI412" s="83"/>
      <c r="AJ412" s="83"/>
    </row>
    <row r="413" spans="1:36" ht="12.75" x14ac:dyDescent="0.2">
      <c r="A413" s="83"/>
      <c r="B413" s="83"/>
      <c r="C413" s="83"/>
      <c r="D413" s="83"/>
      <c r="E413" s="83"/>
      <c r="F413" s="83"/>
      <c r="G413" s="83"/>
      <c r="H413" s="83"/>
      <c r="I413" s="83"/>
      <c r="J413" s="83"/>
      <c r="K413" s="83"/>
      <c r="L413" s="83"/>
      <c r="M413" s="83"/>
      <c r="N413" s="83"/>
      <c r="O413" s="83"/>
      <c r="P413" s="83"/>
      <c r="Q413" s="83"/>
      <c r="R413" s="83"/>
      <c r="S413" s="83"/>
      <c r="T413" s="83"/>
      <c r="U413" s="83"/>
      <c r="V413" s="83"/>
      <c r="W413" s="83"/>
      <c r="X413" s="83"/>
      <c r="Y413" s="83"/>
      <c r="Z413" s="83"/>
      <c r="AA413" s="83"/>
      <c r="AB413" s="83"/>
      <c r="AC413" s="83"/>
      <c r="AD413" s="83"/>
      <c r="AE413" s="83"/>
      <c r="AF413" s="83"/>
      <c r="AG413" s="83"/>
      <c r="AH413" s="83"/>
      <c r="AI413" s="83"/>
      <c r="AJ413" s="83"/>
    </row>
    <row r="414" spans="1:36" ht="12.75" x14ac:dyDescent="0.2">
      <c r="A414" s="83"/>
      <c r="B414" s="83"/>
      <c r="C414" s="83"/>
      <c r="D414" s="83"/>
      <c r="E414" s="83"/>
      <c r="F414" s="83"/>
      <c r="G414" s="83"/>
      <c r="H414" s="83"/>
      <c r="I414" s="83"/>
      <c r="J414" s="83"/>
      <c r="K414" s="83"/>
      <c r="L414" s="83"/>
      <c r="M414" s="83"/>
      <c r="N414" s="83"/>
      <c r="O414" s="83"/>
      <c r="P414" s="83"/>
      <c r="Q414" s="83"/>
      <c r="R414" s="83"/>
      <c r="S414" s="83"/>
      <c r="T414" s="83"/>
      <c r="U414" s="83"/>
      <c r="V414" s="83"/>
      <c r="W414" s="83"/>
      <c r="X414" s="83"/>
      <c r="Y414" s="83"/>
      <c r="Z414" s="83"/>
      <c r="AA414" s="83"/>
      <c r="AB414" s="83"/>
      <c r="AC414" s="83"/>
      <c r="AD414" s="83"/>
      <c r="AE414" s="83"/>
      <c r="AF414" s="83"/>
      <c r="AG414" s="83"/>
      <c r="AH414" s="83"/>
      <c r="AI414" s="83"/>
      <c r="AJ414" s="83"/>
    </row>
    <row r="415" spans="1:36" ht="12.75" x14ac:dyDescent="0.2">
      <c r="A415" s="83"/>
      <c r="B415" s="83"/>
      <c r="C415" s="83"/>
      <c r="D415" s="83"/>
      <c r="E415" s="83"/>
      <c r="F415" s="83"/>
      <c r="G415" s="83"/>
      <c r="H415" s="83"/>
      <c r="I415" s="83"/>
      <c r="J415" s="83"/>
      <c r="K415" s="83"/>
      <c r="L415" s="83"/>
      <c r="M415" s="83"/>
      <c r="N415" s="83"/>
      <c r="O415" s="83"/>
      <c r="P415" s="83"/>
      <c r="Q415" s="83"/>
      <c r="R415" s="83"/>
      <c r="S415" s="83"/>
      <c r="T415" s="83"/>
      <c r="U415" s="83"/>
      <c r="V415" s="83"/>
      <c r="W415" s="83"/>
      <c r="X415" s="83"/>
      <c r="Y415" s="83"/>
      <c r="Z415" s="83"/>
      <c r="AA415" s="83"/>
      <c r="AB415" s="83"/>
      <c r="AC415" s="83"/>
      <c r="AD415" s="83"/>
      <c r="AE415" s="83"/>
      <c r="AF415" s="83"/>
      <c r="AG415" s="83"/>
      <c r="AH415" s="83"/>
      <c r="AI415" s="83"/>
      <c r="AJ415" s="83"/>
    </row>
    <row r="416" spans="1:36" ht="12.75" x14ac:dyDescent="0.2">
      <c r="A416" s="83"/>
      <c r="B416" s="83"/>
      <c r="C416" s="83"/>
      <c r="D416" s="83"/>
      <c r="E416" s="83"/>
      <c r="F416" s="83"/>
      <c r="G416" s="83"/>
      <c r="H416" s="83"/>
      <c r="I416" s="83"/>
      <c r="J416" s="83"/>
      <c r="K416" s="83"/>
      <c r="L416" s="83"/>
      <c r="M416" s="83"/>
      <c r="N416" s="83"/>
      <c r="O416" s="83"/>
      <c r="P416" s="83"/>
      <c r="Q416" s="83"/>
      <c r="R416" s="83"/>
      <c r="S416" s="83"/>
      <c r="T416" s="83"/>
      <c r="U416" s="83"/>
      <c r="V416" s="83"/>
      <c r="W416" s="83"/>
      <c r="X416" s="83"/>
      <c r="Y416" s="83"/>
      <c r="Z416" s="83"/>
      <c r="AA416" s="83"/>
      <c r="AB416" s="83"/>
      <c r="AC416" s="83"/>
      <c r="AD416" s="83"/>
      <c r="AE416" s="83"/>
      <c r="AF416" s="83"/>
      <c r="AG416" s="83"/>
      <c r="AH416" s="83"/>
      <c r="AI416" s="83"/>
      <c r="AJ416" s="83"/>
    </row>
    <row r="417" spans="1:36" ht="12.75" x14ac:dyDescent="0.2">
      <c r="A417" s="83"/>
      <c r="B417" s="83"/>
      <c r="C417" s="83"/>
      <c r="D417" s="83"/>
      <c r="E417" s="83"/>
      <c r="F417" s="83"/>
      <c r="G417" s="83"/>
      <c r="H417" s="83"/>
      <c r="I417" s="83"/>
      <c r="J417" s="83"/>
      <c r="K417" s="83"/>
      <c r="L417" s="83"/>
      <c r="M417" s="83"/>
      <c r="N417" s="83"/>
      <c r="O417" s="83"/>
      <c r="P417" s="83"/>
      <c r="Q417" s="83"/>
      <c r="R417" s="83"/>
      <c r="S417" s="83"/>
      <c r="T417" s="83"/>
      <c r="U417" s="83"/>
      <c r="V417" s="83"/>
      <c r="W417" s="83"/>
      <c r="X417" s="83"/>
      <c r="Y417" s="83"/>
      <c r="Z417" s="83"/>
      <c r="AA417" s="83"/>
      <c r="AB417" s="83"/>
      <c r="AC417" s="83"/>
      <c r="AD417" s="83"/>
      <c r="AE417" s="83"/>
      <c r="AF417" s="83"/>
      <c r="AG417" s="83"/>
      <c r="AH417" s="83"/>
      <c r="AI417" s="83"/>
      <c r="AJ417" s="83"/>
    </row>
    <row r="418" spans="1:36" ht="12.75" x14ac:dyDescent="0.2">
      <c r="A418" s="83"/>
      <c r="B418" s="83"/>
      <c r="C418" s="83"/>
      <c r="D418" s="83"/>
      <c r="E418" s="83"/>
      <c r="F418" s="83"/>
      <c r="G418" s="83"/>
      <c r="H418" s="83"/>
      <c r="I418" s="83"/>
      <c r="J418" s="83"/>
      <c r="K418" s="83"/>
      <c r="L418" s="83"/>
      <c r="M418" s="83"/>
      <c r="N418" s="83"/>
      <c r="O418" s="83"/>
      <c r="P418" s="83"/>
      <c r="Q418" s="83"/>
      <c r="R418" s="83"/>
      <c r="S418" s="83"/>
      <c r="T418" s="83"/>
      <c r="U418" s="83"/>
      <c r="V418" s="83"/>
      <c r="W418" s="83"/>
      <c r="X418" s="83"/>
      <c r="Y418" s="83"/>
      <c r="Z418" s="83"/>
      <c r="AA418" s="83"/>
      <c r="AB418" s="83"/>
      <c r="AC418" s="83"/>
      <c r="AD418" s="83"/>
      <c r="AE418" s="83"/>
      <c r="AF418" s="83"/>
      <c r="AG418" s="83"/>
      <c r="AH418" s="83"/>
      <c r="AI418" s="83"/>
      <c r="AJ418" s="83"/>
    </row>
    <row r="419" spans="1:36" ht="12.75" x14ac:dyDescent="0.2">
      <c r="A419" s="83"/>
      <c r="B419" s="83"/>
      <c r="C419" s="83"/>
      <c r="D419" s="83"/>
      <c r="E419" s="83"/>
      <c r="F419" s="83"/>
      <c r="G419" s="83"/>
      <c r="H419" s="83"/>
      <c r="I419" s="83"/>
      <c r="J419" s="83"/>
      <c r="K419" s="83"/>
      <c r="L419" s="83"/>
      <c r="M419" s="83"/>
      <c r="N419" s="83"/>
      <c r="O419" s="83"/>
      <c r="P419" s="83"/>
      <c r="Q419" s="83"/>
      <c r="R419" s="83"/>
      <c r="S419" s="83"/>
      <c r="T419" s="83"/>
      <c r="U419" s="83"/>
      <c r="V419" s="83"/>
      <c r="W419" s="83"/>
      <c r="X419" s="83"/>
      <c r="Y419" s="83"/>
      <c r="Z419" s="83"/>
      <c r="AA419" s="83"/>
      <c r="AB419" s="83"/>
      <c r="AC419" s="83"/>
      <c r="AD419" s="83"/>
      <c r="AE419" s="83"/>
      <c r="AF419" s="83"/>
      <c r="AG419" s="83"/>
      <c r="AH419" s="83"/>
      <c r="AI419" s="83"/>
      <c r="AJ419" s="83"/>
    </row>
    <row r="420" spans="1:36" ht="12.75" x14ac:dyDescent="0.2">
      <c r="A420" s="83"/>
      <c r="B420" s="83"/>
      <c r="C420" s="83"/>
      <c r="D420" s="83"/>
      <c r="E420" s="83"/>
      <c r="F420" s="83"/>
      <c r="G420" s="83"/>
      <c r="H420" s="83"/>
      <c r="I420" s="83"/>
      <c r="J420" s="83"/>
      <c r="K420" s="83"/>
      <c r="L420" s="83"/>
      <c r="M420" s="83"/>
      <c r="N420" s="83"/>
      <c r="O420" s="83"/>
      <c r="P420" s="83"/>
      <c r="Q420" s="83"/>
      <c r="R420" s="83"/>
      <c r="S420" s="83"/>
      <c r="T420" s="83"/>
      <c r="U420" s="83"/>
      <c r="V420" s="83"/>
      <c r="W420" s="83"/>
      <c r="X420" s="83"/>
      <c r="Y420" s="83"/>
      <c r="Z420" s="83"/>
      <c r="AA420" s="83"/>
      <c r="AB420" s="83"/>
      <c r="AC420" s="83"/>
      <c r="AD420" s="83"/>
      <c r="AE420" s="83"/>
      <c r="AF420" s="83"/>
      <c r="AG420" s="83"/>
      <c r="AH420" s="83"/>
      <c r="AI420" s="83"/>
      <c r="AJ420" s="83"/>
    </row>
    <row r="421" spans="1:36" ht="12.75" x14ac:dyDescent="0.2">
      <c r="A421" s="83"/>
      <c r="B421" s="83"/>
      <c r="C421" s="83"/>
      <c r="D421" s="83"/>
      <c r="E421" s="83"/>
      <c r="F421" s="83"/>
      <c r="G421" s="83"/>
      <c r="H421" s="83"/>
      <c r="I421" s="83"/>
      <c r="J421" s="83"/>
      <c r="K421" s="83"/>
      <c r="L421" s="83"/>
      <c r="M421" s="83"/>
      <c r="N421" s="83"/>
      <c r="O421" s="83"/>
      <c r="P421" s="83"/>
      <c r="Q421" s="83"/>
      <c r="R421" s="83"/>
      <c r="S421" s="83"/>
      <c r="T421" s="83"/>
      <c r="U421" s="83"/>
      <c r="V421" s="83"/>
      <c r="W421" s="83"/>
      <c r="X421" s="83"/>
      <c r="Y421" s="83"/>
      <c r="Z421" s="83"/>
      <c r="AA421" s="83"/>
      <c r="AB421" s="83"/>
      <c r="AC421" s="83"/>
      <c r="AD421" s="83"/>
      <c r="AE421" s="83"/>
      <c r="AF421" s="83"/>
      <c r="AG421" s="83"/>
      <c r="AH421" s="83"/>
      <c r="AI421" s="83"/>
      <c r="AJ421" s="83"/>
    </row>
    <row r="422" spans="1:36" ht="12.75" x14ac:dyDescent="0.2">
      <c r="A422" s="83"/>
      <c r="B422" s="83"/>
      <c r="C422" s="83"/>
      <c r="D422" s="83"/>
      <c r="E422" s="83"/>
      <c r="F422" s="83"/>
      <c r="G422" s="83"/>
      <c r="H422" s="83"/>
      <c r="I422" s="83"/>
      <c r="J422" s="83"/>
      <c r="K422" s="83"/>
      <c r="L422" s="83"/>
      <c r="M422" s="83"/>
      <c r="N422" s="83"/>
      <c r="O422" s="83"/>
      <c r="P422" s="83"/>
      <c r="Q422" s="83"/>
      <c r="R422" s="83"/>
      <c r="S422" s="83"/>
      <c r="T422" s="83"/>
      <c r="U422" s="83"/>
      <c r="V422" s="83"/>
      <c r="W422" s="83"/>
      <c r="X422" s="83"/>
      <c r="Y422" s="83"/>
      <c r="Z422" s="83"/>
      <c r="AA422" s="83"/>
      <c r="AB422" s="83"/>
      <c r="AC422" s="83"/>
      <c r="AD422" s="83"/>
      <c r="AE422" s="83"/>
      <c r="AF422" s="83"/>
      <c r="AG422" s="83"/>
      <c r="AH422" s="83"/>
      <c r="AI422" s="83"/>
      <c r="AJ422" s="83"/>
    </row>
    <row r="423" spans="1:36" ht="12.75" x14ac:dyDescent="0.2">
      <c r="A423" s="83"/>
      <c r="B423" s="83"/>
      <c r="C423" s="83"/>
      <c r="D423" s="83"/>
      <c r="E423" s="83"/>
      <c r="F423" s="83"/>
      <c r="G423" s="83"/>
      <c r="H423" s="83"/>
      <c r="I423" s="83"/>
      <c r="J423" s="83"/>
      <c r="K423" s="83"/>
      <c r="L423" s="83"/>
      <c r="M423" s="83"/>
      <c r="N423" s="83"/>
      <c r="O423" s="83"/>
      <c r="P423" s="83"/>
      <c r="Q423" s="83"/>
      <c r="R423" s="83"/>
      <c r="S423" s="83"/>
      <c r="T423" s="83"/>
      <c r="U423" s="83"/>
      <c r="V423" s="83"/>
      <c r="W423" s="83"/>
      <c r="X423" s="83"/>
      <c r="Y423" s="83"/>
      <c r="Z423" s="83"/>
      <c r="AA423" s="83"/>
      <c r="AB423" s="83"/>
      <c r="AC423" s="83"/>
      <c r="AD423" s="83"/>
      <c r="AE423" s="83"/>
      <c r="AF423" s="83"/>
      <c r="AG423" s="83"/>
      <c r="AH423" s="83"/>
      <c r="AI423" s="83"/>
      <c r="AJ423" s="83"/>
    </row>
    <row r="424" spans="1:36" ht="12.75" x14ac:dyDescent="0.2">
      <c r="A424" s="83"/>
      <c r="B424" s="83"/>
      <c r="C424" s="83"/>
      <c r="D424" s="83"/>
      <c r="E424" s="83"/>
      <c r="F424" s="83"/>
      <c r="G424" s="83"/>
      <c r="H424" s="83"/>
      <c r="I424" s="83"/>
      <c r="J424" s="83"/>
      <c r="K424" s="83"/>
      <c r="L424" s="83"/>
      <c r="M424" s="83"/>
      <c r="N424" s="83"/>
      <c r="O424" s="83"/>
      <c r="P424" s="83"/>
      <c r="Q424" s="83"/>
      <c r="R424" s="83"/>
      <c r="S424" s="83"/>
      <c r="T424" s="83"/>
      <c r="U424" s="83"/>
      <c r="V424" s="83"/>
      <c r="W424" s="83"/>
      <c r="X424" s="83"/>
      <c r="Y424" s="83"/>
      <c r="Z424" s="83"/>
      <c r="AA424" s="83"/>
      <c r="AB424" s="83"/>
      <c r="AC424" s="83"/>
      <c r="AD424" s="83"/>
      <c r="AE424" s="83"/>
      <c r="AF424" s="83"/>
      <c r="AG424" s="83"/>
      <c r="AH424" s="83"/>
      <c r="AI424" s="83"/>
      <c r="AJ424" s="83"/>
    </row>
    <row r="425" spans="1:36" ht="12.75" x14ac:dyDescent="0.2">
      <c r="A425" s="83"/>
      <c r="B425" s="83"/>
      <c r="C425" s="83"/>
      <c r="D425" s="83"/>
      <c r="E425" s="83"/>
      <c r="F425" s="83"/>
      <c r="G425" s="83"/>
      <c r="H425" s="83"/>
      <c r="I425" s="83"/>
      <c r="J425" s="83"/>
      <c r="K425" s="83"/>
      <c r="L425" s="83"/>
      <c r="M425" s="83"/>
      <c r="N425" s="83"/>
      <c r="O425" s="83"/>
      <c r="P425" s="83"/>
      <c r="Q425" s="83"/>
      <c r="R425" s="83"/>
      <c r="S425" s="83"/>
      <c r="T425" s="83"/>
      <c r="U425" s="83"/>
      <c r="V425" s="83"/>
      <c r="W425" s="83"/>
      <c r="X425" s="83"/>
      <c r="Y425" s="83"/>
      <c r="Z425" s="83"/>
      <c r="AA425" s="83"/>
      <c r="AB425" s="83"/>
      <c r="AC425" s="83"/>
      <c r="AD425" s="83"/>
      <c r="AE425" s="83"/>
      <c r="AF425" s="83"/>
      <c r="AG425" s="83"/>
      <c r="AH425" s="83"/>
      <c r="AI425" s="83"/>
      <c r="AJ425" s="83"/>
    </row>
    <row r="426" spans="1:36" ht="12.75" x14ac:dyDescent="0.2">
      <c r="A426" s="83"/>
      <c r="B426" s="83"/>
      <c r="C426" s="83"/>
      <c r="D426" s="83"/>
      <c r="E426" s="83"/>
      <c r="F426" s="83"/>
      <c r="G426" s="83"/>
      <c r="H426" s="83"/>
      <c r="I426" s="83"/>
      <c r="J426" s="83"/>
      <c r="K426" s="83"/>
      <c r="L426" s="83"/>
      <c r="M426" s="83"/>
      <c r="N426" s="83"/>
      <c r="O426" s="83"/>
      <c r="P426" s="83"/>
      <c r="Q426" s="83"/>
      <c r="R426" s="83"/>
      <c r="S426" s="83"/>
      <c r="T426" s="83"/>
      <c r="U426" s="83"/>
      <c r="V426" s="83"/>
      <c r="W426" s="83"/>
      <c r="X426" s="83"/>
      <c r="Y426" s="83"/>
      <c r="Z426" s="83"/>
      <c r="AA426" s="83"/>
      <c r="AB426" s="83"/>
      <c r="AC426" s="83"/>
      <c r="AD426" s="83"/>
      <c r="AE426" s="83"/>
      <c r="AF426" s="83"/>
      <c r="AG426" s="83"/>
      <c r="AH426" s="83"/>
      <c r="AI426" s="83"/>
      <c r="AJ426" s="83"/>
    </row>
    <row r="427" spans="1:36" ht="12.75" x14ac:dyDescent="0.2">
      <c r="A427" s="83"/>
      <c r="B427" s="83"/>
      <c r="C427" s="83"/>
      <c r="D427" s="83"/>
      <c r="E427" s="83"/>
      <c r="F427" s="83"/>
      <c r="G427" s="83"/>
      <c r="H427" s="83"/>
      <c r="I427" s="83"/>
      <c r="J427" s="83"/>
      <c r="K427" s="83"/>
      <c r="L427" s="83"/>
      <c r="M427" s="83"/>
      <c r="N427" s="83"/>
      <c r="O427" s="83"/>
      <c r="P427" s="83"/>
      <c r="Q427" s="83"/>
      <c r="R427" s="83"/>
      <c r="S427" s="83"/>
      <c r="T427" s="83"/>
      <c r="U427" s="83"/>
      <c r="V427" s="83"/>
      <c r="W427" s="83"/>
      <c r="X427" s="83"/>
      <c r="Y427" s="83"/>
      <c r="Z427" s="83"/>
      <c r="AA427" s="83"/>
      <c r="AB427" s="83"/>
      <c r="AC427" s="83"/>
      <c r="AD427" s="83"/>
      <c r="AE427" s="83"/>
      <c r="AF427" s="83"/>
      <c r="AG427" s="83"/>
      <c r="AH427" s="83"/>
      <c r="AI427" s="83"/>
      <c r="AJ427" s="83"/>
    </row>
    <row r="428" spans="1:36" ht="12.75" x14ac:dyDescent="0.2">
      <c r="A428" s="83"/>
      <c r="B428" s="83"/>
      <c r="C428" s="83"/>
      <c r="D428" s="83"/>
      <c r="E428" s="83"/>
      <c r="F428" s="83"/>
      <c r="G428" s="83"/>
      <c r="H428" s="83"/>
      <c r="I428" s="83"/>
      <c r="J428" s="83"/>
      <c r="K428" s="83"/>
      <c r="L428" s="83"/>
      <c r="M428" s="83"/>
      <c r="N428" s="83"/>
      <c r="O428" s="83"/>
      <c r="P428" s="83"/>
      <c r="Q428" s="83"/>
      <c r="R428" s="83"/>
      <c r="S428" s="83"/>
      <c r="T428" s="83"/>
      <c r="U428" s="83"/>
      <c r="V428" s="83"/>
      <c r="W428" s="83"/>
      <c r="X428" s="83"/>
      <c r="Y428" s="83"/>
      <c r="Z428" s="83"/>
      <c r="AA428" s="83"/>
      <c r="AB428" s="83"/>
      <c r="AC428" s="83"/>
      <c r="AD428" s="83"/>
      <c r="AE428" s="83"/>
      <c r="AF428" s="83"/>
      <c r="AG428" s="83"/>
      <c r="AH428" s="83"/>
      <c r="AI428" s="83"/>
      <c r="AJ428" s="83"/>
    </row>
    <row r="429" spans="1:36" ht="12.75" x14ac:dyDescent="0.2">
      <c r="A429" s="83"/>
      <c r="B429" s="83"/>
      <c r="C429" s="83"/>
      <c r="D429" s="83"/>
      <c r="E429" s="83"/>
      <c r="F429" s="83"/>
      <c r="G429" s="83"/>
      <c r="H429" s="83"/>
      <c r="I429" s="83"/>
      <c r="J429" s="83"/>
      <c r="K429" s="83"/>
      <c r="L429" s="83"/>
      <c r="M429" s="83"/>
      <c r="N429" s="83"/>
      <c r="O429" s="83"/>
      <c r="P429" s="83"/>
      <c r="Q429" s="83"/>
      <c r="R429" s="83"/>
      <c r="S429" s="83"/>
      <c r="T429" s="83"/>
      <c r="U429" s="83"/>
      <c r="V429" s="83"/>
      <c r="W429" s="83"/>
      <c r="X429" s="83"/>
      <c r="Y429" s="83"/>
      <c r="Z429" s="83"/>
      <c r="AA429" s="83"/>
      <c r="AB429" s="83"/>
      <c r="AC429" s="83"/>
      <c r="AD429" s="83"/>
      <c r="AE429" s="83"/>
      <c r="AF429" s="83"/>
      <c r="AG429" s="83"/>
      <c r="AH429" s="83"/>
      <c r="AI429" s="83"/>
      <c r="AJ429" s="83"/>
    </row>
    <row r="430" spans="1:36" ht="12.75" x14ac:dyDescent="0.2">
      <c r="A430" s="83"/>
      <c r="B430" s="83"/>
      <c r="C430" s="83"/>
      <c r="D430" s="83"/>
      <c r="E430" s="83"/>
      <c r="F430" s="83"/>
      <c r="G430" s="83"/>
      <c r="H430" s="83"/>
      <c r="I430" s="83"/>
      <c r="J430" s="83"/>
      <c r="K430" s="83"/>
      <c r="L430" s="83"/>
      <c r="M430" s="83"/>
      <c r="N430" s="83"/>
      <c r="O430" s="83"/>
      <c r="P430" s="83"/>
      <c r="Q430" s="83"/>
      <c r="R430" s="83"/>
      <c r="S430" s="83"/>
      <c r="T430" s="83"/>
      <c r="U430" s="83"/>
      <c r="V430" s="83"/>
      <c r="W430" s="83"/>
      <c r="X430" s="83"/>
      <c r="Y430" s="83"/>
      <c r="Z430" s="83"/>
      <c r="AA430" s="83"/>
      <c r="AB430" s="83"/>
      <c r="AC430" s="83"/>
      <c r="AD430" s="83"/>
      <c r="AE430" s="83"/>
      <c r="AF430" s="83"/>
      <c r="AG430" s="83"/>
      <c r="AH430" s="83"/>
      <c r="AI430" s="83"/>
      <c r="AJ430" s="83"/>
    </row>
    <row r="431" spans="1:36" ht="12.75" x14ac:dyDescent="0.2">
      <c r="A431" s="83"/>
      <c r="B431" s="83"/>
      <c r="C431" s="83"/>
      <c r="D431" s="83"/>
      <c r="E431" s="83"/>
      <c r="F431" s="83"/>
      <c r="G431" s="83"/>
      <c r="H431" s="83"/>
      <c r="I431" s="83"/>
      <c r="J431" s="83"/>
      <c r="K431" s="83"/>
      <c r="L431" s="83"/>
      <c r="M431" s="83"/>
      <c r="N431" s="83"/>
      <c r="O431" s="83"/>
      <c r="P431" s="83"/>
      <c r="Q431" s="83"/>
      <c r="R431" s="83"/>
      <c r="S431" s="83"/>
      <c r="T431" s="83"/>
      <c r="U431" s="83"/>
      <c r="V431" s="83"/>
      <c r="W431" s="83"/>
      <c r="X431" s="83"/>
      <c r="Y431" s="83"/>
      <c r="Z431" s="83"/>
      <c r="AA431" s="83"/>
      <c r="AB431" s="83"/>
      <c r="AC431" s="83"/>
      <c r="AD431" s="83"/>
      <c r="AE431" s="83"/>
      <c r="AF431" s="83"/>
      <c r="AG431" s="83"/>
      <c r="AH431" s="83"/>
      <c r="AI431" s="83"/>
      <c r="AJ431" s="83"/>
    </row>
    <row r="432" spans="1:36" ht="12.75" x14ac:dyDescent="0.2">
      <c r="A432" s="83"/>
      <c r="B432" s="83"/>
      <c r="C432" s="83"/>
      <c r="D432" s="83"/>
      <c r="E432" s="83"/>
      <c r="F432" s="83"/>
      <c r="G432" s="83"/>
      <c r="H432" s="83"/>
      <c r="I432" s="83"/>
      <c r="J432" s="83"/>
      <c r="K432" s="83"/>
      <c r="L432" s="83"/>
      <c r="M432" s="83"/>
      <c r="N432" s="83"/>
      <c r="O432" s="83"/>
      <c r="P432" s="83"/>
      <c r="Q432" s="83"/>
      <c r="R432" s="83"/>
      <c r="S432" s="83"/>
      <c r="T432" s="83"/>
      <c r="U432" s="83"/>
      <c r="V432" s="83"/>
      <c r="W432" s="83"/>
      <c r="X432" s="83"/>
      <c r="Y432" s="83"/>
      <c r="Z432" s="83"/>
      <c r="AA432" s="83"/>
      <c r="AB432" s="83"/>
      <c r="AC432" s="83"/>
      <c r="AD432" s="83"/>
      <c r="AE432" s="83"/>
      <c r="AF432" s="83"/>
      <c r="AG432" s="83"/>
      <c r="AH432" s="83"/>
      <c r="AI432" s="83"/>
      <c r="AJ432" s="83"/>
    </row>
    <row r="433" spans="1:36" ht="12.75" x14ac:dyDescent="0.2">
      <c r="A433" s="83"/>
      <c r="B433" s="83"/>
      <c r="C433" s="83"/>
      <c r="D433" s="83"/>
      <c r="E433" s="83"/>
      <c r="F433" s="83"/>
      <c r="G433" s="83"/>
      <c r="H433" s="83"/>
      <c r="I433" s="83"/>
      <c r="J433" s="83"/>
      <c r="K433" s="83"/>
      <c r="L433" s="83"/>
      <c r="M433" s="83"/>
      <c r="N433" s="83"/>
      <c r="O433" s="83"/>
      <c r="P433" s="83"/>
      <c r="Q433" s="83"/>
      <c r="R433" s="83"/>
      <c r="S433" s="83"/>
      <c r="T433" s="83"/>
      <c r="U433" s="83"/>
      <c r="V433" s="83"/>
      <c r="W433" s="83"/>
      <c r="X433" s="83"/>
      <c r="Y433" s="83"/>
      <c r="Z433" s="83"/>
      <c r="AA433" s="83"/>
      <c r="AB433" s="83"/>
      <c r="AC433" s="83"/>
      <c r="AD433" s="83"/>
      <c r="AE433" s="83"/>
      <c r="AF433" s="83"/>
      <c r="AG433" s="83"/>
      <c r="AH433" s="83"/>
      <c r="AI433" s="83"/>
      <c r="AJ433" s="83"/>
    </row>
    <row r="434" spans="1:36" ht="12.75" x14ac:dyDescent="0.2">
      <c r="A434" s="83"/>
      <c r="B434" s="83"/>
      <c r="C434" s="83"/>
      <c r="D434" s="83"/>
      <c r="E434" s="83"/>
      <c r="F434" s="83"/>
      <c r="G434" s="83"/>
      <c r="H434" s="83"/>
      <c r="I434" s="83"/>
      <c r="J434" s="83"/>
      <c r="K434" s="83"/>
      <c r="L434" s="83"/>
      <c r="M434" s="83"/>
      <c r="N434" s="83"/>
      <c r="O434" s="83"/>
      <c r="P434" s="83"/>
      <c r="Q434" s="83"/>
      <c r="R434" s="83"/>
      <c r="S434" s="83"/>
      <c r="T434" s="83"/>
      <c r="U434" s="83"/>
      <c r="V434" s="83"/>
      <c r="W434" s="83"/>
      <c r="X434" s="83"/>
      <c r="Y434" s="83"/>
      <c r="Z434" s="83"/>
      <c r="AA434" s="83"/>
      <c r="AB434" s="83"/>
      <c r="AC434" s="83"/>
      <c r="AD434" s="83"/>
      <c r="AE434" s="83"/>
      <c r="AF434" s="83"/>
      <c r="AG434" s="83"/>
      <c r="AH434" s="83"/>
      <c r="AI434" s="83"/>
      <c r="AJ434" s="83"/>
    </row>
    <row r="435" spans="1:36" ht="12.75" x14ac:dyDescent="0.2">
      <c r="A435" s="83"/>
      <c r="B435" s="83"/>
      <c r="C435" s="83"/>
      <c r="D435" s="83"/>
      <c r="E435" s="83"/>
      <c r="F435" s="83"/>
      <c r="G435" s="83"/>
      <c r="H435" s="83"/>
      <c r="I435" s="83"/>
      <c r="J435" s="83"/>
      <c r="K435" s="83"/>
      <c r="L435" s="83"/>
      <c r="M435" s="83"/>
      <c r="N435" s="83"/>
      <c r="O435" s="83"/>
      <c r="P435" s="83"/>
      <c r="Q435" s="83"/>
      <c r="R435" s="83"/>
      <c r="S435" s="83"/>
      <c r="T435" s="83"/>
      <c r="U435" s="83"/>
      <c r="V435" s="83"/>
      <c r="W435" s="83"/>
      <c r="X435" s="83"/>
      <c r="Y435" s="83"/>
      <c r="Z435" s="83"/>
      <c r="AA435" s="83"/>
      <c r="AB435" s="83"/>
      <c r="AC435" s="83"/>
      <c r="AD435" s="83"/>
      <c r="AE435" s="83"/>
      <c r="AF435" s="83"/>
      <c r="AG435" s="83"/>
      <c r="AH435" s="83"/>
      <c r="AI435" s="83"/>
      <c r="AJ435" s="83"/>
    </row>
    <row r="436" spans="1:36" ht="12.75" x14ac:dyDescent="0.2">
      <c r="A436" s="83"/>
      <c r="B436" s="83"/>
      <c r="C436" s="83"/>
      <c r="D436" s="83"/>
      <c r="E436" s="83"/>
      <c r="F436" s="83"/>
      <c r="G436" s="83"/>
      <c r="H436" s="83"/>
      <c r="I436" s="83"/>
      <c r="J436" s="83"/>
      <c r="K436" s="83"/>
      <c r="L436" s="83"/>
      <c r="M436" s="83"/>
      <c r="N436" s="83"/>
      <c r="O436" s="83"/>
      <c r="P436" s="83"/>
      <c r="Q436" s="83"/>
      <c r="R436" s="83"/>
      <c r="S436" s="83"/>
      <c r="T436" s="83"/>
      <c r="U436" s="83"/>
      <c r="V436" s="83"/>
      <c r="W436" s="83"/>
      <c r="X436" s="83"/>
      <c r="Y436" s="83"/>
      <c r="Z436" s="83"/>
      <c r="AA436" s="83"/>
      <c r="AB436" s="83"/>
      <c r="AC436" s="83"/>
      <c r="AD436" s="83"/>
      <c r="AE436" s="83"/>
      <c r="AF436" s="83"/>
      <c r="AG436" s="83"/>
      <c r="AH436" s="83"/>
      <c r="AI436" s="83"/>
      <c r="AJ436" s="83"/>
    </row>
    <row r="437" spans="1:36" ht="12.75" x14ac:dyDescent="0.2">
      <c r="A437" s="83"/>
      <c r="B437" s="83"/>
      <c r="C437" s="83"/>
      <c r="D437" s="83"/>
      <c r="E437" s="83"/>
      <c r="F437" s="83"/>
      <c r="G437" s="83"/>
      <c r="H437" s="83"/>
      <c r="I437" s="83"/>
      <c r="J437" s="83"/>
      <c r="K437" s="83"/>
      <c r="L437" s="83"/>
      <c r="M437" s="83"/>
      <c r="N437" s="83"/>
      <c r="O437" s="83"/>
      <c r="P437" s="83"/>
      <c r="Q437" s="83"/>
      <c r="R437" s="83"/>
      <c r="S437" s="83"/>
      <c r="T437" s="83"/>
      <c r="U437" s="83"/>
      <c r="V437" s="83"/>
      <c r="W437" s="83"/>
      <c r="X437" s="83"/>
      <c r="Y437" s="83"/>
      <c r="Z437" s="83"/>
      <c r="AA437" s="83"/>
      <c r="AB437" s="83"/>
      <c r="AC437" s="83"/>
      <c r="AD437" s="83"/>
      <c r="AE437" s="83"/>
      <c r="AF437" s="83"/>
      <c r="AG437" s="83"/>
      <c r="AH437" s="83"/>
      <c r="AI437" s="83"/>
      <c r="AJ437" s="83"/>
    </row>
    <row r="438" spans="1:36" ht="12.75" x14ac:dyDescent="0.2">
      <c r="A438" s="83"/>
      <c r="B438" s="83"/>
      <c r="C438" s="83"/>
      <c r="D438" s="83"/>
      <c r="E438" s="83"/>
      <c r="F438" s="83"/>
      <c r="G438" s="83"/>
      <c r="H438" s="83"/>
      <c r="I438" s="83"/>
      <c r="J438" s="83"/>
      <c r="K438" s="83"/>
      <c r="L438" s="83"/>
      <c r="M438" s="83"/>
      <c r="N438" s="83"/>
      <c r="O438" s="83"/>
      <c r="P438" s="83"/>
      <c r="Q438" s="83"/>
      <c r="R438" s="83"/>
      <c r="S438" s="83"/>
      <c r="T438" s="83"/>
      <c r="U438" s="83"/>
      <c r="V438" s="83"/>
      <c r="W438" s="83"/>
      <c r="X438" s="83"/>
      <c r="Y438" s="83"/>
      <c r="Z438" s="83"/>
      <c r="AA438" s="83"/>
      <c r="AB438" s="83"/>
      <c r="AC438" s="83"/>
      <c r="AD438" s="83"/>
      <c r="AE438" s="83"/>
      <c r="AF438" s="83"/>
      <c r="AG438" s="83"/>
      <c r="AH438" s="83"/>
      <c r="AI438" s="83"/>
      <c r="AJ438" s="83"/>
    </row>
    <row r="439" spans="1:36" ht="12.75" x14ac:dyDescent="0.2">
      <c r="A439" s="83"/>
      <c r="B439" s="83"/>
      <c r="C439" s="83"/>
      <c r="D439" s="83"/>
      <c r="E439" s="83"/>
      <c r="F439" s="83"/>
      <c r="G439" s="83"/>
      <c r="H439" s="83"/>
      <c r="I439" s="83"/>
      <c r="J439" s="83"/>
      <c r="K439" s="83"/>
      <c r="L439" s="83"/>
      <c r="M439" s="83"/>
      <c r="N439" s="83"/>
      <c r="O439" s="83"/>
      <c r="P439" s="83"/>
      <c r="Q439" s="83"/>
      <c r="R439" s="83"/>
      <c r="S439" s="83"/>
      <c r="T439" s="83"/>
      <c r="U439" s="83"/>
      <c r="V439" s="83"/>
      <c r="W439" s="83"/>
      <c r="X439" s="83"/>
      <c r="Y439" s="83"/>
      <c r="Z439" s="83"/>
      <c r="AA439" s="83"/>
      <c r="AB439" s="83"/>
      <c r="AC439" s="83"/>
      <c r="AD439" s="83"/>
      <c r="AE439" s="83"/>
      <c r="AF439" s="83"/>
      <c r="AG439" s="83"/>
      <c r="AH439" s="83"/>
      <c r="AI439" s="83"/>
      <c r="AJ439" s="83"/>
    </row>
    <row r="440" spans="1:36" ht="12.75" x14ac:dyDescent="0.2">
      <c r="A440" s="83"/>
      <c r="B440" s="83"/>
      <c r="C440" s="83"/>
      <c r="D440" s="83"/>
      <c r="E440" s="83"/>
      <c r="F440" s="83"/>
      <c r="G440" s="83"/>
      <c r="H440" s="83"/>
      <c r="I440" s="83"/>
      <c r="J440" s="83"/>
      <c r="K440" s="83"/>
      <c r="L440" s="83"/>
      <c r="M440" s="83"/>
      <c r="N440" s="83"/>
      <c r="O440" s="83"/>
      <c r="P440" s="83"/>
      <c r="Q440" s="83"/>
      <c r="R440" s="83"/>
      <c r="S440" s="83"/>
      <c r="T440" s="83"/>
      <c r="U440" s="83"/>
      <c r="V440" s="83"/>
      <c r="W440" s="83"/>
      <c r="X440" s="83"/>
      <c r="Y440" s="83"/>
      <c r="Z440" s="83"/>
      <c r="AA440" s="83"/>
      <c r="AB440" s="83"/>
      <c r="AC440" s="83"/>
      <c r="AD440" s="83"/>
      <c r="AE440" s="83"/>
      <c r="AF440" s="83"/>
      <c r="AG440" s="83"/>
      <c r="AH440" s="83"/>
      <c r="AI440" s="83"/>
      <c r="AJ440" s="83"/>
    </row>
    <row r="441" spans="1:36" ht="12.75" x14ac:dyDescent="0.2">
      <c r="A441" s="83"/>
      <c r="B441" s="83"/>
      <c r="C441" s="83"/>
      <c r="D441" s="83"/>
      <c r="E441" s="83"/>
      <c r="F441" s="83"/>
      <c r="G441" s="83"/>
      <c r="H441" s="83"/>
      <c r="I441" s="83"/>
      <c r="J441" s="83"/>
      <c r="K441" s="83"/>
      <c r="L441" s="83"/>
      <c r="M441" s="83"/>
      <c r="N441" s="83"/>
      <c r="O441" s="83"/>
      <c r="P441" s="83"/>
      <c r="Q441" s="83"/>
      <c r="R441" s="83"/>
      <c r="S441" s="83"/>
      <c r="T441" s="83"/>
      <c r="U441" s="83"/>
      <c r="V441" s="83"/>
      <c r="W441" s="83"/>
      <c r="X441" s="83"/>
      <c r="Y441" s="83"/>
      <c r="Z441" s="83"/>
      <c r="AA441" s="83"/>
      <c r="AB441" s="83"/>
      <c r="AC441" s="83"/>
      <c r="AD441" s="83"/>
      <c r="AE441" s="83"/>
      <c r="AF441" s="83"/>
      <c r="AG441" s="83"/>
      <c r="AH441" s="83"/>
      <c r="AI441" s="83"/>
      <c r="AJ441" s="83"/>
    </row>
    <row r="442" spans="1:36" ht="12.75" x14ac:dyDescent="0.2">
      <c r="A442" s="83"/>
      <c r="B442" s="83"/>
      <c r="C442" s="83"/>
      <c r="D442" s="83"/>
      <c r="E442" s="83"/>
      <c r="F442" s="83"/>
      <c r="G442" s="83"/>
      <c r="H442" s="83"/>
      <c r="I442" s="83"/>
      <c r="J442" s="83"/>
      <c r="K442" s="83"/>
      <c r="L442" s="83"/>
      <c r="M442" s="83"/>
      <c r="N442" s="83"/>
      <c r="O442" s="83"/>
      <c r="P442" s="83"/>
      <c r="Q442" s="83"/>
      <c r="R442" s="83"/>
      <c r="S442" s="83"/>
      <c r="T442" s="83"/>
      <c r="U442" s="83"/>
      <c r="V442" s="83"/>
      <c r="W442" s="83"/>
      <c r="X442" s="83"/>
      <c r="Y442" s="83"/>
      <c r="Z442" s="83"/>
      <c r="AA442" s="83"/>
      <c r="AB442" s="83"/>
      <c r="AC442" s="83"/>
      <c r="AD442" s="83"/>
      <c r="AE442" s="83"/>
      <c r="AF442" s="83"/>
      <c r="AG442" s="83"/>
      <c r="AH442" s="83"/>
      <c r="AI442" s="83"/>
      <c r="AJ442" s="83"/>
    </row>
    <row r="443" spans="1:36" ht="12.75" x14ac:dyDescent="0.2">
      <c r="A443" s="83"/>
      <c r="B443" s="83"/>
      <c r="C443" s="83"/>
      <c r="D443" s="83"/>
      <c r="E443" s="83"/>
      <c r="F443" s="83"/>
      <c r="G443" s="83"/>
      <c r="H443" s="83"/>
      <c r="I443" s="83"/>
      <c r="J443" s="83"/>
      <c r="K443" s="83"/>
      <c r="L443" s="83"/>
      <c r="M443" s="83"/>
      <c r="N443" s="83"/>
      <c r="O443" s="83"/>
      <c r="P443" s="83"/>
      <c r="Q443" s="83"/>
      <c r="R443" s="83"/>
      <c r="S443" s="83"/>
      <c r="T443" s="83"/>
      <c r="U443" s="83"/>
      <c r="V443" s="83"/>
      <c r="W443" s="83"/>
      <c r="X443" s="83"/>
      <c r="Y443" s="83"/>
      <c r="Z443" s="83"/>
      <c r="AA443" s="83"/>
      <c r="AB443" s="83"/>
      <c r="AC443" s="83"/>
      <c r="AD443" s="83"/>
      <c r="AE443" s="83"/>
      <c r="AF443" s="83"/>
      <c r="AG443" s="83"/>
      <c r="AH443" s="83"/>
      <c r="AI443" s="83"/>
      <c r="AJ443" s="83"/>
    </row>
    <row r="444" spans="1:36" ht="12.75" x14ac:dyDescent="0.2">
      <c r="A444" s="83"/>
      <c r="B444" s="83"/>
      <c r="C444" s="83"/>
      <c r="D444" s="83"/>
      <c r="E444" s="83"/>
      <c r="F444" s="83"/>
      <c r="G444" s="83"/>
      <c r="H444" s="83"/>
      <c r="I444" s="83"/>
      <c r="J444" s="83"/>
      <c r="K444" s="83"/>
      <c r="L444" s="83"/>
      <c r="M444" s="83"/>
      <c r="N444" s="83"/>
      <c r="O444" s="83"/>
      <c r="P444" s="83"/>
      <c r="Q444" s="83"/>
      <c r="R444" s="83"/>
      <c r="S444" s="83"/>
      <c r="T444" s="83"/>
      <c r="U444" s="83"/>
      <c r="V444" s="83"/>
      <c r="W444" s="83"/>
      <c r="X444" s="83"/>
      <c r="Y444" s="83"/>
      <c r="Z444" s="83"/>
      <c r="AA444" s="83"/>
      <c r="AB444" s="83"/>
      <c r="AC444" s="83"/>
      <c r="AD444" s="83"/>
      <c r="AE444" s="83"/>
      <c r="AF444" s="83"/>
      <c r="AG444" s="83"/>
      <c r="AH444" s="83"/>
      <c r="AI444" s="83"/>
      <c r="AJ444" s="83"/>
    </row>
    <row r="445" spans="1:36" ht="12.75" x14ac:dyDescent="0.2">
      <c r="A445" s="83"/>
      <c r="B445" s="83"/>
      <c r="C445" s="83"/>
      <c r="D445" s="83"/>
      <c r="E445" s="83"/>
      <c r="F445" s="83"/>
      <c r="G445" s="83"/>
      <c r="H445" s="83"/>
      <c r="I445" s="83"/>
      <c r="J445" s="83"/>
      <c r="K445" s="83"/>
      <c r="L445" s="83"/>
      <c r="M445" s="83"/>
      <c r="N445" s="83"/>
      <c r="O445" s="83"/>
      <c r="P445" s="83"/>
      <c r="Q445" s="83"/>
      <c r="R445" s="83"/>
      <c r="S445" s="83"/>
      <c r="T445" s="83"/>
      <c r="U445" s="83"/>
      <c r="V445" s="83"/>
      <c r="W445" s="83"/>
      <c r="X445" s="83"/>
      <c r="Y445" s="83"/>
      <c r="Z445" s="83"/>
      <c r="AA445" s="83"/>
      <c r="AB445" s="83"/>
      <c r="AC445" s="83"/>
      <c r="AD445" s="83"/>
      <c r="AE445" s="83"/>
      <c r="AF445" s="83"/>
      <c r="AG445" s="83"/>
      <c r="AH445" s="83"/>
      <c r="AI445" s="83"/>
      <c r="AJ445" s="83"/>
    </row>
    <row r="446" spans="1:36" ht="12.75" x14ac:dyDescent="0.2">
      <c r="A446" s="83"/>
      <c r="B446" s="83"/>
      <c r="C446" s="83"/>
      <c r="D446" s="83"/>
      <c r="E446" s="83"/>
      <c r="F446" s="83"/>
      <c r="G446" s="83"/>
      <c r="H446" s="83"/>
      <c r="I446" s="83"/>
      <c r="J446" s="83"/>
      <c r="K446" s="83"/>
      <c r="L446" s="83"/>
      <c r="M446" s="83"/>
      <c r="N446" s="83"/>
      <c r="O446" s="83"/>
      <c r="P446" s="83"/>
      <c r="Q446" s="83"/>
      <c r="R446" s="83"/>
      <c r="S446" s="83"/>
      <c r="T446" s="83"/>
      <c r="U446" s="83"/>
      <c r="V446" s="83"/>
      <c r="W446" s="83"/>
      <c r="X446" s="83"/>
      <c r="Y446" s="83"/>
      <c r="Z446" s="83"/>
      <c r="AA446" s="83"/>
      <c r="AB446" s="83"/>
      <c r="AC446" s="83"/>
      <c r="AD446" s="83"/>
      <c r="AE446" s="83"/>
      <c r="AF446" s="83"/>
      <c r="AG446" s="83"/>
      <c r="AH446" s="83"/>
      <c r="AI446" s="83"/>
      <c r="AJ446" s="83"/>
    </row>
    <row r="447" spans="1:36" ht="12.75" x14ac:dyDescent="0.2">
      <c r="A447" s="83"/>
      <c r="B447" s="83"/>
      <c r="C447" s="83"/>
      <c r="D447" s="83"/>
      <c r="E447" s="83"/>
      <c r="F447" s="83"/>
      <c r="G447" s="83"/>
      <c r="H447" s="83"/>
      <c r="I447" s="83"/>
      <c r="J447" s="83"/>
      <c r="K447" s="83"/>
      <c r="L447" s="83"/>
      <c r="M447" s="83"/>
      <c r="N447" s="83"/>
      <c r="O447" s="83"/>
      <c r="P447" s="83"/>
      <c r="Q447" s="83"/>
      <c r="R447" s="83"/>
      <c r="S447" s="83"/>
      <c r="T447" s="83"/>
      <c r="U447" s="83"/>
      <c r="V447" s="83"/>
      <c r="W447" s="83"/>
      <c r="X447" s="83"/>
      <c r="Y447" s="83"/>
      <c r="Z447" s="83"/>
      <c r="AA447" s="83"/>
      <c r="AB447" s="83"/>
      <c r="AC447" s="83"/>
      <c r="AD447" s="83"/>
      <c r="AE447" s="83"/>
      <c r="AF447" s="83"/>
      <c r="AG447" s="83"/>
      <c r="AH447" s="83"/>
      <c r="AI447" s="83"/>
      <c r="AJ447" s="83"/>
    </row>
    <row r="448" spans="1:36" ht="12.75" x14ac:dyDescent="0.2">
      <c r="A448" s="83"/>
      <c r="B448" s="83"/>
      <c r="C448" s="83"/>
      <c r="D448" s="83"/>
      <c r="E448" s="83"/>
      <c r="F448" s="83"/>
      <c r="G448" s="83"/>
      <c r="H448" s="83"/>
      <c r="I448" s="83"/>
      <c r="J448" s="83"/>
      <c r="K448" s="83"/>
      <c r="L448" s="83"/>
      <c r="M448" s="83"/>
      <c r="N448" s="83"/>
      <c r="O448" s="83"/>
      <c r="P448" s="83"/>
      <c r="Q448" s="83"/>
      <c r="R448" s="83"/>
      <c r="S448" s="83"/>
      <c r="T448" s="83"/>
      <c r="U448" s="83"/>
      <c r="V448" s="83"/>
      <c r="W448" s="83"/>
      <c r="X448" s="83"/>
      <c r="Y448" s="83"/>
      <c r="Z448" s="83"/>
      <c r="AA448" s="83"/>
      <c r="AB448" s="83"/>
      <c r="AC448" s="83"/>
      <c r="AD448" s="83"/>
      <c r="AE448" s="83"/>
      <c r="AF448" s="83"/>
      <c r="AG448" s="83"/>
      <c r="AH448" s="83"/>
      <c r="AI448" s="83"/>
      <c r="AJ448" s="83"/>
    </row>
    <row r="449" spans="1:36" ht="12.75" x14ac:dyDescent="0.2">
      <c r="A449" s="83"/>
      <c r="B449" s="83"/>
      <c r="C449" s="83"/>
      <c r="D449" s="83"/>
      <c r="E449" s="83"/>
      <c r="F449" s="83"/>
      <c r="G449" s="83"/>
      <c r="H449" s="83"/>
      <c r="I449" s="83"/>
      <c r="J449" s="83"/>
      <c r="K449" s="83"/>
      <c r="L449" s="83"/>
      <c r="M449" s="83"/>
      <c r="N449" s="83"/>
      <c r="O449" s="83"/>
      <c r="P449" s="83"/>
      <c r="Q449" s="83"/>
      <c r="R449" s="83"/>
      <c r="S449" s="83"/>
      <c r="T449" s="83"/>
      <c r="U449" s="83"/>
      <c r="V449" s="83"/>
      <c r="W449" s="83"/>
      <c r="X449" s="83"/>
      <c r="Y449" s="83"/>
      <c r="Z449" s="83"/>
      <c r="AA449" s="83"/>
      <c r="AB449" s="83"/>
      <c r="AC449" s="83"/>
      <c r="AD449" s="83"/>
      <c r="AE449" s="83"/>
      <c r="AF449" s="83"/>
      <c r="AG449" s="83"/>
      <c r="AH449" s="83"/>
      <c r="AI449" s="83"/>
      <c r="AJ449" s="83"/>
    </row>
    <row r="450" spans="1:36" ht="12.75" x14ac:dyDescent="0.2">
      <c r="A450" s="83"/>
      <c r="B450" s="83"/>
      <c r="C450" s="83"/>
      <c r="D450" s="83"/>
      <c r="E450" s="83"/>
      <c r="F450" s="83"/>
      <c r="G450" s="83"/>
      <c r="H450" s="83"/>
      <c r="I450" s="83"/>
      <c r="J450" s="83"/>
      <c r="K450" s="83"/>
      <c r="L450" s="83"/>
      <c r="M450" s="83"/>
      <c r="N450" s="83"/>
      <c r="O450" s="83"/>
      <c r="P450" s="83"/>
      <c r="Q450" s="83"/>
      <c r="R450" s="83"/>
      <c r="S450" s="83"/>
      <c r="T450" s="83"/>
      <c r="U450" s="83"/>
      <c r="V450" s="83"/>
      <c r="W450" s="83"/>
      <c r="X450" s="83"/>
      <c r="Y450" s="83"/>
      <c r="Z450" s="83"/>
      <c r="AA450" s="83"/>
      <c r="AB450" s="83"/>
      <c r="AC450" s="83"/>
      <c r="AD450" s="83"/>
      <c r="AE450" s="83"/>
      <c r="AF450" s="83"/>
      <c r="AG450" s="83"/>
      <c r="AH450" s="83"/>
      <c r="AI450" s="83"/>
      <c r="AJ450" s="83"/>
    </row>
    <row r="451" spans="1:36" ht="12.75" x14ac:dyDescent="0.2">
      <c r="A451" s="83"/>
      <c r="B451" s="83"/>
      <c r="C451" s="83"/>
      <c r="D451" s="83"/>
      <c r="E451" s="83"/>
      <c r="F451" s="83"/>
      <c r="G451" s="83"/>
      <c r="H451" s="83"/>
      <c r="I451" s="83"/>
      <c r="J451" s="83"/>
      <c r="K451" s="83"/>
      <c r="L451" s="83"/>
      <c r="M451" s="83"/>
      <c r="N451" s="83"/>
      <c r="O451" s="83"/>
      <c r="P451" s="83"/>
      <c r="Q451" s="83"/>
      <c r="R451" s="83"/>
      <c r="S451" s="83"/>
      <c r="T451" s="83"/>
      <c r="U451" s="83"/>
      <c r="V451" s="83"/>
      <c r="W451" s="83"/>
      <c r="X451" s="83"/>
      <c r="Y451" s="83"/>
      <c r="Z451" s="83"/>
      <c r="AA451" s="83"/>
      <c r="AB451" s="83"/>
      <c r="AC451" s="83"/>
      <c r="AD451" s="83"/>
      <c r="AE451" s="83"/>
      <c r="AF451" s="83"/>
      <c r="AG451" s="83"/>
      <c r="AH451" s="83"/>
      <c r="AI451" s="83"/>
      <c r="AJ451" s="83"/>
    </row>
    <row r="452" spans="1:36" ht="12.75" x14ac:dyDescent="0.2">
      <c r="A452" s="83"/>
      <c r="B452" s="83"/>
      <c r="C452" s="83"/>
      <c r="D452" s="83"/>
      <c r="E452" s="83"/>
      <c r="F452" s="83"/>
      <c r="G452" s="83"/>
      <c r="H452" s="83"/>
      <c r="I452" s="83"/>
      <c r="J452" s="83"/>
      <c r="K452" s="83"/>
      <c r="L452" s="83"/>
      <c r="M452" s="83"/>
      <c r="N452" s="83"/>
      <c r="O452" s="83"/>
      <c r="P452" s="83"/>
      <c r="Q452" s="83"/>
      <c r="R452" s="83"/>
      <c r="S452" s="83"/>
      <c r="T452" s="83"/>
      <c r="U452" s="83"/>
      <c r="V452" s="83"/>
      <c r="W452" s="83"/>
      <c r="X452" s="83"/>
      <c r="Y452" s="83"/>
      <c r="Z452" s="83"/>
      <c r="AA452" s="83"/>
      <c r="AB452" s="83"/>
      <c r="AC452" s="83"/>
      <c r="AD452" s="83"/>
      <c r="AE452" s="83"/>
      <c r="AF452" s="83"/>
      <c r="AG452" s="83"/>
      <c r="AH452" s="83"/>
      <c r="AI452" s="83"/>
      <c r="AJ452" s="83"/>
    </row>
    <row r="453" spans="1:36" ht="12.75" x14ac:dyDescent="0.2">
      <c r="A453" s="83"/>
      <c r="B453" s="83"/>
      <c r="C453" s="83"/>
      <c r="D453" s="83"/>
      <c r="E453" s="83"/>
      <c r="F453" s="83"/>
      <c r="G453" s="83"/>
      <c r="H453" s="83"/>
      <c r="I453" s="83"/>
      <c r="J453" s="83"/>
      <c r="K453" s="83"/>
      <c r="L453" s="83"/>
      <c r="M453" s="83"/>
      <c r="N453" s="83"/>
      <c r="O453" s="83"/>
      <c r="P453" s="83"/>
      <c r="Q453" s="83"/>
      <c r="R453" s="83"/>
      <c r="S453" s="83"/>
      <c r="T453" s="83"/>
      <c r="U453" s="83"/>
      <c r="V453" s="83"/>
      <c r="W453" s="83"/>
      <c r="X453" s="83"/>
      <c r="Y453" s="83"/>
      <c r="Z453" s="83"/>
      <c r="AA453" s="83"/>
      <c r="AB453" s="83"/>
      <c r="AC453" s="83"/>
      <c r="AD453" s="83"/>
      <c r="AE453" s="83"/>
      <c r="AF453" s="83"/>
      <c r="AG453" s="83"/>
      <c r="AH453" s="83"/>
      <c r="AI453" s="83"/>
      <c r="AJ453" s="83"/>
    </row>
    <row r="454" spans="1:36" ht="12.75" x14ac:dyDescent="0.2">
      <c r="A454" s="83"/>
      <c r="B454" s="83"/>
      <c r="C454" s="83"/>
      <c r="D454" s="83"/>
      <c r="E454" s="83"/>
      <c r="F454" s="83"/>
      <c r="G454" s="83"/>
      <c r="H454" s="83"/>
      <c r="I454" s="83"/>
      <c r="J454" s="83"/>
      <c r="K454" s="83"/>
      <c r="L454" s="83"/>
      <c r="M454" s="83"/>
      <c r="N454" s="83"/>
      <c r="O454" s="83"/>
      <c r="P454" s="83"/>
      <c r="Q454" s="83"/>
      <c r="R454" s="83"/>
      <c r="S454" s="83"/>
      <c r="T454" s="83"/>
      <c r="U454" s="83"/>
      <c r="V454" s="83"/>
      <c r="W454" s="83"/>
      <c r="X454" s="83"/>
      <c r="Y454" s="83"/>
      <c r="Z454" s="83"/>
      <c r="AA454" s="83"/>
      <c r="AB454" s="83"/>
      <c r="AC454" s="83"/>
      <c r="AD454" s="83"/>
      <c r="AE454" s="83"/>
      <c r="AF454" s="83"/>
      <c r="AG454" s="83"/>
      <c r="AH454" s="83"/>
      <c r="AI454" s="83"/>
      <c r="AJ454" s="83"/>
    </row>
    <row r="455" spans="1:36" ht="12.75" x14ac:dyDescent="0.2">
      <c r="A455" s="83"/>
      <c r="B455" s="83"/>
      <c r="C455" s="83"/>
      <c r="D455" s="83"/>
      <c r="E455" s="83"/>
      <c r="F455" s="83"/>
      <c r="G455" s="83"/>
      <c r="H455" s="83"/>
      <c r="I455" s="83"/>
      <c r="J455" s="83"/>
      <c r="K455" s="83"/>
      <c r="L455" s="83"/>
      <c r="M455" s="83"/>
      <c r="N455" s="83"/>
      <c r="O455" s="83"/>
      <c r="P455" s="83"/>
      <c r="Q455" s="83"/>
      <c r="R455" s="83"/>
      <c r="S455" s="83"/>
      <c r="T455" s="83"/>
      <c r="U455" s="83"/>
      <c r="V455" s="83"/>
      <c r="W455" s="83"/>
      <c r="X455" s="83"/>
      <c r="Y455" s="83"/>
      <c r="Z455" s="83"/>
      <c r="AA455" s="83"/>
      <c r="AB455" s="83"/>
      <c r="AC455" s="83"/>
      <c r="AD455" s="83"/>
      <c r="AE455" s="83"/>
      <c r="AF455" s="83"/>
      <c r="AG455" s="83"/>
      <c r="AH455" s="83"/>
      <c r="AI455" s="83"/>
      <c r="AJ455" s="83"/>
    </row>
    <row r="456" spans="1:36" ht="12.75" x14ac:dyDescent="0.2">
      <c r="A456" s="83"/>
      <c r="B456" s="83"/>
      <c r="C456" s="83"/>
      <c r="D456" s="83"/>
      <c r="E456" s="83"/>
      <c r="F456" s="83"/>
      <c r="G456" s="83"/>
      <c r="H456" s="83"/>
      <c r="I456" s="83"/>
      <c r="J456" s="83"/>
      <c r="K456" s="83"/>
      <c r="L456" s="83"/>
      <c r="M456" s="83"/>
      <c r="N456" s="83"/>
      <c r="O456" s="83"/>
      <c r="P456" s="83"/>
      <c r="Q456" s="83"/>
      <c r="R456" s="83"/>
      <c r="S456" s="83"/>
      <c r="T456" s="83"/>
      <c r="U456" s="83"/>
      <c r="V456" s="83"/>
      <c r="W456" s="83"/>
      <c r="X456" s="83"/>
      <c r="Y456" s="83"/>
      <c r="Z456" s="83"/>
      <c r="AA456" s="83"/>
      <c r="AB456" s="83"/>
      <c r="AC456" s="83"/>
      <c r="AD456" s="83"/>
      <c r="AE456" s="83"/>
      <c r="AF456" s="83"/>
      <c r="AG456" s="83"/>
      <c r="AH456" s="83"/>
      <c r="AI456" s="83"/>
      <c r="AJ456" s="83"/>
    </row>
    <row r="457" spans="1:36" ht="12.75" x14ac:dyDescent="0.2">
      <c r="A457" s="83"/>
      <c r="B457" s="83"/>
      <c r="C457" s="83"/>
      <c r="D457" s="83"/>
      <c r="E457" s="83"/>
      <c r="F457" s="83"/>
      <c r="G457" s="83"/>
      <c r="H457" s="83"/>
      <c r="I457" s="83"/>
      <c r="J457" s="83"/>
      <c r="K457" s="83"/>
      <c r="L457" s="83"/>
      <c r="M457" s="83"/>
      <c r="N457" s="83"/>
      <c r="O457" s="83"/>
      <c r="P457" s="83"/>
      <c r="Q457" s="83"/>
      <c r="R457" s="83"/>
      <c r="S457" s="83"/>
      <c r="T457" s="83"/>
      <c r="U457" s="83"/>
      <c r="V457" s="83"/>
      <c r="W457" s="83"/>
      <c r="X457" s="83"/>
      <c r="Y457" s="83"/>
      <c r="Z457" s="83"/>
      <c r="AA457" s="83"/>
      <c r="AB457" s="83"/>
      <c r="AC457" s="83"/>
      <c r="AD457" s="83"/>
      <c r="AE457" s="83"/>
      <c r="AF457" s="83"/>
      <c r="AG457" s="83"/>
      <c r="AH457" s="83"/>
      <c r="AI457" s="83"/>
      <c r="AJ457" s="83"/>
    </row>
    <row r="458" spans="1:36" ht="12.75" x14ac:dyDescent="0.2">
      <c r="A458" s="83"/>
      <c r="B458" s="83"/>
      <c r="C458" s="83"/>
      <c r="D458" s="83"/>
      <c r="E458" s="83"/>
      <c r="F458" s="83"/>
      <c r="G458" s="83"/>
      <c r="H458" s="83"/>
      <c r="I458" s="83"/>
      <c r="J458" s="83"/>
      <c r="K458" s="83"/>
      <c r="L458" s="83"/>
      <c r="M458" s="83"/>
      <c r="N458" s="83"/>
      <c r="O458" s="83"/>
      <c r="P458" s="83"/>
      <c r="Q458" s="83"/>
      <c r="R458" s="83"/>
      <c r="S458" s="83"/>
      <c r="T458" s="83"/>
      <c r="U458" s="83"/>
      <c r="V458" s="83"/>
      <c r="W458" s="83"/>
      <c r="X458" s="83"/>
      <c r="Y458" s="83"/>
      <c r="Z458" s="83"/>
      <c r="AA458" s="83"/>
      <c r="AB458" s="83"/>
      <c r="AC458" s="83"/>
      <c r="AD458" s="83"/>
      <c r="AE458" s="83"/>
      <c r="AF458" s="83"/>
      <c r="AG458" s="83"/>
      <c r="AH458" s="83"/>
      <c r="AI458" s="83"/>
      <c r="AJ458" s="83"/>
    </row>
    <row r="459" spans="1:36" ht="12.75" x14ac:dyDescent="0.2">
      <c r="A459" s="83"/>
      <c r="B459" s="83"/>
      <c r="C459" s="83"/>
      <c r="D459" s="83"/>
      <c r="E459" s="83"/>
      <c r="F459" s="83"/>
      <c r="G459" s="83"/>
      <c r="H459" s="83"/>
      <c r="I459" s="83"/>
      <c r="J459" s="83"/>
      <c r="K459" s="83"/>
      <c r="L459" s="83"/>
      <c r="M459" s="83"/>
      <c r="N459" s="83"/>
      <c r="O459" s="83"/>
      <c r="P459" s="83"/>
      <c r="Q459" s="83"/>
      <c r="R459" s="83"/>
      <c r="S459" s="83"/>
      <c r="T459" s="83"/>
      <c r="U459" s="83"/>
      <c r="V459" s="83"/>
      <c r="W459" s="83"/>
      <c r="X459" s="83"/>
      <c r="Y459" s="83"/>
      <c r="Z459" s="83"/>
      <c r="AA459" s="83"/>
      <c r="AB459" s="83"/>
      <c r="AC459" s="83"/>
      <c r="AD459" s="83"/>
      <c r="AE459" s="83"/>
      <c r="AF459" s="83"/>
      <c r="AG459" s="83"/>
      <c r="AH459" s="83"/>
      <c r="AI459" s="83"/>
      <c r="AJ459" s="83"/>
    </row>
    <row r="460" spans="1:36" ht="12.75" x14ac:dyDescent="0.2">
      <c r="A460" s="83"/>
      <c r="B460" s="83"/>
      <c r="C460" s="83"/>
      <c r="D460" s="83"/>
      <c r="E460" s="83"/>
      <c r="F460" s="83"/>
      <c r="G460" s="83"/>
      <c r="H460" s="83"/>
      <c r="I460" s="83"/>
      <c r="J460" s="83"/>
      <c r="K460" s="83"/>
      <c r="L460" s="83"/>
      <c r="M460" s="83"/>
      <c r="N460" s="83"/>
      <c r="O460" s="83"/>
      <c r="P460" s="83"/>
      <c r="Q460" s="83"/>
      <c r="R460" s="83"/>
      <c r="S460" s="83"/>
      <c r="T460" s="83"/>
      <c r="U460" s="83"/>
      <c r="V460" s="83"/>
      <c r="W460" s="83"/>
      <c r="X460" s="83"/>
      <c r="Y460" s="83"/>
      <c r="Z460" s="83"/>
      <c r="AA460" s="83"/>
      <c r="AB460" s="83"/>
      <c r="AC460" s="83"/>
      <c r="AD460" s="83"/>
      <c r="AE460" s="83"/>
      <c r="AF460" s="83"/>
      <c r="AG460" s="83"/>
      <c r="AH460" s="83"/>
      <c r="AI460" s="83"/>
      <c r="AJ460" s="83"/>
    </row>
    <row r="461" spans="1:36" ht="12.75" x14ac:dyDescent="0.2">
      <c r="A461" s="83"/>
      <c r="B461" s="83"/>
      <c r="C461" s="83"/>
      <c r="D461" s="83"/>
      <c r="E461" s="83"/>
      <c r="F461" s="83"/>
      <c r="G461" s="83"/>
      <c r="H461" s="83"/>
      <c r="I461" s="83"/>
      <c r="J461" s="83"/>
      <c r="K461" s="83"/>
      <c r="L461" s="83"/>
      <c r="M461" s="83"/>
      <c r="N461" s="83"/>
      <c r="O461" s="83"/>
      <c r="P461" s="83"/>
      <c r="Q461" s="83"/>
      <c r="R461" s="83"/>
      <c r="S461" s="83"/>
      <c r="T461" s="83"/>
      <c r="U461" s="83"/>
      <c r="V461" s="83"/>
      <c r="W461" s="83"/>
      <c r="X461" s="83"/>
      <c r="Y461" s="83"/>
      <c r="Z461" s="83"/>
      <c r="AA461" s="83"/>
      <c r="AB461" s="83"/>
      <c r="AC461" s="83"/>
      <c r="AD461" s="83"/>
      <c r="AE461" s="83"/>
      <c r="AF461" s="83"/>
      <c r="AG461" s="83"/>
      <c r="AH461" s="83"/>
      <c r="AI461" s="83"/>
      <c r="AJ461" s="83"/>
    </row>
    <row r="462" spans="1:36" ht="12.75" x14ac:dyDescent="0.2">
      <c r="A462" s="83"/>
      <c r="B462" s="83"/>
      <c r="C462" s="83"/>
      <c r="D462" s="83"/>
      <c r="E462" s="83"/>
      <c r="F462" s="83"/>
      <c r="G462" s="83"/>
      <c r="H462" s="83"/>
      <c r="I462" s="83"/>
      <c r="J462" s="83"/>
      <c r="K462" s="83"/>
      <c r="L462" s="83"/>
      <c r="M462" s="83"/>
      <c r="N462" s="83"/>
      <c r="O462" s="83"/>
      <c r="P462" s="83"/>
      <c r="Q462" s="83"/>
      <c r="R462" s="83"/>
      <c r="S462" s="83"/>
      <c r="T462" s="83"/>
      <c r="U462" s="83"/>
      <c r="V462" s="83"/>
      <c r="W462" s="83"/>
      <c r="X462" s="83"/>
      <c r="Y462" s="83"/>
      <c r="Z462" s="83"/>
      <c r="AA462" s="83"/>
      <c r="AB462" s="83"/>
      <c r="AC462" s="83"/>
      <c r="AD462" s="83"/>
      <c r="AE462" s="83"/>
      <c r="AF462" s="83"/>
      <c r="AG462" s="83"/>
      <c r="AH462" s="83"/>
      <c r="AI462" s="83"/>
      <c r="AJ462" s="83"/>
    </row>
    <row r="463" spans="1:36" ht="12.75" x14ac:dyDescent="0.2">
      <c r="A463" s="83"/>
      <c r="B463" s="83"/>
      <c r="C463" s="83"/>
      <c r="D463" s="83"/>
      <c r="E463" s="83"/>
      <c r="F463" s="83"/>
      <c r="G463" s="83"/>
      <c r="H463" s="83"/>
      <c r="I463" s="83"/>
      <c r="J463" s="83"/>
      <c r="K463" s="83"/>
      <c r="L463" s="83"/>
      <c r="M463" s="83"/>
      <c r="N463" s="83"/>
      <c r="O463" s="83"/>
      <c r="P463" s="83"/>
      <c r="Q463" s="83"/>
      <c r="R463" s="83"/>
      <c r="S463" s="83"/>
      <c r="T463" s="83"/>
      <c r="U463" s="83"/>
      <c r="V463" s="83"/>
      <c r="W463" s="83"/>
      <c r="X463" s="83"/>
      <c r="Y463" s="83"/>
      <c r="Z463" s="83"/>
      <c r="AA463" s="83"/>
      <c r="AB463" s="83"/>
      <c r="AC463" s="83"/>
      <c r="AD463" s="83"/>
      <c r="AE463" s="83"/>
      <c r="AF463" s="83"/>
      <c r="AG463" s="83"/>
      <c r="AH463" s="83"/>
      <c r="AI463" s="83"/>
      <c r="AJ463" s="83"/>
    </row>
    <row r="464" spans="1:36" ht="12.75" x14ac:dyDescent="0.2">
      <c r="A464" s="83"/>
      <c r="B464" s="83"/>
      <c r="C464" s="83"/>
      <c r="D464" s="83"/>
      <c r="E464" s="83"/>
      <c r="F464" s="83"/>
      <c r="G464" s="83"/>
      <c r="H464" s="83"/>
      <c r="I464" s="83"/>
      <c r="J464" s="83"/>
      <c r="K464" s="83"/>
      <c r="L464" s="83"/>
      <c r="M464" s="83"/>
      <c r="N464" s="83"/>
      <c r="O464" s="83"/>
      <c r="P464" s="83"/>
      <c r="Q464" s="83"/>
      <c r="R464" s="83"/>
      <c r="S464" s="83"/>
      <c r="T464" s="83"/>
      <c r="U464" s="83"/>
      <c r="V464" s="83"/>
      <c r="W464" s="83"/>
      <c r="X464" s="83"/>
      <c r="Y464" s="83"/>
      <c r="Z464" s="83"/>
      <c r="AA464" s="83"/>
      <c r="AB464" s="83"/>
      <c r="AC464" s="83"/>
      <c r="AD464" s="83"/>
      <c r="AE464" s="83"/>
      <c r="AF464" s="83"/>
      <c r="AG464" s="83"/>
      <c r="AH464" s="83"/>
      <c r="AI464" s="83"/>
      <c r="AJ464" s="83"/>
    </row>
    <row r="465" spans="1:36" ht="12.75" x14ac:dyDescent="0.2">
      <c r="A465" s="83"/>
      <c r="B465" s="83"/>
      <c r="C465" s="83"/>
      <c r="D465" s="83"/>
      <c r="E465" s="83"/>
      <c r="F465" s="83"/>
      <c r="G465" s="83"/>
      <c r="H465" s="83"/>
      <c r="I465" s="83"/>
      <c r="J465" s="83"/>
      <c r="K465" s="83"/>
      <c r="L465" s="83"/>
      <c r="M465" s="83"/>
      <c r="N465" s="83"/>
      <c r="O465" s="83"/>
      <c r="P465" s="83"/>
      <c r="Q465" s="83"/>
      <c r="R465" s="83"/>
      <c r="S465" s="83"/>
      <c r="T465" s="83"/>
      <c r="U465" s="83"/>
      <c r="V465" s="83"/>
      <c r="W465" s="83"/>
      <c r="X465" s="83"/>
      <c r="Y465" s="83"/>
      <c r="Z465" s="83"/>
      <c r="AA465" s="83"/>
      <c r="AB465" s="83"/>
      <c r="AC465" s="83"/>
      <c r="AD465" s="83"/>
      <c r="AE465" s="83"/>
      <c r="AF465" s="83"/>
      <c r="AG465" s="83"/>
      <c r="AH465" s="83"/>
      <c r="AI465" s="83"/>
      <c r="AJ465" s="83"/>
    </row>
    <row r="466" spans="1:36" ht="12.75" x14ac:dyDescent="0.2">
      <c r="A466" s="83"/>
      <c r="B466" s="83"/>
      <c r="C466" s="83"/>
      <c r="D466" s="83"/>
      <c r="E466" s="83"/>
      <c r="F466" s="83"/>
      <c r="G466" s="83"/>
      <c r="H466" s="83"/>
      <c r="I466" s="83"/>
      <c r="J466" s="83"/>
      <c r="K466" s="83"/>
      <c r="L466" s="83"/>
      <c r="M466" s="83"/>
      <c r="N466" s="83"/>
      <c r="O466" s="83"/>
      <c r="P466" s="83"/>
      <c r="Q466" s="83"/>
      <c r="R466" s="83"/>
      <c r="S466" s="83"/>
      <c r="T466" s="83"/>
      <c r="U466" s="83"/>
      <c r="V466" s="83"/>
      <c r="W466" s="83"/>
      <c r="X466" s="83"/>
      <c r="Y466" s="83"/>
      <c r="Z466" s="83"/>
      <c r="AA466" s="83"/>
      <c r="AB466" s="83"/>
      <c r="AC466" s="83"/>
      <c r="AD466" s="83"/>
      <c r="AE466" s="83"/>
      <c r="AF466" s="83"/>
      <c r="AG466" s="83"/>
      <c r="AH466" s="83"/>
      <c r="AI466" s="83"/>
      <c r="AJ466" s="83"/>
    </row>
    <row r="467" spans="1:36" ht="12.75" x14ac:dyDescent="0.2">
      <c r="A467" s="83"/>
      <c r="B467" s="83"/>
      <c r="C467" s="83"/>
      <c r="D467" s="83"/>
      <c r="E467" s="83"/>
      <c r="F467" s="83"/>
      <c r="G467" s="83"/>
      <c r="H467" s="83"/>
      <c r="I467" s="83"/>
      <c r="J467" s="83"/>
      <c r="K467" s="83"/>
      <c r="L467" s="83"/>
      <c r="M467" s="83"/>
      <c r="N467" s="83"/>
      <c r="O467" s="83"/>
      <c r="P467" s="83"/>
      <c r="Q467" s="83"/>
      <c r="R467" s="83"/>
      <c r="S467" s="83"/>
      <c r="T467" s="83"/>
      <c r="U467" s="83"/>
      <c r="V467" s="83"/>
      <c r="W467" s="83"/>
      <c r="X467" s="83"/>
      <c r="Y467" s="83"/>
      <c r="Z467" s="83"/>
      <c r="AA467" s="83"/>
      <c r="AB467" s="83"/>
      <c r="AC467" s="83"/>
      <c r="AD467" s="83"/>
      <c r="AE467" s="83"/>
      <c r="AF467" s="83"/>
      <c r="AG467" s="83"/>
      <c r="AH467" s="83"/>
      <c r="AI467" s="83"/>
      <c r="AJ467" s="83"/>
    </row>
    <row r="468" spans="1:36" ht="12.75" x14ac:dyDescent="0.2">
      <c r="A468" s="83"/>
      <c r="B468" s="83"/>
      <c r="C468" s="83"/>
      <c r="D468" s="83"/>
      <c r="E468" s="83"/>
      <c r="F468" s="83"/>
      <c r="G468" s="83"/>
      <c r="H468" s="83"/>
      <c r="I468" s="83"/>
      <c r="J468" s="83"/>
      <c r="K468" s="83"/>
      <c r="L468" s="83"/>
      <c r="M468" s="83"/>
      <c r="N468" s="83"/>
      <c r="O468" s="83"/>
      <c r="P468" s="83"/>
      <c r="Q468" s="83"/>
      <c r="R468" s="83"/>
      <c r="S468" s="83"/>
      <c r="T468" s="83"/>
      <c r="U468" s="83"/>
      <c r="V468" s="83"/>
      <c r="W468" s="83"/>
      <c r="X468" s="83"/>
      <c r="Y468" s="83"/>
      <c r="Z468" s="83"/>
      <c r="AA468" s="83"/>
      <c r="AB468" s="83"/>
      <c r="AC468" s="83"/>
      <c r="AD468" s="83"/>
      <c r="AE468" s="83"/>
      <c r="AF468" s="83"/>
      <c r="AG468" s="83"/>
      <c r="AH468" s="83"/>
      <c r="AI468" s="83"/>
      <c r="AJ468" s="83"/>
    </row>
    <row r="469" spans="1:36" ht="12.75" x14ac:dyDescent="0.2">
      <c r="A469" s="83"/>
      <c r="B469" s="83"/>
      <c r="C469" s="83"/>
      <c r="D469" s="83"/>
      <c r="E469" s="83"/>
      <c r="F469" s="83"/>
      <c r="G469" s="83"/>
      <c r="H469" s="83"/>
      <c r="I469" s="83"/>
      <c r="J469" s="83"/>
      <c r="K469" s="83"/>
      <c r="L469" s="83"/>
      <c r="M469" s="83"/>
      <c r="N469" s="83"/>
      <c r="O469" s="83"/>
      <c r="P469" s="83"/>
      <c r="Q469" s="83"/>
      <c r="R469" s="83"/>
      <c r="S469" s="83"/>
      <c r="T469" s="83"/>
      <c r="U469" s="83"/>
      <c r="V469" s="83"/>
      <c r="W469" s="83"/>
      <c r="X469" s="83"/>
      <c r="Y469" s="83"/>
      <c r="Z469" s="83"/>
      <c r="AA469" s="83"/>
      <c r="AB469" s="83"/>
      <c r="AC469" s="83"/>
      <c r="AD469" s="83"/>
      <c r="AE469" s="83"/>
      <c r="AF469" s="83"/>
      <c r="AG469" s="83"/>
      <c r="AH469" s="83"/>
      <c r="AI469" s="83"/>
      <c r="AJ469" s="83"/>
    </row>
    <row r="470" spans="1:36" ht="12.75" x14ac:dyDescent="0.2">
      <c r="A470" s="83"/>
      <c r="B470" s="83"/>
      <c r="C470" s="83"/>
      <c r="D470" s="83"/>
      <c r="E470" s="83"/>
      <c r="F470" s="83"/>
      <c r="G470" s="83"/>
      <c r="H470" s="83"/>
      <c r="I470" s="83"/>
      <c r="J470" s="83"/>
      <c r="K470" s="83"/>
      <c r="L470" s="83"/>
      <c r="M470" s="83"/>
      <c r="N470" s="83"/>
      <c r="O470" s="83"/>
      <c r="P470" s="83"/>
      <c r="Q470" s="83"/>
      <c r="R470" s="83"/>
      <c r="S470" s="83"/>
      <c r="T470" s="83"/>
      <c r="U470" s="83"/>
      <c r="V470" s="83"/>
      <c r="W470" s="83"/>
      <c r="X470" s="83"/>
      <c r="Y470" s="83"/>
      <c r="Z470" s="83"/>
      <c r="AA470" s="83"/>
      <c r="AB470" s="83"/>
      <c r="AC470" s="83"/>
      <c r="AD470" s="83"/>
      <c r="AE470" s="83"/>
      <c r="AF470" s="83"/>
      <c r="AG470" s="83"/>
      <c r="AH470" s="83"/>
      <c r="AI470" s="83"/>
      <c r="AJ470" s="83"/>
    </row>
    <row r="471" spans="1:36" ht="12.75" x14ac:dyDescent="0.2">
      <c r="A471" s="83"/>
      <c r="B471" s="83"/>
      <c r="C471" s="83"/>
      <c r="D471" s="83"/>
      <c r="E471" s="83"/>
      <c r="F471" s="83"/>
      <c r="G471" s="83"/>
      <c r="H471" s="83"/>
      <c r="I471" s="83"/>
      <c r="J471" s="83"/>
      <c r="K471" s="83"/>
      <c r="L471" s="83"/>
      <c r="M471" s="83"/>
      <c r="N471" s="83"/>
      <c r="O471" s="83"/>
      <c r="P471" s="83"/>
      <c r="Q471" s="83"/>
      <c r="R471" s="83"/>
      <c r="S471" s="83"/>
      <c r="T471" s="83"/>
      <c r="U471" s="83"/>
      <c r="V471" s="83"/>
      <c r="W471" s="83"/>
      <c r="X471" s="83"/>
      <c r="Y471" s="83"/>
      <c r="Z471" s="83"/>
      <c r="AA471" s="83"/>
      <c r="AB471" s="83"/>
      <c r="AC471" s="83"/>
      <c r="AD471" s="83"/>
      <c r="AE471" s="83"/>
      <c r="AF471" s="83"/>
      <c r="AG471" s="83"/>
      <c r="AH471" s="83"/>
      <c r="AI471" s="83"/>
      <c r="AJ471" s="83"/>
    </row>
    <row r="472" spans="1:36" ht="12.75" x14ac:dyDescent="0.2">
      <c r="A472" s="83"/>
      <c r="B472" s="83"/>
      <c r="C472" s="83"/>
      <c r="D472" s="83"/>
      <c r="E472" s="83"/>
      <c r="F472" s="83"/>
      <c r="G472" s="83"/>
      <c r="H472" s="83"/>
      <c r="I472" s="83"/>
      <c r="J472" s="83"/>
      <c r="K472" s="83"/>
      <c r="L472" s="83"/>
      <c r="M472" s="83"/>
      <c r="N472" s="83"/>
      <c r="O472" s="83"/>
      <c r="P472" s="83"/>
      <c r="Q472" s="83"/>
      <c r="R472" s="83"/>
      <c r="S472" s="83"/>
      <c r="T472" s="83"/>
      <c r="U472" s="83"/>
      <c r="V472" s="83"/>
      <c r="W472" s="83"/>
      <c r="X472" s="83"/>
      <c r="Y472" s="83"/>
      <c r="Z472" s="83"/>
      <c r="AA472" s="83"/>
      <c r="AB472" s="83"/>
      <c r="AC472" s="83"/>
      <c r="AD472" s="83"/>
      <c r="AE472" s="83"/>
      <c r="AF472" s="83"/>
      <c r="AG472" s="83"/>
      <c r="AH472" s="83"/>
      <c r="AI472" s="83"/>
      <c r="AJ472" s="83"/>
    </row>
    <row r="473" spans="1:36" ht="12.75" x14ac:dyDescent="0.2">
      <c r="A473" s="83"/>
      <c r="B473" s="83"/>
      <c r="C473" s="83"/>
      <c r="D473" s="83"/>
      <c r="E473" s="83"/>
      <c r="F473" s="83"/>
      <c r="G473" s="83"/>
      <c r="H473" s="83"/>
      <c r="I473" s="83"/>
      <c r="J473" s="83"/>
      <c r="K473" s="83"/>
      <c r="L473" s="83"/>
      <c r="M473" s="83"/>
      <c r="N473" s="83"/>
      <c r="O473" s="83"/>
      <c r="P473" s="83"/>
      <c r="Q473" s="83"/>
      <c r="R473" s="83"/>
      <c r="S473" s="83"/>
      <c r="T473" s="83"/>
      <c r="U473" s="83"/>
      <c r="V473" s="83"/>
      <c r="W473" s="83"/>
      <c r="X473" s="83"/>
      <c r="Y473" s="83"/>
      <c r="Z473" s="83"/>
      <c r="AA473" s="83"/>
      <c r="AB473" s="83"/>
      <c r="AC473" s="83"/>
      <c r="AD473" s="83"/>
      <c r="AE473" s="83"/>
      <c r="AF473" s="83"/>
      <c r="AG473" s="83"/>
      <c r="AH473" s="83"/>
      <c r="AI473" s="83"/>
      <c r="AJ473" s="83"/>
    </row>
    <row r="474" spans="1:36" ht="12.75" x14ac:dyDescent="0.2">
      <c r="A474" s="83"/>
      <c r="B474" s="83"/>
      <c r="C474" s="83"/>
      <c r="D474" s="83"/>
      <c r="E474" s="83"/>
      <c r="F474" s="83"/>
      <c r="G474" s="83"/>
      <c r="H474" s="83"/>
      <c r="I474" s="83"/>
      <c r="J474" s="83"/>
      <c r="K474" s="83"/>
      <c r="L474" s="83"/>
      <c r="M474" s="83"/>
      <c r="N474" s="83"/>
      <c r="O474" s="83"/>
      <c r="P474" s="83"/>
      <c r="Q474" s="83"/>
      <c r="R474" s="83"/>
      <c r="S474" s="83"/>
      <c r="T474" s="83"/>
      <c r="U474" s="83"/>
      <c r="V474" s="83"/>
      <c r="W474" s="83"/>
      <c r="X474" s="83"/>
      <c r="Y474" s="83"/>
      <c r="Z474" s="83"/>
      <c r="AA474" s="83"/>
      <c r="AB474" s="83"/>
      <c r="AC474" s="83"/>
      <c r="AD474" s="83"/>
      <c r="AE474" s="83"/>
      <c r="AF474" s="83"/>
      <c r="AG474" s="83"/>
      <c r="AH474" s="83"/>
      <c r="AI474" s="83"/>
      <c r="AJ474" s="83"/>
    </row>
    <row r="475" spans="1:36" ht="12.75" x14ac:dyDescent="0.2">
      <c r="A475" s="83"/>
      <c r="B475" s="83"/>
      <c r="C475" s="83"/>
      <c r="D475" s="83"/>
      <c r="E475" s="83"/>
      <c r="F475" s="83"/>
      <c r="G475" s="83"/>
      <c r="H475" s="83"/>
      <c r="I475" s="83"/>
      <c r="J475" s="83"/>
      <c r="K475" s="83"/>
      <c r="L475" s="83"/>
      <c r="M475" s="83"/>
      <c r="N475" s="83"/>
      <c r="O475" s="83"/>
      <c r="P475" s="83"/>
      <c r="Q475" s="83"/>
      <c r="R475" s="83"/>
      <c r="S475" s="83"/>
      <c r="T475" s="83"/>
      <c r="U475" s="83"/>
      <c r="V475" s="83"/>
      <c r="W475" s="83"/>
      <c r="X475" s="83"/>
      <c r="Y475" s="83"/>
      <c r="Z475" s="83"/>
      <c r="AA475" s="83"/>
      <c r="AB475" s="83"/>
      <c r="AC475" s="83"/>
      <c r="AD475" s="83"/>
      <c r="AE475" s="83"/>
      <c r="AF475" s="83"/>
      <c r="AG475" s="83"/>
      <c r="AH475" s="83"/>
      <c r="AI475" s="83"/>
      <c r="AJ475" s="83"/>
    </row>
    <row r="476" spans="1:36" ht="12.75" x14ac:dyDescent="0.2">
      <c r="A476" s="83"/>
      <c r="B476" s="83"/>
      <c r="C476" s="83"/>
      <c r="D476" s="83"/>
      <c r="E476" s="83"/>
      <c r="F476" s="83"/>
      <c r="G476" s="83"/>
      <c r="H476" s="83"/>
      <c r="I476" s="83"/>
      <c r="J476" s="83"/>
      <c r="K476" s="83"/>
      <c r="L476" s="83"/>
      <c r="M476" s="83"/>
      <c r="N476" s="83"/>
      <c r="O476" s="83"/>
      <c r="P476" s="83"/>
      <c r="Q476" s="83"/>
      <c r="R476" s="83"/>
      <c r="S476" s="83"/>
      <c r="T476" s="83"/>
      <c r="U476" s="83"/>
      <c r="V476" s="83"/>
      <c r="W476" s="83"/>
      <c r="X476" s="83"/>
      <c r="Y476" s="83"/>
      <c r="Z476" s="83"/>
      <c r="AA476" s="83"/>
      <c r="AB476" s="83"/>
      <c r="AC476" s="83"/>
      <c r="AD476" s="83"/>
      <c r="AE476" s="83"/>
      <c r="AF476" s="83"/>
      <c r="AG476" s="83"/>
      <c r="AH476" s="83"/>
      <c r="AI476" s="83"/>
      <c r="AJ476" s="83"/>
    </row>
    <row r="477" spans="1:36" ht="12.75" x14ac:dyDescent="0.2">
      <c r="A477" s="83"/>
      <c r="B477" s="83"/>
      <c r="C477" s="83"/>
      <c r="D477" s="83"/>
      <c r="E477" s="83"/>
      <c r="F477" s="83"/>
      <c r="G477" s="83"/>
      <c r="H477" s="83"/>
      <c r="I477" s="83"/>
      <c r="J477" s="83"/>
      <c r="K477" s="83"/>
      <c r="L477" s="83"/>
      <c r="M477" s="83"/>
      <c r="N477" s="83"/>
      <c r="O477" s="83"/>
      <c r="P477" s="83"/>
      <c r="Q477" s="83"/>
      <c r="R477" s="83"/>
      <c r="S477" s="83"/>
      <c r="T477" s="83"/>
      <c r="U477" s="83"/>
      <c r="V477" s="83"/>
      <c r="W477" s="83"/>
      <c r="X477" s="83"/>
      <c r="Y477" s="83"/>
      <c r="Z477" s="83"/>
      <c r="AA477" s="83"/>
      <c r="AB477" s="83"/>
      <c r="AC477" s="83"/>
      <c r="AD477" s="83"/>
      <c r="AE477" s="83"/>
      <c r="AF477" s="83"/>
      <c r="AG477" s="83"/>
      <c r="AH477" s="83"/>
      <c r="AI477" s="83"/>
      <c r="AJ477" s="83"/>
    </row>
    <row r="478" spans="1:36" ht="12.75" x14ac:dyDescent="0.2">
      <c r="A478" s="83"/>
      <c r="B478" s="83"/>
      <c r="C478" s="83"/>
      <c r="D478" s="83"/>
      <c r="E478" s="83"/>
      <c r="F478" s="83"/>
      <c r="G478" s="83"/>
      <c r="H478" s="83"/>
      <c r="I478" s="83"/>
      <c r="J478" s="83"/>
      <c r="K478" s="83"/>
      <c r="L478" s="83"/>
      <c r="M478" s="83"/>
      <c r="N478" s="83"/>
      <c r="O478" s="83"/>
      <c r="P478" s="83"/>
      <c r="Q478" s="83"/>
      <c r="R478" s="83"/>
      <c r="S478" s="83"/>
      <c r="T478" s="83"/>
      <c r="U478" s="83"/>
      <c r="V478" s="83"/>
      <c r="W478" s="83"/>
      <c r="X478" s="83"/>
      <c r="Y478" s="83"/>
      <c r="Z478" s="83"/>
      <c r="AA478" s="83"/>
      <c r="AB478" s="83"/>
      <c r="AC478" s="83"/>
      <c r="AD478" s="83"/>
      <c r="AE478" s="83"/>
      <c r="AF478" s="83"/>
      <c r="AG478" s="83"/>
      <c r="AH478" s="83"/>
      <c r="AI478" s="83"/>
      <c r="AJ478" s="83"/>
    </row>
    <row r="479" spans="1:36" ht="12.75" x14ac:dyDescent="0.2">
      <c r="A479" s="83"/>
      <c r="B479" s="83"/>
      <c r="C479" s="83"/>
      <c r="D479" s="83"/>
      <c r="E479" s="83"/>
      <c r="F479" s="83"/>
      <c r="G479" s="83"/>
      <c r="H479" s="83"/>
      <c r="I479" s="83"/>
      <c r="J479" s="83"/>
      <c r="K479" s="83"/>
      <c r="L479" s="83"/>
      <c r="M479" s="83"/>
      <c r="N479" s="83"/>
      <c r="O479" s="83"/>
      <c r="P479" s="83"/>
      <c r="Q479" s="83"/>
      <c r="R479" s="83"/>
      <c r="S479" s="83"/>
      <c r="T479" s="83"/>
      <c r="U479" s="83"/>
      <c r="V479" s="83"/>
      <c r="W479" s="83"/>
      <c r="X479" s="83"/>
      <c r="Y479" s="83"/>
      <c r="Z479" s="83"/>
      <c r="AA479" s="83"/>
      <c r="AB479" s="83"/>
      <c r="AC479" s="83"/>
      <c r="AD479" s="83"/>
      <c r="AE479" s="83"/>
      <c r="AF479" s="83"/>
      <c r="AG479" s="83"/>
      <c r="AH479" s="83"/>
      <c r="AI479" s="83"/>
      <c r="AJ479" s="83"/>
    </row>
    <row r="480" spans="1:36" ht="12.75" x14ac:dyDescent="0.2">
      <c r="A480" s="83"/>
      <c r="B480" s="83"/>
      <c r="C480" s="83"/>
      <c r="D480" s="83"/>
      <c r="E480" s="83"/>
      <c r="F480" s="83"/>
      <c r="G480" s="83"/>
      <c r="H480" s="83"/>
      <c r="I480" s="83"/>
      <c r="J480" s="83"/>
      <c r="K480" s="83"/>
      <c r="L480" s="83"/>
      <c r="M480" s="83"/>
      <c r="N480" s="83"/>
      <c r="O480" s="83"/>
      <c r="P480" s="83"/>
      <c r="Q480" s="83"/>
      <c r="R480" s="83"/>
      <c r="S480" s="83"/>
      <c r="T480" s="83"/>
      <c r="U480" s="83"/>
      <c r="V480" s="83"/>
      <c r="W480" s="83"/>
      <c r="X480" s="83"/>
      <c r="Y480" s="83"/>
      <c r="Z480" s="83"/>
      <c r="AA480" s="83"/>
      <c r="AB480" s="83"/>
      <c r="AC480" s="83"/>
      <c r="AD480" s="83"/>
      <c r="AE480" s="83"/>
      <c r="AF480" s="83"/>
      <c r="AG480" s="83"/>
      <c r="AH480" s="83"/>
      <c r="AI480" s="83"/>
      <c r="AJ480" s="83"/>
    </row>
    <row r="481" spans="1:36" ht="12.75" x14ac:dyDescent="0.2">
      <c r="A481" s="83"/>
      <c r="B481" s="83"/>
      <c r="C481" s="83"/>
      <c r="D481" s="83"/>
      <c r="E481" s="83"/>
      <c r="F481" s="83"/>
      <c r="G481" s="83"/>
      <c r="H481" s="83"/>
      <c r="I481" s="83"/>
      <c r="J481" s="83"/>
      <c r="K481" s="83"/>
      <c r="L481" s="83"/>
      <c r="M481" s="83"/>
      <c r="N481" s="83"/>
      <c r="O481" s="83"/>
      <c r="P481" s="83"/>
      <c r="Q481" s="83"/>
      <c r="R481" s="83"/>
      <c r="S481" s="83"/>
      <c r="T481" s="83"/>
      <c r="U481" s="83"/>
      <c r="V481" s="83"/>
      <c r="W481" s="83"/>
      <c r="X481" s="83"/>
      <c r="Y481" s="83"/>
      <c r="Z481" s="83"/>
      <c r="AA481" s="83"/>
      <c r="AB481" s="83"/>
      <c r="AC481" s="83"/>
      <c r="AD481" s="83"/>
      <c r="AE481" s="83"/>
      <c r="AF481" s="83"/>
      <c r="AG481" s="83"/>
      <c r="AH481" s="83"/>
      <c r="AI481" s="83"/>
      <c r="AJ481" s="83"/>
    </row>
    <row r="482" spans="1:36" ht="12.75" x14ac:dyDescent="0.2">
      <c r="A482" s="83"/>
      <c r="B482" s="83"/>
      <c r="C482" s="83"/>
      <c r="D482" s="83"/>
      <c r="E482" s="83"/>
      <c r="F482" s="83"/>
      <c r="G482" s="83"/>
      <c r="H482" s="83"/>
      <c r="I482" s="83"/>
      <c r="J482" s="83"/>
      <c r="K482" s="83"/>
      <c r="L482" s="83"/>
      <c r="M482" s="83"/>
      <c r="N482" s="83"/>
      <c r="O482" s="83"/>
      <c r="P482" s="83"/>
      <c r="Q482" s="83"/>
      <c r="R482" s="83"/>
      <c r="S482" s="83"/>
      <c r="T482" s="83"/>
      <c r="U482" s="83"/>
      <c r="V482" s="83"/>
      <c r="W482" s="83"/>
      <c r="X482" s="83"/>
      <c r="Y482" s="83"/>
      <c r="Z482" s="83"/>
      <c r="AA482" s="83"/>
      <c r="AB482" s="83"/>
      <c r="AC482" s="83"/>
      <c r="AD482" s="83"/>
      <c r="AE482" s="83"/>
      <c r="AF482" s="83"/>
      <c r="AG482" s="83"/>
      <c r="AH482" s="83"/>
      <c r="AI482" s="83"/>
      <c r="AJ482" s="83"/>
    </row>
    <row r="483" spans="1:36" ht="12.75" x14ac:dyDescent="0.2">
      <c r="A483" s="83"/>
      <c r="B483" s="83"/>
      <c r="C483" s="83"/>
      <c r="D483" s="83"/>
      <c r="E483" s="83"/>
      <c r="F483" s="83"/>
      <c r="G483" s="83"/>
      <c r="H483" s="83"/>
      <c r="I483" s="83"/>
      <c r="J483" s="83"/>
      <c r="K483" s="83"/>
      <c r="L483" s="83"/>
      <c r="M483" s="83"/>
      <c r="N483" s="83"/>
      <c r="O483" s="83"/>
      <c r="P483" s="83"/>
      <c r="Q483" s="83"/>
      <c r="R483" s="83"/>
      <c r="S483" s="83"/>
      <c r="T483" s="83"/>
      <c r="U483" s="83"/>
      <c r="V483" s="83"/>
      <c r="W483" s="83"/>
      <c r="X483" s="83"/>
      <c r="Y483" s="83"/>
      <c r="Z483" s="83"/>
      <c r="AA483" s="83"/>
      <c r="AB483" s="83"/>
      <c r="AC483" s="83"/>
      <c r="AD483" s="83"/>
      <c r="AE483" s="83"/>
      <c r="AF483" s="83"/>
      <c r="AG483" s="83"/>
      <c r="AH483" s="83"/>
      <c r="AI483" s="83"/>
      <c r="AJ483" s="83"/>
    </row>
    <row r="484" spans="1:36" ht="12.75" x14ac:dyDescent="0.2">
      <c r="A484" s="83"/>
      <c r="B484" s="83"/>
      <c r="C484" s="83"/>
      <c r="D484" s="83"/>
      <c r="E484" s="83"/>
      <c r="F484" s="83"/>
      <c r="G484" s="83"/>
      <c r="H484" s="83"/>
      <c r="I484" s="83"/>
      <c r="J484" s="83"/>
      <c r="K484" s="83"/>
      <c r="L484" s="83"/>
      <c r="M484" s="83"/>
      <c r="N484" s="83"/>
      <c r="O484" s="83"/>
      <c r="P484" s="83"/>
      <c r="Q484" s="83"/>
      <c r="R484" s="83"/>
      <c r="S484" s="83"/>
      <c r="T484" s="83"/>
      <c r="U484" s="83"/>
      <c r="V484" s="83"/>
      <c r="W484" s="83"/>
      <c r="X484" s="83"/>
      <c r="Y484" s="83"/>
      <c r="Z484" s="83"/>
      <c r="AA484" s="83"/>
      <c r="AB484" s="83"/>
      <c r="AC484" s="83"/>
      <c r="AD484" s="83"/>
      <c r="AE484" s="83"/>
      <c r="AF484" s="83"/>
      <c r="AG484" s="83"/>
      <c r="AH484" s="83"/>
      <c r="AI484" s="83"/>
      <c r="AJ484" s="83"/>
    </row>
    <row r="485" spans="1:36" ht="12.75" x14ac:dyDescent="0.2">
      <c r="A485" s="83"/>
      <c r="B485" s="83"/>
      <c r="C485" s="83"/>
      <c r="D485" s="83"/>
      <c r="E485" s="83"/>
      <c r="F485" s="83"/>
      <c r="G485" s="83"/>
      <c r="H485" s="83"/>
      <c r="I485" s="83"/>
      <c r="J485" s="83"/>
      <c r="K485" s="83"/>
      <c r="L485" s="83"/>
      <c r="M485" s="83"/>
      <c r="N485" s="83"/>
      <c r="O485" s="83"/>
      <c r="P485" s="83"/>
      <c r="Q485" s="83"/>
      <c r="R485" s="83"/>
      <c r="S485" s="83"/>
      <c r="T485" s="83"/>
      <c r="U485" s="83"/>
      <c r="V485" s="83"/>
      <c r="W485" s="83"/>
      <c r="X485" s="83"/>
      <c r="Y485" s="83"/>
      <c r="Z485" s="83"/>
      <c r="AA485" s="83"/>
      <c r="AB485" s="83"/>
      <c r="AC485" s="83"/>
      <c r="AD485" s="83"/>
      <c r="AE485" s="83"/>
      <c r="AF485" s="83"/>
      <c r="AG485" s="83"/>
      <c r="AH485" s="83"/>
      <c r="AI485" s="83"/>
      <c r="AJ485" s="83"/>
    </row>
    <row r="486" spans="1:36" ht="12.75" x14ac:dyDescent="0.2">
      <c r="A486" s="83"/>
      <c r="B486" s="83"/>
      <c r="C486" s="83"/>
      <c r="D486" s="83"/>
      <c r="E486" s="83"/>
      <c r="F486" s="83"/>
      <c r="G486" s="83"/>
      <c r="H486" s="83"/>
      <c r="I486" s="83"/>
      <c r="J486" s="83"/>
      <c r="K486" s="83"/>
      <c r="L486" s="83"/>
      <c r="M486" s="83"/>
      <c r="N486" s="83"/>
      <c r="O486" s="83"/>
      <c r="P486" s="83"/>
      <c r="Q486" s="83"/>
      <c r="R486" s="83"/>
      <c r="S486" s="83"/>
      <c r="T486" s="83"/>
      <c r="U486" s="83"/>
      <c r="V486" s="83"/>
      <c r="W486" s="83"/>
      <c r="X486" s="83"/>
      <c r="Y486" s="83"/>
      <c r="Z486" s="83"/>
      <c r="AA486" s="83"/>
      <c r="AB486" s="83"/>
      <c r="AC486" s="83"/>
      <c r="AD486" s="83"/>
      <c r="AE486" s="83"/>
      <c r="AF486" s="83"/>
      <c r="AG486" s="83"/>
      <c r="AH486" s="83"/>
      <c r="AI486" s="83"/>
      <c r="AJ486" s="83"/>
    </row>
    <row r="487" spans="1:36" ht="12.75" x14ac:dyDescent="0.2">
      <c r="A487" s="83"/>
      <c r="B487" s="83"/>
      <c r="C487" s="83"/>
      <c r="D487" s="83"/>
      <c r="E487" s="83"/>
      <c r="F487" s="83"/>
      <c r="G487" s="83"/>
      <c r="H487" s="83"/>
      <c r="I487" s="83"/>
      <c r="J487" s="83"/>
      <c r="K487" s="83"/>
      <c r="L487" s="83"/>
      <c r="M487" s="83"/>
      <c r="N487" s="83"/>
      <c r="O487" s="83"/>
      <c r="P487" s="83"/>
      <c r="Q487" s="83"/>
      <c r="R487" s="83"/>
      <c r="S487" s="83"/>
      <c r="T487" s="83"/>
      <c r="U487" s="83"/>
      <c r="V487" s="83"/>
      <c r="W487" s="83"/>
      <c r="X487" s="83"/>
      <c r="Y487" s="83"/>
      <c r="Z487" s="83"/>
      <c r="AA487" s="83"/>
      <c r="AB487" s="83"/>
      <c r="AC487" s="83"/>
      <c r="AD487" s="83"/>
      <c r="AE487" s="83"/>
      <c r="AF487" s="83"/>
      <c r="AG487" s="83"/>
      <c r="AH487" s="83"/>
      <c r="AI487" s="83"/>
      <c r="AJ487" s="83"/>
    </row>
    <row r="488" spans="1:36" ht="12.75" x14ac:dyDescent="0.2">
      <c r="A488" s="83"/>
      <c r="B488" s="83"/>
      <c r="C488" s="83"/>
      <c r="D488" s="83"/>
      <c r="E488" s="83"/>
      <c r="F488" s="83"/>
      <c r="G488" s="83"/>
      <c r="H488" s="83"/>
      <c r="I488" s="83"/>
      <c r="J488" s="83"/>
      <c r="K488" s="83"/>
      <c r="L488" s="83"/>
      <c r="M488" s="83"/>
      <c r="N488" s="83"/>
      <c r="O488" s="83"/>
      <c r="P488" s="83"/>
      <c r="Q488" s="83"/>
      <c r="R488" s="83"/>
      <c r="S488" s="83"/>
      <c r="T488" s="83"/>
      <c r="U488" s="83"/>
      <c r="V488" s="83"/>
      <c r="W488" s="83"/>
      <c r="X488" s="83"/>
      <c r="Y488" s="83"/>
      <c r="Z488" s="83"/>
      <c r="AA488" s="83"/>
      <c r="AB488" s="83"/>
      <c r="AC488" s="83"/>
      <c r="AD488" s="83"/>
      <c r="AE488" s="83"/>
      <c r="AF488" s="83"/>
      <c r="AG488" s="83"/>
      <c r="AH488" s="83"/>
      <c r="AI488" s="83"/>
      <c r="AJ488" s="83"/>
    </row>
    <row r="489" spans="1:36" ht="12.75" x14ac:dyDescent="0.2">
      <c r="A489" s="83"/>
      <c r="B489" s="83"/>
      <c r="C489" s="83"/>
      <c r="D489" s="83"/>
      <c r="E489" s="83"/>
      <c r="F489" s="83"/>
      <c r="G489" s="83"/>
      <c r="H489" s="83"/>
      <c r="I489" s="83"/>
      <c r="J489" s="83"/>
      <c r="K489" s="83"/>
      <c r="L489" s="83"/>
      <c r="M489" s="83"/>
      <c r="N489" s="83"/>
      <c r="O489" s="83"/>
      <c r="P489" s="83"/>
      <c r="Q489" s="83"/>
      <c r="R489" s="83"/>
      <c r="S489" s="83"/>
      <c r="T489" s="83"/>
      <c r="U489" s="83"/>
      <c r="V489" s="83"/>
      <c r="W489" s="83"/>
      <c r="X489" s="83"/>
      <c r="Y489" s="83"/>
      <c r="Z489" s="83"/>
      <c r="AA489" s="83"/>
      <c r="AB489" s="83"/>
      <c r="AC489" s="83"/>
      <c r="AD489" s="83"/>
      <c r="AE489" s="83"/>
      <c r="AF489" s="83"/>
      <c r="AG489" s="83"/>
      <c r="AH489" s="83"/>
      <c r="AI489" s="83"/>
      <c r="AJ489" s="83"/>
    </row>
    <row r="490" spans="1:36" ht="12.75" x14ac:dyDescent="0.2">
      <c r="A490" s="83"/>
      <c r="B490" s="83"/>
      <c r="C490" s="83"/>
      <c r="D490" s="83"/>
      <c r="E490" s="83"/>
      <c r="F490" s="83"/>
      <c r="G490" s="83"/>
      <c r="H490" s="83"/>
      <c r="I490" s="83"/>
      <c r="J490" s="83"/>
      <c r="K490" s="83"/>
      <c r="L490" s="83"/>
      <c r="M490" s="83"/>
      <c r="N490" s="83"/>
      <c r="O490" s="83"/>
      <c r="P490" s="83"/>
      <c r="Q490" s="83"/>
      <c r="R490" s="83"/>
      <c r="S490" s="83"/>
      <c r="T490" s="83"/>
      <c r="U490" s="83"/>
      <c r="V490" s="83"/>
      <c r="W490" s="83"/>
      <c r="X490" s="83"/>
      <c r="Y490" s="83"/>
      <c r="Z490" s="83"/>
      <c r="AA490" s="83"/>
      <c r="AB490" s="83"/>
      <c r="AC490" s="83"/>
      <c r="AD490" s="83"/>
      <c r="AE490" s="83"/>
      <c r="AF490" s="83"/>
      <c r="AG490" s="83"/>
      <c r="AH490" s="83"/>
      <c r="AI490" s="83"/>
      <c r="AJ490" s="83"/>
    </row>
    <row r="491" spans="1:36" ht="12.75" x14ac:dyDescent="0.2">
      <c r="A491" s="83"/>
      <c r="B491" s="83"/>
      <c r="C491" s="83"/>
      <c r="D491" s="83"/>
      <c r="E491" s="83"/>
      <c r="F491" s="83"/>
      <c r="G491" s="83"/>
      <c r="H491" s="83"/>
      <c r="I491" s="83"/>
      <c r="J491" s="83"/>
      <c r="K491" s="83"/>
      <c r="L491" s="83"/>
      <c r="M491" s="83"/>
      <c r="N491" s="83"/>
      <c r="O491" s="83"/>
      <c r="P491" s="83"/>
      <c r="Q491" s="83"/>
      <c r="R491" s="83"/>
      <c r="S491" s="83"/>
      <c r="T491" s="83"/>
      <c r="U491" s="83"/>
      <c r="V491" s="83"/>
      <c r="W491" s="83"/>
      <c r="X491" s="83"/>
      <c r="Y491" s="83"/>
      <c r="Z491" s="83"/>
      <c r="AA491" s="83"/>
      <c r="AB491" s="83"/>
      <c r="AC491" s="83"/>
      <c r="AD491" s="83"/>
      <c r="AE491" s="83"/>
      <c r="AF491" s="83"/>
      <c r="AG491" s="83"/>
      <c r="AH491" s="83"/>
      <c r="AI491" s="83"/>
      <c r="AJ491" s="83"/>
    </row>
    <row r="492" spans="1:36" ht="12.75" x14ac:dyDescent="0.2">
      <c r="A492" s="83"/>
      <c r="B492" s="83"/>
      <c r="C492" s="83"/>
      <c r="D492" s="83"/>
      <c r="E492" s="83"/>
      <c r="F492" s="83"/>
      <c r="G492" s="83"/>
      <c r="H492" s="83"/>
      <c r="I492" s="83"/>
      <c r="J492" s="83"/>
      <c r="K492" s="83"/>
      <c r="L492" s="83"/>
      <c r="M492" s="83"/>
      <c r="N492" s="83"/>
      <c r="O492" s="83"/>
      <c r="P492" s="83"/>
      <c r="Q492" s="83"/>
      <c r="R492" s="83"/>
      <c r="S492" s="83"/>
      <c r="T492" s="83"/>
      <c r="U492" s="83"/>
      <c r="V492" s="83"/>
      <c r="W492" s="83"/>
      <c r="X492" s="83"/>
      <c r="Y492" s="83"/>
      <c r="Z492" s="83"/>
      <c r="AA492" s="83"/>
      <c r="AB492" s="83"/>
      <c r="AC492" s="83"/>
      <c r="AD492" s="83"/>
      <c r="AE492" s="83"/>
      <c r="AF492" s="83"/>
      <c r="AG492" s="83"/>
      <c r="AH492" s="83"/>
      <c r="AI492" s="83"/>
      <c r="AJ492" s="83"/>
    </row>
    <row r="493" spans="1:36" ht="12.75" x14ac:dyDescent="0.2">
      <c r="A493" s="83"/>
      <c r="B493" s="83"/>
      <c r="C493" s="83"/>
      <c r="D493" s="83"/>
      <c r="E493" s="83"/>
      <c r="F493" s="83"/>
      <c r="G493" s="83"/>
      <c r="H493" s="83"/>
      <c r="I493" s="83"/>
      <c r="J493" s="83"/>
      <c r="K493" s="83"/>
      <c r="L493" s="83"/>
      <c r="M493" s="83"/>
      <c r="N493" s="83"/>
      <c r="O493" s="83"/>
      <c r="P493" s="83"/>
      <c r="Q493" s="83"/>
      <c r="R493" s="83"/>
      <c r="S493" s="83"/>
      <c r="T493" s="83"/>
      <c r="U493" s="83"/>
      <c r="V493" s="83"/>
      <c r="W493" s="83"/>
      <c r="X493" s="83"/>
      <c r="Y493" s="83"/>
      <c r="Z493" s="83"/>
      <c r="AA493" s="83"/>
      <c r="AB493" s="83"/>
      <c r="AC493" s="83"/>
      <c r="AD493" s="83"/>
      <c r="AE493" s="83"/>
      <c r="AF493" s="83"/>
      <c r="AG493" s="83"/>
      <c r="AH493" s="83"/>
      <c r="AI493" s="83"/>
      <c r="AJ493" s="83"/>
    </row>
    <row r="494" spans="1:36" ht="12.75" x14ac:dyDescent="0.2">
      <c r="A494" s="83"/>
      <c r="B494" s="83"/>
      <c r="C494" s="83"/>
      <c r="D494" s="83"/>
      <c r="E494" s="83"/>
      <c r="F494" s="83"/>
      <c r="G494" s="83"/>
      <c r="H494" s="83"/>
      <c r="I494" s="83"/>
      <c r="J494" s="83"/>
      <c r="K494" s="83"/>
      <c r="L494" s="83"/>
      <c r="M494" s="83"/>
      <c r="N494" s="83"/>
      <c r="O494" s="83"/>
      <c r="P494" s="83"/>
      <c r="Q494" s="83"/>
      <c r="R494" s="83"/>
      <c r="S494" s="83"/>
      <c r="T494" s="83"/>
      <c r="U494" s="83"/>
      <c r="V494" s="83"/>
      <c r="W494" s="83"/>
      <c r="X494" s="83"/>
      <c r="Y494" s="83"/>
      <c r="Z494" s="83"/>
      <c r="AA494" s="83"/>
      <c r="AB494" s="83"/>
      <c r="AC494" s="83"/>
      <c r="AD494" s="83"/>
      <c r="AE494" s="83"/>
      <c r="AF494" s="83"/>
      <c r="AG494" s="83"/>
      <c r="AH494" s="83"/>
      <c r="AI494" s="83"/>
      <c r="AJ494" s="83"/>
    </row>
    <row r="495" spans="1:36" ht="12.75" x14ac:dyDescent="0.2">
      <c r="A495" s="83"/>
      <c r="B495" s="83"/>
      <c r="C495" s="83"/>
      <c r="D495" s="83"/>
      <c r="E495" s="83"/>
      <c r="F495" s="83"/>
      <c r="G495" s="83"/>
      <c r="H495" s="83"/>
      <c r="I495" s="83"/>
      <c r="J495" s="83"/>
      <c r="K495" s="83"/>
      <c r="L495" s="83"/>
      <c r="M495" s="83"/>
      <c r="N495" s="83"/>
      <c r="O495" s="83"/>
      <c r="P495" s="83"/>
      <c r="Q495" s="83"/>
      <c r="R495" s="83"/>
      <c r="S495" s="83"/>
      <c r="T495" s="83"/>
      <c r="U495" s="83"/>
      <c r="V495" s="83"/>
      <c r="W495" s="83"/>
      <c r="X495" s="83"/>
      <c r="Y495" s="83"/>
      <c r="Z495" s="83"/>
      <c r="AA495" s="83"/>
      <c r="AB495" s="83"/>
      <c r="AC495" s="83"/>
      <c r="AD495" s="83"/>
      <c r="AE495" s="83"/>
      <c r="AF495" s="83"/>
      <c r="AG495" s="83"/>
      <c r="AH495" s="83"/>
      <c r="AI495" s="83"/>
      <c r="AJ495" s="83"/>
    </row>
    <row r="496" spans="1:36" ht="12.75" x14ac:dyDescent="0.2">
      <c r="A496" s="83"/>
      <c r="B496" s="83"/>
      <c r="C496" s="83"/>
      <c r="D496" s="83"/>
      <c r="E496" s="83"/>
      <c r="F496" s="83"/>
      <c r="G496" s="83"/>
      <c r="H496" s="83"/>
      <c r="I496" s="83"/>
      <c r="J496" s="83"/>
      <c r="K496" s="83"/>
      <c r="L496" s="83"/>
      <c r="M496" s="83"/>
      <c r="N496" s="83"/>
      <c r="O496" s="83"/>
      <c r="P496" s="83"/>
      <c r="Q496" s="83"/>
      <c r="R496" s="83"/>
      <c r="S496" s="83"/>
      <c r="T496" s="83"/>
      <c r="U496" s="83"/>
      <c r="V496" s="83"/>
      <c r="W496" s="83"/>
      <c r="X496" s="83"/>
      <c r="Y496" s="83"/>
      <c r="Z496" s="83"/>
      <c r="AA496" s="83"/>
      <c r="AB496" s="83"/>
      <c r="AC496" s="83"/>
      <c r="AD496" s="83"/>
      <c r="AE496" s="83"/>
      <c r="AF496" s="83"/>
      <c r="AG496" s="83"/>
      <c r="AH496" s="83"/>
      <c r="AI496" s="83"/>
      <c r="AJ496" s="83"/>
    </row>
    <row r="497" spans="1:36" ht="12.75" x14ac:dyDescent="0.2">
      <c r="A497" s="83"/>
      <c r="B497" s="83"/>
      <c r="C497" s="83"/>
      <c r="D497" s="83"/>
      <c r="E497" s="83"/>
      <c r="F497" s="83"/>
      <c r="G497" s="83"/>
      <c r="H497" s="83"/>
      <c r="I497" s="83"/>
      <c r="J497" s="83"/>
      <c r="K497" s="83"/>
      <c r="L497" s="83"/>
      <c r="M497" s="83"/>
      <c r="N497" s="83"/>
      <c r="O497" s="83"/>
      <c r="P497" s="83"/>
      <c r="Q497" s="83"/>
      <c r="R497" s="83"/>
      <c r="S497" s="83"/>
      <c r="T497" s="83"/>
      <c r="U497" s="83"/>
      <c r="V497" s="83"/>
      <c r="W497" s="83"/>
      <c r="X497" s="83"/>
      <c r="Y497" s="83"/>
      <c r="Z497" s="83"/>
      <c r="AA497" s="83"/>
      <c r="AB497" s="83"/>
      <c r="AC497" s="83"/>
      <c r="AD497" s="83"/>
      <c r="AE497" s="83"/>
      <c r="AF497" s="83"/>
      <c r="AG497" s="83"/>
      <c r="AH497" s="83"/>
      <c r="AI497" s="83"/>
      <c r="AJ497" s="83"/>
    </row>
    <row r="498" spans="1:36" ht="12.75" x14ac:dyDescent="0.2">
      <c r="A498" s="83"/>
      <c r="B498" s="83"/>
      <c r="C498" s="83"/>
      <c r="D498" s="83"/>
      <c r="E498" s="83"/>
      <c r="F498" s="83"/>
      <c r="G498" s="83"/>
      <c r="H498" s="83"/>
      <c r="I498" s="83"/>
      <c r="J498" s="83"/>
      <c r="K498" s="83"/>
      <c r="L498" s="83"/>
      <c r="M498" s="83"/>
      <c r="N498" s="83"/>
      <c r="O498" s="83"/>
      <c r="P498" s="83"/>
      <c r="Q498" s="83"/>
      <c r="R498" s="83"/>
      <c r="S498" s="83"/>
      <c r="T498" s="83"/>
      <c r="U498" s="83"/>
      <c r="V498" s="83"/>
      <c r="W498" s="83"/>
      <c r="X498" s="83"/>
      <c r="Y498" s="83"/>
      <c r="Z498" s="83"/>
      <c r="AA498" s="83"/>
      <c r="AB498" s="83"/>
      <c r="AC498" s="83"/>
      <c r="AD498" s="83"/>
      <c r="AE498" s="83"/>
      <c r="AF498" s="83"/>
      <c r="AG498" s="83"/>
      <c r="AH498" s="83"/>
      <c r="AI498" s="83"/>
      <c r="AJ498" s="83"/>
    </row>
    <row r="499" spans="1:36" ht="12.75" x14ac:dyDescent="0.2">
      <c r="A499" s="83"/>
      <c r="B499" s="83"/>
      <c r="C499" s="83"/>
      <c r="D499" s="83"/>
      <c r="E499" s="83"/>
      <c r="F499" s="83"/>
      <c r="G499" s="83"/>
      <c r="H499" s="83"/>
      <c r="I499" s="83"/>
      <c r="J499" s="83"/>
      <c r="K499" s="83"/>
      <c r="L499" s="83"/>
      <c r="M499" s="83"/>
      <c r="N499" s="83"/>
      <c r="O499" s="83"/>
      <c r="P499" s="83"/>
      <c r="Q499" s="83"/>
      <c r="R499" s="83"/>
      <c r="S499" s="83"/>
      <c r="T499" s="83"/>
      <c r="U499" s="83"/>
      <c r="V499" s="83"/>
      <c r="W499" s="83"/>
      <c r="X499" s="83"/>
      <c r="Y499" s="83"/>
      <c r="Z499" s="83"/>
      <c r="AA499" s="83"/>
      <c r="AB499" s="83"/>
      <c r="AC499" s="83"/>
      <c r="AD499" s="83"/>
      <c r="AE499" s="83"/>
      <c r="AF499" s="83"/>
      <c r="AG499" s="83"/>
      <c r="AH499" s="83"/>
      <c r="AI499" s="83"/>
      <c r="AJ499" s="83"/>
    </row>
    <row r="500" spans="1:36" ht="12.75" x14ac:dyDescent="0.2">
      <c r="A500" s="83"/>
      <c r="B500" s="83"/>
      <c r="C500" s="83"/>
      <c r="D500" s="83"/>
      <c r="E500" s="83"/>
      <c r="F500" s="83"/>
      <c r="G500" s="83"/>
      <c r="H500" s="83"/>
      <c r="I500" s="83"/>
      <c r="J500" s="83"/>
      <c r="K500" s="83"/>
      <c r="L500" s="83"/>
      <c r="M500" s="83"/>
      <c r="N500" s="83"/>
      <c r="O500" s="83"/>
      <c r="P500" s="83"/>
      <c r="Q500" s="83"/>
      <c r="R500" s="83"/>
      <c r="S500" s="83"/>
      <c r="T500" s="83"/>
      <c r="U500" s="83"/>
      <c r="V500" s="83"/>
      <c r="W500" s="83"/>
      <c r="X500" s="83"/>
      <c r="Y500" s="83"/>
      <c r="Z500" s="83"/>
      <c r="AA500" s="83"/>
      <c r="AB500" s="83"/>
      <c r="AC500" s="83"/>
      <c r="AD500" s="83"/>
      <c r="AE500" s="83"/>
      <c r="AF500" s="83"/>
      <c r="AG500" s="83"/>
      <c r="AH500" s="83"/>
      <c r="AI500" s="83"/>
      <c r="AJ500" s="83"/>
    </row>
    <row r="501" spans="1:36" ht="12.75" x14ac:dyDescent="0.2">
      <c r="A501" s="83"/>
      <c r="B501" s="83"/>
      <c r="C501" s="83"/>
      <c r="D501" s="83"/>
      <c r="E501" s="83"/>
      <c r="F501" s="83"/>
      <c r="G501" s="83"/>
      <c r="H501" s="83"/>
      <c r="I501" s="83"/>
      <c r="J501" s="83"/>
      <c r="K501" s="83"/>
      <c r="L501" s="83"/>
      <c r="M501" s="83"/>
      <c r="N501" s="83"/>
      <c r="O501" s="83"/>
      <c r="P501" s="83"/>
      <c r="Q501" s="83"/>
      <c r="R501" s="83"/>
      <c r="S501" s="83"/>
      <c r="T501" s="83"/>
      <c r="U501" s="83"/>
      <c r="V501" s="83"/>
      <c r="W501" s="83"/>
      <c r="X501" s="83"/>
      <c r="Y501" s="83"/>
      <c r="Z501" s="83"/>
      <c r="AA501" s="83"/>
      <c r="AB501" s="83"/>
      <c r="AC501" s="83"/>
      <c r="AD501" s="83"/>
      <c r="AE501" s="83"/>
      <c r="AF501" s="83"/>
      <c r="AG501" s="83"/>
      <c r="AH501" s="83"/>
      <c r="AI501" s="83"/>
      <c r="AJ501" s="83"/>
    </row>
    <row r="502" spans="1:36" ht="12.75" x14ac:dyDescent="0.2">
      <c r="A502" s="83"/>
      <c r="B502" s="83"/>
      <c r="C502" s="83"/>
      <c r="D502" s="83"/>
      <c r="E502" s="83"/>
      <c r="F502" s="83"/>
      <c r="G502" s="83"/>
      <c r="H502" s="83"/>
      <c r="I502" s="83"/>
      <c r="J502" s="83"/>
      <c r="K502" s="83"/>
      <c r="L502" s="83"/>
      <c r="M502" s="83"/>
      <c r="N502" s="83"/>
      <c r="O502" s="83"/>
      <c r="P502" s="83"/>
      <c r="Q502" s="83"/>
      <c r="R502" s="83"/>
      <c r="S502" s="83"/>
      <c r="T502" s="83"/>
      <c r="U502" s="83"/>
      <c r="V502" s="83"/>
      <c r="W502" s="83"/>
      <c r="X502" s="83"/>
      <c r="Y502" s="83"/>
      <c r="Z502" s="83"/>
      <c r="AA502" s="83"/>
      <c r="AB502" s="83"/>
      <c r="AC502" s="83"/>
      <c r="AD502" s="83"/>
      <c r="AE502" s="83"/>
      <c r="AF502" s="83"/>
      <c r="AG502" s="83"/>
      <c r="AH502" s="83"/>
      <c r="AI502" s="83"/>
      <c r="AJ502" s="83"/>
    </row>
    <row r="503" spans="1:36" ht="12.75" x14ac:dyDescent="0.2">
      <c r="A503" s="83"/>
      <c r="B503" s="83"/>
      <c r="C503" s="83"/>
      <c r="D503" s="83"/>
      <c r="E503" s="83"/>
      <c r="F503" s="83"/>
      <c r="G503" s="83"/>
      <c r="H503" s="83"/>
      <c r="I503" s="83"/>
      <c r="J503" s="83"/>
      <c r="K503" s="83"/>
      <c r="L503" s="83"/>
      <c r="M503" s="83"/>
      <c r="N503" s="83"/>
      <c r="O503" s="83"/>
      <c r="P503" s="83"/>
      <c r="Q503" s="83"/>
      <c r="R503" s="83"/>
      <c r="S503" s="83"/>
      <c r="T503" s="83"/>
      <c r="U503" s="83"/>
      <c r="V503" s="83"/>
      <c r="W503" s="83"/>
      <c r="X503" s="83"/>
      <c r="Y503" s="83"/>
      <c r="Z503" s="83"/>
      <c r="AA503" s="83"/>
      <c r="AB503" s="83"/>
      <c r="AC503" s="83"/>
      <c r="AD503" s="83"/>
      <c r="AE503" s="83"/>
      <c r="AF503" s="83"/>
      <c r="AG503" s="83"/>
      <c r="AH503" s="83"/>
      <c r="AI503" s="83"/>
      <c r="AJ503" s="83"/>
    </row>
    <row r="504" spans="1:36" ht="12.75" x14ac:dyDescent="0.2">
      <c r="A504" s="83"/>
      <c r="B504" s="83"/>
      <c r="C504" s="83"/>
      <c r="D504" s="83"/>
      <c r="E504" s="83"/>
      <c r="F504" s="83"/>
      <c r="G504" s="83"/>
      <c r="H504" s="83"/>
      <c r="I504" s="83"/>
      <c r="J504" s="83"/>
      <c r="K504" s="83"/>
      <c r="L504" s="83"/>
      <c r="M504" s="83"/>
      <c r="N504" s="83"/>
      <c r="O504" s="83"/>
      <c r="P504" s="83"/>
      <c r="Q504" s="83"/>
      <c r="R504" s="83"/>
      <c r="S504" s="83"/>
      <c r="T504" s="83"/>
      <c r="U504" s="83"/>
      <c r="V504" s="83"/>
      <c r="W504" s="83"/>
      <c r="X504" s="83"/>
      <c r="Y504" s="83"/>
      <c r="Z504" s="83"/>
      <c r="AA504" s="83"/>
      <c r="AB504" s="83"/>
      <c r="AC504" s="83"/>
      <c r="AD504" s="83"/>
      <c r="AE504" s="83"/>
      <c r="AF504" s="83"/>
      <c r="AG504" s="83"/>
      <c r="AH504" s="83"/>
      <c r="AI504" s="83"/>
      <c r="AJ504" s="83"/>
    </row>
    <row r="505" spans="1:36" ht="12.75" x14ac:dyDescent="0.2">
      <c r="A505" s="83"/>
      <c r="B505" s="83"/>
      <c r="C505" s="83"/>
      <c r="D505" s="83"/>
      <c r="E505" s="83"/>
      <c r="F505" s="83"/>
      <c r="G505" s="83"/>
      <c r="H505" s="83"/>
      <c r="I505" s="83"/>
      <c r="J505" s="83"/>
      <c r="K505" s="83"/>
      <c r="L505" s="83"/>
      <c r="M505" s="83"/>
      <c r="N505" s="83"/>
      <c r="O505" s="83"/>
      <c r="P505" s="83"/>
      <c r="Q505" s="83"/>
      <c r="R505" s="83"/>
      <c r="S505" s="83"/>
      <c r="T505" s="83"/>
      <c r="U505" s="83"/>
      <c r="V505" s="83"/>
      <c r="W505" s="83"/>
      <c r="X505" s="83"/>
      <c r="Y505" s="83"/>
      <c r="Z505" s="83"/>
      <c r="AA505" s="83"/>
      <c r="AB505" s="83"/>
      <c r="AC505" s="83"/>
      <c r="AD505" s="83"/>
      <c r="AE505" s="83"/>
      <c r="AF505" s="83"/>
      <c r="AG505" s="83"/>
      <c r="AH505" s="83"/>
      <c r="AI505" s="83"/>
      <c r="AJ505" s="83"/>
    </row>
    <row r="506" spans="1:36" ht="12.75" x14ac:dyDescent="0.2">
      <c r="A506" s="83"/>
      <c r="B506" s="83"/>
      <c r="C506" s="83"/>
      <c r="D506" s="83"/>
      <c r="E506" s="83"/>
      <c r="F506" s="83"/>
      <c r="G506" s="83"/>
      <c r="H506" s="83"/>
      <c r="I506" s="83"/>
      <c r="J506" s="83"/>
      <c r="K506" s="83"/>
      <c r="L506" s="83"/>
      <c r="M506" s="83"/>
      <c r="N506" s="83"/>
      <c r="O506" s="83"/>
      <c r="P506" s="83"/>
      <c r="Q506" s="83"/>
      <c r="R506" s="83"/>
      <c r="S506" s="83"/>
      <c r="T506" s="83"/>
      <c r="U506" s="83"/>
      <c r="V506" s="83"/>
      <c r="W506" s="83"/>
      <c r="X506" s="83"/>
      <c r="Y506" s="83"/>
      <c r="Z506" s="83"/>
      <c r="AA506" s="83"/>
      <c r="AB506" s="83"/>
      <c r="AC506" s="83"/>
      <c r="AD506" s="83"/>
      <c r="AE506" s="83"/>
      <c r="AF506" s="83"/>
      <c r="AG506" s="83"/>
      <c r="AH506" s="83"/>
      <c r="AI506" s="83"/>
      <c r="AJ506" s="83"/>
    </row>
    <row r="507" spans="1:36" ht="12.75" x14ac:dyDescent="0.2">
      <c r="A507" s="83"/>
      <c r="B507" s="83"/>
      <c r="C507" s="83"/>
      <c r="D507" s="83"/>
      <c r="E507" s="83"/>
      <c r="F507" s="83"/>
      <c r="G507" s="83"/>
      <c r="H507" s="83"/>
      <c r="I507" s="83"/>
      <c r="J507" s="83"/>
      <c r="K507" s="83"/>
      <c r="L507" s="83"/>
      <c r="M507" s="83"/>
      <c r="N507" s="83"/>
      <c r="O507" s="83"/>
      <c r="P507" s="83"/>
      <c r="Q507" s="83"/>
      <c r="R507" s="83"/>
      <c r="S507" s="83"/>
      <c r="T507" s="83"/>
      <c r="U507" s="83"/>
      <c r="V507" s="83"/>
      <c r="W507" s="83"/>
      <c r="X507" s="83"/>
      <c r="Y507" s="83"/>
      <c r="Z507" s="83"/>
      <c r="AA507" s="83"/>
      <c r="AB507" s="83"/>
      <c r="AC507" s="83"/>
      <c r="AD507" s="83"/>
      <c r="AE507" s="83"/>
      <c r="AF507" s="83"/>
      <c r="AG507" s="83"/>
      <c r="AH507" s="83"/>
      <c r="AI507" s="83"/>
      <c r="AJ507" s="83"/>
    </row>
    <row r="508" spans="1:36" ht="12.75" x14ac:dyDescent="0.2">
      <c r="A508" s="83"/>
      <c r="B508" s="83"/>
      <c r="C508" s="83"/>
      <c r="D508" s="83"/>
      <c r="E508" s="83"/>
      <c r="F508" s="83"/>
      <c r="G508" s="83"/>
      <c r="H508" s="83"/>
      <c r="I508" s="83"/>
      <c r="J508" s="83"/>
      <c r="K508" s="83"/>
      <c r="L508" s="83"/>
      <c r="M508" s="83"/>
      <c r="N508" s="83"/>
      <c r="O508" s="83"/>
      <c r="P508" s="83"/>
      <c r="Q508" s="83"/>
      <c r="R508" s="83"/>
      <c r="S508" s="83"/>
      <c r="T508" s="83"/>
      <c r="U508" s="83"/>
      <c r="V508" s="83"/>
      <c r="W508" s="83"/>
      <c r="X508" s="83"/>
      <c r="Y508" s="83"/>
      <c r="Z508" s="83"/>
      <c r="AA508" s="83"/>
      <c r="AB508" s="83"/>
      <c r="AC508" s="83"/>
      <c r="AD508" s="83"/>
      <c r="AE508" s="83"/>
      <c r="AF508" s="83"/>
      <c r="AG508" s="83"/>
      <c r="AH508" s="83"/>
      <c r="AI508" s="83"/>
      <c r="AJ508" s="83"/>
    </row>
    <row r="509" spans="1:36" ht="12.75" x14ac:dyDescent="0.2">
      <c r="A509" s="83"/>
      <c r="B509" s="83"/>
      <c r="C509" s="83"/>
      <c r="D509" s="83"/>
      <c r="E509" s="83"/>
      <c r="F509" s="83"/>
      <c r="G509" s="83"/>
      <c r="H509" s="83"/>
      <c r="I509" s="83"/>
      <c r="J509" s="83"/>
      <c r="K509" s="83"/>
      <c r="L509" s="83"/>
      <c r="M509" s="83"/>
      <c r="N509" s="83"/>
      <c r="O509" s="83"/>
      <c r="P509" s="83"/>
      <c r="Q509" s="83"/>
      <c r="R509" s="83"/>
      <c r="S509" s="83"/>
      <c r="T509" s="83"/>
      <c r="U509" s="83"/>
      <c r="V509" s="83"/>
      <c r="W509" s="83"/>
      <c r="X509" s="83"/>
      <c r="Y509" s="83"/>
      <c r="Z509" s="83"/>
      <c r="AA509" s="83"/>
      <c r="AB509" s="83"/>
      <c r="AC509" s="83"/>
      <c r="AD509" s="83"/>
      <c r="AE509" s="83"/>
      <c r="AF509" s="83"/>
      <c r="AG509" s="83"/>
      <c r="AH509" s="83"/>
      <c r="AI509" s="83"/>
      <c r="AJ509" s="83"/>
    </row>
    <row r="510" spans="1:36" ht="12.75" x14ac:dyDescent="0.2">
      <c r="A510" s="83"/>
      <c r="B510" s="83"/>
      <c r="C510" s="83"/>
      <c r="D510" s="83"/>
      <c r="E510" s="83"/>
      <c r="F510" s="83"/>
      <c r="G510" s="83"/>
      <c r="H510" s="83"/>
      <c r="I510" s="83"/>
      <c r="J510" s="83"/>
      <c r="K510" s="83"/>
      <c r="L510" s="83"/>
      <c r="M510" s="83"/>
      <c r="N510" s="83"/>
      <c r="O510" s="83"/>
      <c r="P510" s="83"/>
      <c r="Q510" s="83"/>
      <c r="R510" s="83"/>
      <c r="S510" s="83"/>
      <c r="T510" s="83"/>
      <c r="U510" s="83"/>
      <c r="V510" s="83"/>
      <c r="W510" s="83"/>
      <c r="X510" s="83"/>
      <c r="Y510" s="83"/>
      <c r="Z510" s="83"/>
      <c r="AA510" s="83"/>
      <c r="AB510" s="83"/>
      <c r="AC510" s="83"/>
      <c r="AD510" s="83"/>
      <c r="AE510" s="83"/>
      <c r="AF510" s="83"/>
      <c r="AG510" s="83"/>
      <c r="AH510" s="83"/>
      <c r="AI510" s="83"/>
      <c r="AJ510" s="83"/>
    </row>
    <row r="511" spans="1:36" ht="12.75" x14ac:dyDescent="0.2">
      <c r="A511" s="83"/>
      <c r="B511" s="83"/>
      <c r="C511" s="83"/>
      <c r="D511" s="83"/>
      <c r="E511" s="83"/>
      <c r="F511" s="83"/>
      <c r="G511" s="83"/>
      <c r="H511" s="83"/>
      <c r="I511" s="83"/>
      <c r="J511" s="83"/>
      <c r="K511" s="83"/>
      <c r="L511" s="83"/>
      <c r="M511" s="83"/>
      <c r="N511" s="83"/>
      <c r="O511" s="83"/>
      <c r="P511" s="83"/>
      <c r="Q511" s="83"/>
      <c r="R511" s="83"/>
      <c r="S511" s="83"/>
      <c r="T511" s="83"/>
      <c r="U511" s="83"/>
      <c r="V511" s="83"/>
      <c r="W511" s="83"/>
      <c r="X511" s="83"/>
      <c r="Y511" s="83"/>
      <c r="Z511" s="83"/>
      <c r="AA511" s="83"/>
      <c r="AB511" s="83"/>
      <c r="AC511" s="83"/>
      <c r="AD511" s="83"/>
      <c r="AE511" s="83"/>
      <c r="AF511" s="83"/>
      <c r="AG511" s="83"/>
      <c r="AH511" s="83"/>
      <c r="AI511" s="83"/>
      <c r="AJ511" s="83"/>
    </row>
    <row r="512" spans="1:36" ht="12.75" x14ac:dyDescent="0.2">
      <c r="A512" s="83"/>
      <c r="B512" s="83"/>
      <c r="C512" s="83"/>
      <c r="D512" s="83"/>
      <c r="E512" s="83"/>
      <c r="F512" s="83"/>
      <c r="G512" s="83"/>
      <c r="H512" s="83"/>
      <c r="I512" s="83"/>
      <c r="J512" s="83"/>
      <c r="K512" s="83"/>
      <c r="L512" s="83"/>
      <c r="M512" s="83"/>
      <c r="N512" s="83"/>
      <c r="O512" s="83"/>
      <c r="P512" s="83"/>
      <c r="Q512" s="83"/>
      <c r="R512" s="83"/>
      <c r="S512" s="83"/>
      <c r="T512" s="83"/>
      <c r="U512" s="83"/>
      <c r="V512" s="83"/>
      <c r="W512" s="83"/>
      <c r="X512" s="83"/>
      <c r="Y512" s="83"/>
      <c r="Z512" s="83"/>
      <c r="AA512" s="83"/>
      <c r="AB512" s="83"/>
      <c r="AC512" s="83"/>
      <c r="AD512" s="83"/>
      <c r="AE512" s="83"/>
      <c r="AF512" s="83"/>
      <c r="AG512" s="83"/>
      <c r="AH512" s="83"/>
      <c r="AI512" s="83"/>
      <c r="AJ512" s="83"/>
    </row>
    <row r="513" spans="1:36" ht="12.75" x14ac:dyDescent="0.2">
      <c r="A513" s="83"/>
      <c r="B513" s="83"/>
      <c r="C513" s="83"/>
      <c r="D513" s="83"/>
      <c r="E513" s="83"/>
      <c r="F513" s="83"/>
      <c r="G513" s="83"/>
      <c r="H513" s="83"/>
      <c r="I513" s="83"/>
      <c r="J513" s="83"/>
      <c r="K513" s="83"/>
      <c r="L513" s="83"/>
      <c r="M513" s="83"/>
      <c r="N513" s="83"/>
      <c r="O513" s="83"/>
      <c r="P513" s="83"/>
      <c r="Q513" s="83"/>
      <c r="R513" s="83"/>
      <c r="S513" s="83"/>
      <c r="T513" s="83"/>
      <c r="U513" s="83"/>
      <c r="V513" s="83"/>
      <c r="W513" s="83"/>
      <c r="X513" s="83"/>
      <c r="Y513" s="83"/>
      <c r="Z513" s="83"/>
      <c r="AA513" s="83"/>
      <c r="AB513" s="83"/>
      <c r="AC513" s="83"/>
      <c r="AD513" s="83"/>
      <c r="AE513" s="83"/>
      <c r="AF513" s="83"/>
      <c r="AG513" s="83"/>
      <c r="AH513" s="83"/>
      <c r="AI513" s="83"/>
      <c r="AJ513" s="83"/>
    </row>
    <row r="514" spans="1:36" ht="12.75" x14ac:dyDescent="0.2">
      <c r="A514" s="83"/>
      <c r="B514" s="83"/>
      <c r="C514" s="83"/>
      <c r="D514" s="83"/>
      <c r="E514" s="83"/>
      <c r="F514" s="83"/>
      <c r="G514" s="83"/>
      <c r="H514" s="83"/>
      <c r="I514" s="83"/>
      <c r="J514" s="83"/>
      <c r="K514" s="83"/>
      <c r="L514" s="83"/>
      <c r="M514" s="83"/>
      <c r="N514" s="83"/>
      <c r="O514" s="83"/>
      <c r="P514" s="83"/>
      <c r="Q514" s="83"/>
      <c r="R514" s="83"/>
      <c r="S514" s="83"/>
      <c r="T514" s="83"/>
      <c r="U514" s="83"/>
      <c r="V514" s="83"/>
      <c r="W514" s="83"/>
      <c r="X514" s="83"/>
      <c r="Y514" s="83"/>
      <c r="Z514" s="83"/>
      <c r="AA514" s="83"/>
      <c r="AB514" s="83"/>
      <c r="AC514" s="83"/>
      <c r="AD514" s="83"/>
      <c r="AE514" s="83"/>
      <c r="AF514" s="83"/>
      <c r="AG514" s="83"/>
      <c r="AH514" s="83"/>
      <c r="AI514" s="83"/>
      <c r="AJ514" s="83"/>
    </row>
    <row r="515" spans="1:36" ht="12.75" x14ac:dyDescent="0.2">
      <c r="A515" s="83"/>
      <c r="B515" s="83"/>
      <c r="C515" s="83"/>
      <c r="D515" s="83"/>
      <c r="E515" s="83"/>
      <c r="F515" s="83"/>
      <c r="G515" s="83"/>
      <c r="H515" s="83"/>
      <c r="I515" s="83"/>
      <c r="J515" s="83"/>
      <c r="K515" s="83"/>
      <c r="L515" s="83"/>
      <c r="M515" s="83"/>
      <c r="N515" s="83"/>
      <c r="O515" s="83"/>
      <c r="P515" s="83"/>
      <c r="Q515" s="83"/>
      <c r="R515" s="83"/>
      <c r="S515" s="83"/>
      <c r="T515" s="83"/>
      <c r="U515" s="83"/>
      <c r="V515" s="83"/>
      <c r="W515" s="83"/>
      <c r="X515" s="83"/>
      <c r="Y515" s="83"/>
      <c r="Z515" s="83"/>
      <c r="AA515" s="83"/>
      <c r="AB515" s="83"/>
      <c r="AC515" s="83"/>
      <c r="AD515" s="83"/>
      <c r="AE515" s="83"/>
      <c r="AF515" s="83"/>
      <c r="AG515" s="83"/>
      <c r="AH515" s="83"/>
      <c r="AI515" s="83"/>
      <c r="AJ515" s="83"/>
    </row>
    <row r="516" spans="1:36" ht="12.75" x14ac:dyDescent="0.2">
      <c r="A516" s="83"/>
      <c r="B516" s="83"/>
      <c r="C516" s="83"/>
      <c r="D516" s="83"/>
      <c r="E516" s="83"/>
      <c r="F516" s="83"/>
      <c r="G516" s="83"/>
      <c r="H516" s="83"/>
      <c r="I516" s="83"/>
      <c r="J516" s="83"/>
      <c r="K516" s="83"/>
      <c r="L516" s="83"/>
      <c r="M516" s="83"/>
      <c r="N516" s="83"/>
      <c r="O516" s="83"/>
      <c r="P516" s="83"/>
      <c r="Q516" s="83"/>
      <c r="R516" s="83"/>
      <c r="S516" s="83"/>
      <c r="T516" s="83"/>
      <c r="U516" s="83"/>
      <c r="V516" s="83"/>
      <c r="W516" s="83"/>
      <c r="X516" s="83"/>
      <c r="Y516" s="83"/>
      <c r="Z516" s="83"/>
      <c r="AA516" s="83"/>
      <c r="AB516" s="83"/>
      <c r="AC516" s="83"/>
      <c r="AD516" s="83"/>
      <c r="AE516" s="83"/>
      <c r="AF516" s="83"/>
      <c r="AG516" s="83"/>
      <c r="AH516" s="83"/>
      <c r="AI516" s="83"/>
      <c r="AJ516" s="83"/>
    </row>
    <row r="517" spans="1:36" ht="12.75" x14ac:dyDescent="0.2">
      <c r="A517" s="83"/>
      <c r="B517" s="83"/>
      <c r="C517" s="83"/>
      <c r="D517" s="83"/>
      <c r="E517" s="83"/>
      <c r="F517" s="83"/>
      <c r="G517" s="83"/>
      <c r="H517" s="83"/>
      <c r="I517" s="83"/>
      <c r="J517" s="83"/>
      <c r="K517" s="83"/>
      <c r="L517" s="83"/>
      <c r="M517" s="83"/>
      <c r="N517" s="83"/>
      <c r="O517" s="83"/>
      <c r="P517" s="83"/>
      <c r="Q517" s="83"/>
      <c r="R517" s="83"/>
      <c r="S517" s="83"/>
      <c r="T517" s="83"/>
      <c r="U517" s="83"/>
      <c r="V517" s="83"/>
      <c r="W517" s="83"/>
      <c r="X517" s="83"/>
      <c r="Y517" s="83"/>
      <c r="Z517" s="83"/>
      <c r="AA517" s="83"/>
      <c r="AB517" s="83"/>
      <c r="AC517" s="83"/>
      <c r="AD517" s="83"/>
      <c r="AE517" s="83"/>
      <c r="AF517" s="83"/>
      <c r="AG517" s="83"/>
      <c r="AH517" s="83"/>
      <c r="AI517" s="83"/>
      <c r="AJ517" s="83"/>
    </row>
    <row r="518" spans="1:36" ht="12.75" x14ac:dyDescent="0.2">
      <c r="A518" s="83"/>
      <c r="B518" s="83"/>
      <c r="C518" s="83"/>
      <c r="D518" s="83"/>
      <c r="E518" s="83"/>
      <c r="F518" s="83"/>
      <c r="G518" s="83"/>
      <c r="H518" s="83"/>
      <c r="I518" s="83"/>
      <c r="J518" s="83"/>
      <c r="K518" s="83"/>
      <c r="L518" s="83"/>
      <c r="M518" s="83"/>
      <c r="N518" s="83"/>
      <c r="O518" s="83"/>
      <c r="P518" s="83"/>
      <c r="Q518" s="83"/>
      <c r="R518" s="83"/>
      <c r="S518" s="83"/>
      <c r="T518" s="83"/>
      <c r="U518" s="83"/>
      <c r="V518" s="83"/>
      <c r="W518" s="83"/>
      <c r="X518" s="83"/>
      <c r="Y518" s="83"/>
      <c r="Z518" s="83"/>
      <c r="AA518" s="83"/>
      <c r="AB518" s="83"/>
      <c r="AC518" s="83"/>
      <c r="AD518" s="83"/>
      <c r="AE518" s="83"/>
      <c r="AF518" s="83"/>
      <c r="AG518" s="83"/>
      <c r="AH518" s="83"/>
      <c r="AI518" s="83"/>
      <c r="AJ518" s="83"/>
    </row>
    <row r="519" spans="1:36" ht="12.75" x14ac:dyDescent="0.2">
      <c r="A519" s="83"/>
      <c r="B519" s="83"/>
      <c r="C519" s="83"/>
      <c r="D519" s="83"/>
      <c r="E519" s="83"/>
      <c r="F519" s="83"/>
      <c r="G519" s="83"/>
      <c r="H519" s="83"/>
      <c r="I519" s="83"/>
      <c r="J519" s="83"/>
      <c r="K519" s="83"/>
      <c r="L519" s="83"/>
      <c r="M519" s="83"/>
      <c r="N519" s="83"/>
      <c r="O519" s="83"/>
      <c r="P519" s="83"/>
      <c r="Q519" s="83"/>
      <c r="R519" s="83"/>
      <c r="S519" s="83"/>
      <c r="T519" s="83"/>
      <c r="U519" s="83"/>
      <c r="V519" s="83"/>
      <c r="W519" s="83"/>
      <c r="X519" s="83"/>
      <c r="Y519" s="83"/>
      <c r="Z519" s="83"/>
      <c r="AA519" s="83"/>
      <c r="AB519" s="83"/>
      <c r="AC519" s="83"/>
      <c r="AD519" s="83"/>
      <c r="AE519" s="83"/>
      <c r="AF519" s="83"/>
      <c r="AG519" s="83"/>
      <c r="AH519" s="83"/>
      <c r="AI519" s="83"/>
      <c r="AJ519" s="83"/>
    </row>
    <row r="520" spans="1:36" ht="12.75" x14ac:dyDescent="0.2">
      <c r="A520" s="83"/>
      <c r="B520" s="83"/>
      <c r="C520" s="83"/>
      <c r="D520" s="83"/>
      <c r="E520" s="83"/>
      <c r="F520" s="83"/>
      <c r="G520" s="83"/>
      <c r="H520" s="83"/>
      <c r="I520" s="83"/>
      <c r="J520" s="83"/>
      <c r="K520" s="83"/>
      <c r="L520" s="83"/>
      <c r="M520" s="83"/>
      <c r="N520" s="83"/>
      <c r="O520" s="83"/>
      <c r="P520" s="83"/>
      <c r="Q520" s="83"/>
      <c r="R520" s="83"/>
      <c r="S520" s="83"/>
      <c r="T520" s="83"/>
      <c r="U520" s="83"/>
      <c r="V520" s="83"/>
      <c r="W520" s="83"/>
      <c r="X520" s="83"/>
      <c r="Y520" s="83"/>
      <c r="Z520" s="83"/>
      <c r="AA520" s="83"/>
      <c r="AB520" s="83"/>
      <c r="AC520" s="83"/>
      <c r="AD520" s="83"/>
      <c r="AE520" s="83"/>
      <c r="AF520" s="83"/>
      <c r="AG520" s="83"/>
      <c r="AH520" s="83"/>
      <c r="AI520" s="83"/>
      <c r="AJ520" s="83"/>
    </row>
    <row r="521" spans="1:36" ht="12.75" x14ac:dyDescent="0.2">
      <c r="A521" s="83"/>
      <c r="B521" s="83"/>
      <c r="C521" s="83"/>
      <c r="D521" s="83"/>
      <c r="E521" s="83"/>
      <c r="F521" s="83"/>
      <c r="G521" s="83"/>
      <c r="H521" s="83"/>
      <c r="I521" s="83"/>
      <c r="J521" s="83"/>
      <c r="K521" s="83"/>
      <c r="L521" s="83"/>
      <c r="M521" s="83"/>
      <c r="N521" s="83"/>
      <c r="O521" s="83"/>
      <c r="P521" s="83"/>
      <c r="Q521" s="83"/>
      <c r="R521" s="83"/>
      <c r="S521" s="83"/>
      <c r="T521" s="83"/>
      <c r="U521" s="83"/>
      <c r="V521" s="83"/>
      <c r="W521" s="83"/>
      <c r="X521" s="83"/>
      <c r="Y521" s="83"/>
      <c r="Z521" s="83"/>
      <c r="AA521" s="83"/>
      <c r="AB521" s="83"/>
      <c r="AC521" s="83"/>
      <c r="AD521" s="83"/>
      <c r="AE521" s="83"/>
      <c r="AF521" s="83"/>
      <c r="AG521" s="83"/>
      <c r="AH521" s="83"/>
      <c r="AI521" s="83"/>
      <c r="AJ521" s="83"/>
    </row>
    <row r="522" spans="1:36" ht="12.75" x14ac:dyDescent="0.2">
      <c r="A522" s="83"/>
      <c r="B522" s="83"/>
      <c r="C522" s="83"/>
      <c r="D522" s="83"/>
      <c r="E522" s="83"/>
      <c r="F522" s="83"/>
      <c r="G522" s="83"/>
      <c r="H522" s="83"/>
      <c r="I522" s="83"/>
      <c r="J522" s="83"/>
      <c r="K522" s="83"/>
      <c r="L522" s="83"/>
      <c r="M522" s="83"/>
      <c r="N522" s="83"/>
      <c r="O522" s="83"/>
      <c r="P522" s="83"/>
      <c r="Q522" s="83"/>
      <c r="R522" s="83"/>
      <c r="S522" s="83"/>
      <c r="T522" s="83"/>
      <c r="U522" s="83"/>
      <c r="V522" s="83"/>
      <c r="W522" s="83"/>
      <c r="X522" s="83"/>
      <c r="Y522" s="83"/>
      <c r="Z522" s="83"/>
      <c r="AA522" s="83"/>
      <c r="AB522" s="83"/>
      <c r="AC522" s="83"/>
      <c r="AD522" s="83"/>
      <c r="AE522" s="83"/>
      <c r="AF522" s="83"/>
      <c r="AG522" s="83"/>
      <c r="AH522" s="83"/>
      <c r="AI522" s="83"/>
      <c r="AJ522" s="83"/>
    </row>
    <row r="523" spans="1:36" ht="12.75" x14ac:dyDescent="0.2">
      <c r="A523" s="83"/>
      <c r="B523" s="83"/>
      <c r="C523" s="83"/>
      <c r="D523" s="83"/>
      <c r="E523" s="83"/>
      <c r="F523" s="83"/>
      <c r="G523" s="83"/>
      <c r="H523" s="83"/>
      <c r="I523" s="83"/>
      <c r="J523" s="83"/>
      <c r="K523" s="83"/>
      <c r="L523" s="83"/>
      <c r="M523" s="83"/>
      <c r="N523" s="83"/>
      <c r="O523" s="83"/>
      <c r="P523" s="83"/>
      <c r="Q523" s="83"/>
      <c r="R523" s="83"/>
      <c r="S523" s="83"/>
      <c r="T523" s="83"/>
      <c r="U523" s="83"/>
      <c r="V523" s="83"/>
      <c r="W523" s="83"/>
      <c r="X523" s="83"/>
      <c r="Y523" s="83"/>
      <c r="Z523" s="83"/>
      <c r="AA523" s="83"/>
      <c r="AB523" s="83"/>
      <c r="AC523" s="83"/>
      <c r="AD523" s="83"/>
      <c r="AE523" s="83"/>
      <c r="AF523" s="83"/>
      <c r="AG523" s="83"/>
      <c r="AH523" s="83"/>
      <c r="AI523" s="83"/>
      <c r="AJ523" s="83"/>
    </row>
    <row r="524" spans="1:36" ht="12.75" x14ac:dyDescent="0.2">
      <c r="A524" s="83"/>
      <c r="B524" s="83"/>
      <c r="C524" s="83"/>
      <c r="D524" s="83"/>
      <c r="E524" s="83"/>
      <c r="F524" s="83"/>
      <c r="G524" s="83"/>
      <c r="H524" s="83"/>
      <c r="I524" s="83"/>
      <c r="J524" s="83"/>
      <c r="K524" s="83"/>
      <c r="L524" s="83"/>
      <c r="M524" s="83"/>
      <c r="N524" s="83"/>
      <c r="O524" s="83"/>
      <c r="P524" s="83"/>
      <c r="Q524" s="83"/>
      <c r="R524" s="83"/>
      <c r="S524" s="83"/>
      <c r="T524" s="83"/>
      <c r="U524" s="83"/>
      <c r="V524" s="83"/>
      <c r="W524" s="83"/>
      <c r="X524" s="83"/>
      <c r="Y524" s="83"/>
      <c r="Z524" s="83"/>
      <c r="AA524" s="83"/>
      <c r="AB524" s="83"/>
      <c r="AC524" s="83"/>
      <c r="AD524" s="83"/>
      <c r="AE524" s="83"/>
      <c r="AF524" s="83"/>
      <c r="AG524" s="83"/>
      <c r="AH524" s="83"/>
      <c r="AI524" s="83"/>
      <c r="AJ524" s="83"/>
    </row>
    <row r="525" spans="1:36" ht="12.75" x14ac:dyDescent="0.2">
      <c r="A525" s="83"/>
      <c r="B525" s="83"/>
      <c r="C525" s="83"/>
      <c r="D525" s="83"/>
      <c r="E525" s="83"/>
      <c r="F525" s="83"/>
      <c r="G525" s="83"/>
      <c r="H525" s="83"/>
      <c r="I525" s="83"/>
      <c r="J525" s="83"/>
      <c r="K525" s="83"/>
      <c r="L525" s="83"/>
      <c r="M525" s="83"/>
      <c r="N525" s="83"/>
      <c r="O525" s="83"/>
      <c r="P525" s="83"/>
      <c r="Q525" s="83"/>
      <c r="R525" s="83"/>
      <c r="S525" s="83"/>
      <c r="T525" s="83"/>
      <c r="U525" s="83"/>
      <c r="V525" s="83"/>
      <c r="W525" s="83"/>
      <c r="X525" s="83"/>
      <c r="Y525" s="83"/>
      <c r="Z525" s="83"/>
      <c r="AA525" s="83"/>
      <c r="AB525" s="83"/>
      <c r="AC525" s="83"/>
      <c r="AD525" s="83"/>
      <c r="AE525" s="83"/>
      <c r="AF525" s="83"/>
      <c r="AG525" s="83"/>
      <c r="AH525" s="83"/>
      <c r="AI525" s="83"/>
      <c r="AJ525" s="83"/>
    </row>
    <row r="526" spans="1:36" ht="12.75" x14ac:dyDescent="0.2">
      <c r="A526" s="83"/>
      <c r="B526" s="83"/>
      <c r="C526" s="83"/>
      <c r="D526" s="83"/>
      <c r="E526" s="83"/>
      <c r="F526" s="83"/>
      <c r="G526" s="83"/>
      <c r="H526" s="83"/>
      <c r="I526" s="83"/>
      <c r="J526" s="83"/>
      <c r="K526" s="83"/>
      <c r="L526" s="83"/>
      <c r="M526" s="83"/>
      <c r="N526" s="83"/>
      <c r="O526" s="83"/>
      <c r="P526" s="83"/>
      <c r="Q526" s="83"/>
      <c r="R526" s="83"/>
      <c r="S526" s="83"/>
      <c r="T526" s="83"/>
      <c r="U526" s="83"/>
      <c r="V526" s="83"/>
      <c r="W526" s="83"/>
      <c r="X526" s="83"/>
      <c r="Y526" s="83"/>
      <c r="Z526" s="83"/>
      <c r="AA526" s="83"/>
      <c r="AB526" s="83"/>
      <c r="AC526" s="83"/>
      <c r="AD526" s="83"/>
      <c r="AE526" s="83"/>
      <c r="AF526" s="83"/>
      <c r="AG526" s="83"/>
      <c r="AH526" s="83"/>
      <c r="AI526" s="83"/>
      <c r="AJ526" s="83"/>
    </row>
    <row r="527" spans="1:36" ht="12.75" x14ac:dyDescent="0.2">
      <c r="A527" s="83"/>
      <c r="B527" s="83"/>
      <c r="C527" s="83"/>
      <c r="D527" s="83"/>
      <c r="E527" s="83"/>
      <c r="F527" s="83"/>
      <c r="G527" s="83"/>
      <c r="H527" s="83"/>
      <c r="I527" s="83"/>
      <c r="J527" s="83"/>
      <c r="K527" s="83"/>
      <c r="L527" s="83"/>
      <c r="M527" s="83"/>
      <c r="N527" s="83"/>
      <c r="O527" s="83"/>
      <c r="P527" s="83"/>
      <c r="Q527" s="83"/>
      <c r="R527" s="83"/>
      <c r="S527" s="83"/>
      <c r="T527" s="83"/>
      <c r="U527" s="83"/>
      <c r="V527" s="83"/>
      <c r="W527" s="83"/>
      <c r="X527" s="83"/>
      <c r="Y527" s="83"/>
      <c r="Z527" s="83"/>
      <c r="AA527" s="83"/>
      <c r="AB527" s="83"/>
      <c r="AC527" s="83"/>
      <c r="AD527" s="83"/>
      <c r="AE527" s="83"/>
      <c r="AF527" s="83"/>
      <c r="AG527" s="83"/>
      <c r="AH527" s="83"/>
      <c r="AI527" s="83"/>
      <c r="AJ527" s="83"/>
    </row>
    <row r="528" spans="1:36" ht="12.75" x14ac:dyDescent="0.2">
      <c r="A528" s="83"/>
      <c r="B528" s="83"/>
      <c r="C528" s="83"/>
      <c r="D528" s="83"/>
      <c r="E528" s="83"/>
      <c r="F528" s="83"/>
      <c r="G528" s="83"/>
      <c r="H528" s="83"/>
      <c r="I528" s="83"/>
      <c r="J528" s="83"/>
      <c r="K528" s="83"/>
      <c r="L528" s="83"/>
      <c r="M528" s="83"/>
      <c r="N528" s="83"/>
      <c r="O528" s="83"/>
      <c r="P528" s="83"/>
      <c r="Q528" s="83"/>
      <c r="R528" s="83"/>
      <c r="S528" s="83"/>
      <c r="T528" s="83"/>
      <c r="U528" s="83"/>
      <c r="V528" s="83"/>
      <c r="W528" s="83"/>
      <c r="X528" s="83"/>
      <c r="Y528" s="83"/>
      <c r="Z528" s="83"/>
      <c r="AA528" s="83"/>
      <c r="AB528" s="83"/>
      <c r="AC528" s="83"/>
      <c r="AD528" s="83"/>
      <c r="AE528" s="83"/>
      <c r="AF528" s="83"/>
      <c r="AG528" s="83"/>
      <c r="AH528" s="83"/>
      <c r="AI528" s="83"/>
      <c r="AJ528" s="83"/>
    </row>
    <row r="529" spans="1:36" ht="12.75" x14ac:dyDescent="0.2">
      <c r="A529" s="83"/>
      <c r="B529" s="83"/>
      <c r="C529" s="83"/>
      <c r="D529" s="83"/>
      <c r="E529" s="83"/>
      <c r="F529" s="83"/>
      <c r="G529" s="83"/>
      <c r="H529" s="83"/>
      <c r="I529" s="83"/>
      <c r="J529" s="83"/>
      <c r="K529" s="83"/>
      <c r="L529" s="83"/>
      <c r="M529" s="83"/>
      <c r="N529" s="83"/>
      <c r="O529" s="83"/>
      <c r="P529" s="83"/>
      <c r="Q529" s="83"/>
      <c r="R529" s="83"/>
      <c r="S529" s="83"/>
      <c r="T529" s="83"/>
      <c r="U529" s="83"/>
      <c r="V529" s="83"/>
      <c r="W529" s="83"/>
      <c r="X529" s="83"/>
      <c r="Y529" s="83"/>
      <c r="Z529" s="83"/>
      <c r="AA529" s="83"/>
      <c r="AB529" s="83"/>
      <c r="AC529" s="83"/>
      <c r="AD529" s="83"/>
      <c r="AE529" s="83"/>
      <c r="AF529" s="83"/>
      <c r="AG529" s="83"/>
      <c r="AH529" s="83"/>
      <c r="AI529" s="83"/>
      <c r="AJ529" s="83"/>
    </row>
    <row r="530" spans="1:36" ht="12.75" x14ac:dyDescent="0.2">
      <c r="A530" s="83"/>
      <c r="B530" s="83"/>
      <c r="C530" s="83"/>
      <c r="D530" s="83"/>
      <c r="E530" s="83"/>
      <c r="F530" s="83"/>
      <c r="G530" s="83"/>
      <c r="H530" s="83"/>
      <c r="I530" s="83"/>
      <c r="J530" s="83"/>
      <c r="K530" s="83"/>
      <c r="L530" s="83"/>
      <c r="M530" s="83"/>
      <c r="N530" s="83"/>
      <c r="O530" s="83"/>
      <c r="P530" s="83"/>
      <c r="Q530" s="83"/>
      <c r="R530" s="83"/>
      <c r="S530" s="83"/>
      <c r="T530" s="83"/>
      <c r="U530" s="83"/>
      <c r="V530" s="83"/>
      <c r="W530" s="83"/>
      <c r="X530" s="83"/>
      <c r="Y530" s="83"/>
      <c r="Z530" s="83"/>
      <c r="AA530" s="83"/>
      <c r="AB530" s="83"/>
      <c r="AC530" s="83"/>
      <c r="AD530" s="83"/>
      <c r="AE530" s="83"/>
      <c r="AF530" s="83"/>
      <c r="AG530" s="83"/>
      <c r="AH530" s="83"/>
      <c r="AI530" s="83"/>
      <c r="AJ530" s="83"/>
    </row>
    <row r="531" spans="1:36" ht="12.75" x14ac:dyDescent="0.2">
      <c r="A531" s="83"/>
      <c r="B531" s="83"/>
      <c r="C531" s="83"/>
      <c r="D531" s="83"/>
      <c r="E531" s="83"/>
      <c r="F531" s="83"/>
      <c r="G531" s="83"/>
      <c r="H531" s="83"/>
      <c r="I531" s="83"/>
      <c r="J531" s="83"/>
      <c r="K531" s="83"/>
      <c r="L531" s="83"/>
      <c r="M531" s="83"/>
      <c r="N531" s="83"/>
      <c r="O531" s="83"/>
      <c r="P531" s="83"/>
      <c r="Q531" s="83"/>
      <c r="R531" s="83"/>
      <c r="S531" s="83"/>
      <c r="T531" s="83"/>
      <c r="U531" s="83"/>
      <c r="V531" s="83"/>
      <c r="W531" s="83"/>
      <c r="X531" s="83"/>
      <c r="Y531" s="83"/>
      <c r="Z531" s="83"/>
      <c r="AA531" s="83"/>
      <c r="AB531" s="83"/>
      <c r="AC531" s="83"/>
      <c r="AD531" s="83"/>
      <c r="AE531" s="83"/>
      <c r="AF531" s="83"/>
      <c r="AG531" s="83"/>
      <c r="AH531" s="83"/>
      <c r="AI531" s="83"/>
      <c r="AJ531" s="83"/>
    </row>
    <row r="532" spans="1:36" ht="12.75" x14ac:dyDescent="0.2">
      <c r="A532" s="83"/>
      <c r="B532" s="83"/>
      <c r="C532" s="83"/>
      <c r="D532" s="83"/>
      <c r="E532" s="83"/>
      <c r="F532" s="83"/>
      <c r="G532" s="83"/>
      <c r="H532" s="83"/>
      <c r="I532" s="83"/>
      <c r="J532" s="83"/>
      <c r="K532" s="83"/>
      <c r="L532" s="83"/>
      <c r="M532" s="83"/>
      <c r="N532" s="83"/>
      <c r="O532" s="83"/>
      <c r="P532" s="83"/>
      <c r="Q532" s="83"/>
      <c r="R532" s="83"/>
      <c r="S532" s="83"/>
      <c r="T532" s="83"/>
      <c r="U532" s="83"/>
      <c r="V532" s="83"/>
      <c r="W532" s="83"/>
      <c r="X532" s="83"/>
      <c r="Y532" s="83"/>
      <c r="Z532" s="83"/>
      <c r="AA532" s="83"/>
      <c r="AB532" s="83"/>
      <c r="AC532" s="83"/>
      <c r="AD532" s="83"/>
      <c r="AE532" s="83"/>
      <c r="AF532" s="83"/>
      <c r="AG532" s="83"/>
      <c r="AH532" s="83"/>
      <c r="AI532" s="83"/>
      <c r="AJ532" s="83"/>
    </row>
    <row r="533" spans="1:36" ht="12.75" x14ac:dyDescent="0.2">
      <c r="A533" s="83"/>
      <c r="B533" s="83"/>
      <c r="C533" s="83"/>
      <c r="D533" s="83"/>
      <c r="E533" s="83"/>
      <c r="F533" s="83"/>
      <c r="G533" s="83"/>
      <c r="H533" s="83"/>
      <c r="I533" s="83"/>
      <c r="J533" s="83"/>
      <c r="K533" s="83"/>
      <c r="L533" s="83"/>
      <c r="M533" s="83"/>
      <c r="N533" s="83"/>
      <c r="O533" s="83"/>
      <c r="P533" s="83"/>
      <c r="Q533" s="83"/>
      <c r="R533" s="83"/>
      <c r="S533" s="83"/>
      <c r="T533" s="83"/>
      <c r="U533" s="83"/>
      <c r="V533" s="83"/>
      <c r="W533" s="83"/>
      <c r="X533" s="83"/>
      <c r="Y533" s="83"/>
      <c r="Z533" s="83"/>
      <c r="AA533" s="83"/>
      <c r="AB533" s="83"/>
      <c r="AC533" s="83"/>
      <c r="AD533" s="83"/>
      <c r="AE533" s="83"/>
      <c r="AF533" s="83"/>
      <c r="AG533" s="83"/>
      <c r="AH533" s="83"/>
      <c r="AI533" s="83"/>
      <c r="AJ533" s="83"/>
    </row>
    <row r="534" spans="1:36" ht="12.75" x14ac:dyDescent="0.2">
      <c r="A534" s="83"/>
      <c r="B534" s="83"/>
      <c r="C534" s="83"/>
      <c r="D534" s="83"/>
      <c r="E534" s="83"/>
      <c r="F534" s="83"/>
      <c r="G534" s="83"/>
      <c r="H534" s="83"/>
      <c r="I534" s="83"/>
      <c r="J534" s="83"/>
      <c r="K534" s="83"/>
      <c r="L534" s="83"/>
      <c r="M534" s="83"/>
      <c r="N534" s="83"/>
      <c r="O534" s="83"/>
      <c r="P534" s="83"/>
      <c r="Q534" s="83"/>
      <c r="R534" s="83"/>
      <c r="S534" s="83"/>
      <c r="T534" s="83"/>
      <c r="U534" s="83"/>
      <c r="V534" s="83"/>
      <c r="W534" s="83"/>
      <c r="X534" s="83"/>
      <c r="Y534" s="83"/>
      <c r="Z534" s="83"/>
      <c r="AA534" s="83"/>
      <c r="AB534" s="83"/>
      <c r="AC534" s="83"/>
      <c r="AD534" s="83"/>
      <c r="AE534" s="83"/>
      <c r="AF534" s="83"/>
      <c r="AG534" s="83"/>
      <c r="AH534" s="83"/>
      <c r="AI534" s="83"/>
      <c r="AJ534" s="83"/>
    </row>
    <row r="535" spans="1:36" ht="12.75" x14ac:dyDescent="0.2">
      <c r="A535" s="83"/>
      <c r="B535" s="83"/>
      <c r="C535" s="83"/>
      <c r="D535" s="83"/>
      <c r="E535" s="83"/>
      <c r="F535" s="83"/>
      <c r="G535" s="83"/>
      <c r="H535" s="83"/>
      <c r="I535" s="83"/>
      <c r="J535" s="83"/>
      <c r="K535" s="83"/>
      <c r="L535" s="83"/>
      <c r="M535" s="83"/>
      <c r="N535" s="83"/>
      <c r="O535" s="83"/>
      <c r="P535" s="83"/>
      <c r="Q535" s="83"/>
      <c r="R535" s="83"/>
      <c r="S535" s="83"/>
      <c r="T535" s="83"/>
      <c r="U535" s="83"/>
      <c r="V535" s="83"/>
      <c r="W535" s="83"/>
      <c r="X535" s="83"/>
      <c r="Y535" s="83"/>
      <c r="Z535" s="83"/>
      <c r="AA535" s="83"/>
      <c r="AB535" s="83"/>
      <c r="AC535" s="83"/>
      <c r="AD535" s="83"/>
      <c r="AE535" s="83"/>
      <c r="AF535" s="83"/>
      <c r="AG535" s="83"/>
      <c r="AH535" s="83"/>
      <c r="AI535" s="83"/>
      <c r="AJ535" s="83"/>
    </row>
    <row r="536" spans="1:36" ht="12.75" x14ac:dyDescent="0.2">
      <c r="A536" s="83"/>
      <c r="B536" s="83"/>
      <c r="C536" s="83"/>
      <c r="D536" s="83"/>
      <c r="E536" s="83"/>
      <c r="F536" s="83"/>
      <c r="G536" s="83"/>
      <c r="H536" s="83"/>
      <c r="I536" s="83"/>
      <c r="J536" s="83"/>
      <c r="K536" s="83"/>
      <c r="L536" s="83"/>
      <c r="M536" s="83"/>
      <c r="N536" s="83"/>
      <c r="O536" s="83"/>
      <c r="P536" s="83"/>
      <c r="Q536" s="83"/>
      <c r="R536" s="83"/>
      <c r="S536" s="83"/>
      <c r="T536" s="83"/>
      <c r="U536" s="83"/>
      <c r="V536" s="83"/>
      <c r="W536" s="83"/>
      <c r="X536" s="83"/>
      <c r="Y536" s="83"/>
      <c r="Z536" s="83"/>
      <c r="AA536" s="83"/>
      <c r="AB536" s="83"/>
      <c r="AC536" s="83"/>
      <c r="AD536" s="83"/>
      <c r="AE536" s="83"/>
      <c r="AF536" s="83"/>
      <c r="AG536" s="83"/>
      <c r="AH536" s="83"/>
      <c r="AI536" s="83"/>
      <c r="AJ536" s="83"/>
    </row>
    <row r="537" spans="1:36" ht="12.75" x14ac:dyDescent="0.2">
      <c r="A537" s="83"/>
      <c r="B537" s="83"/>
      <c r="C537" s="83"/>
      <c r="D537" s="83"/>
      <c r="E537" s="83"/>
      <c r="F537" s="83"/>
      <c r="G537" s="83"/>
      <c r="H537" s="83"/>
      <c r="I537" s="83"/>
      <c r="J537" s="83"/>
      <c r="K537" s="83"/>
      <c r="L537" s="83"/>
      <c r="M537" s="83"/>
      <c r="N537" s="83"/>
      <c r="O537" s="83"/>
      <c r="P537" s="83"/>
      <c r="Q537" s="83"/>
      <c r="R537" s="83"/>
      <c r="S537" s="83"/>
      <c r="T537" s="83"/>
      <c r="U537" s="83"/>
      <c r="V537" s="83"/>
      <c r="W537" s="83"/>
      <c r="X537" s="83"/>
      <c r="Y537" s="83"/>
      <c r="Z537" s="83"/>
      <c r="AA537" s="83"/>
      <c r="AB537" s="83"/>
      <c r="AC537" s="83"/>
      <c r="AD537" s="83"/>
      <c r="AE537" s="83"/>
      <c r="AF537" s="83"/>
      <c r="AG537" s="83"/>
      <c r="AH537" s="83"/>
      <c r="AI537" s="83"/>
      <c r="AJ537" s="83"/>
    </row>
    <row r="538" spans="1:36" ht="12.75" x14ac:dyDescent="0.2">
      <c r="A538" s="83"/>
      <c r="B538" s="83"/>
      <c r="C538" s="83"/>
      <c r="D538" s="83"/>
      <c r="E538" s="83"/>
      <c r="F538" s="83"/>
      <c r="G538" s="83"/>
      <c r="H538" s="83"/>
      <c r="I538" s="83"/>
      <c r="J538" s="83"/>
      <c r="K538" s="83"/>
      <c r="L538" s="83"/>
      <c r="M538" s="83"/>
      <c r="N538" s="83"/>
      <c r="O538" s="83"/>
      <c r="P538" s="83"/>
      <c r="Q538" s="83"/>
      <c r="R538" s="83"/>
      <c r="S538" s="83"/>
      <c r="T538" s="83"/>
      <c r="U538" s="83"/>
      <c r="V538" s="83"/>
      <c r="W538" s="83"/>
      <c r="X538" s="83"/>
      <c r="Y538" s="83"/>
      <c r="Z538" s="83"/>
      <c r="AA538" s="83"/>
      <c r="AB538" s="83"/>
      <c r="AC538" s="83"/>
      <c r="AD538" s="83"/>
      <c r="AE538" s="83"/>
      <c r="AF538" s="83"/>
      <c r="AG538" s="83"/>
      <c r="AH538" s="83"/>
      <c r="AI538" s="83"/>
      <c r="AJ538" s="83"/>
    </row>
    <row r="539" spans="1:36" ht="12.75" x14ac:dyDescent="0.2">
      <c r="A539" s="83"/>
      <c r="B539" s="83"/>
      <c r="C539" s="83"/>
      <c r="D539" s="83"/>
      <c r="E539" s="83"/>
      <c r="F539" s="83"/>
      <c r="G539" s="83"/>
      <c r="H539" s="83"/>
      <c r="I539" s="83"/>
      <c r="J539" s="83"/>
      <c r="K539" s="83"/>
      <c r="L539" s="83"/>
      <c r="M539" s="83"/>
      <c r="N539" s="83"/>
      <c r="O539" s="83"/>
      <c r="P539" s="83"/>
      <c r="Q539" s="83"/>
      <c r="R539" s="83"/>
      <c r="S539" s="83"/>
      <c r="T539" s="83"/>
      <c r="U539" s="83"/>
      <c r="V539" s="83"/>
      <c r="W539" s="83"/>
      <c r="X539" s="83"/>
      <c r="Y539" s="83"/>
      <c r="Z539" s="83"/>
      <c r="AA539" s="83"/>
      <c r="AB539" s="83"/>
      <c r="AC539" s="83"/>
      <c r="AD539" s="83"/>
      <c r="AE539" s="83"/>
      <c r="AF539" s="83"/>
      <c r="AG539" s="83"/>
      <c r="AH539" s="83"/>
      <c r="AI539" s="83"/>
      <c r="AJ539" s="83"/>
    </row>
    <row r="540" spans="1:36" ht="12.75" x14ac:dyDescent="0.2">
      <c r="A540" s="83"/>
      <c r="B540" s="83"/>
      <c r="C540" s="83"/>
      <c r="D540" s="83"/>
      <c r="E540" s="83"/>
      <c r="F540" s="83"/>
      <c r="G540" s="83"/>
      <c r="H540" s="83"/>
      <c r="I540" s="83"/>
      <c r="J540" s="83"/>
      <c r="K540" s="83"/>
      <c r="L540" s="83"/>
      <c r="M540" s="83"/>
      <c r="N540" s="83"/>
      <c r="O540" s="83"/>
      <c r="P540" s="83"/>
      <c r="Q540" s="83"/>
      <c r="R540" s="83"/>
      <c r="S540" s="83"/>
      <c r="T540" s="83"/>
      <c r="U540" s="83"/>
      <c r="V540" s="83"/>
      <c r="W540" s="83"/>
      <c r="X540" s="83"/>
      <c r="Y540" s="83"/>
      <c r="Z540" s="83"/>
      <c r="AA540" s="83"/>
      <c r="AB540" s="83"/>
      <c r="AC540" s="83"/>
      <c r="AD540" s="83"/>
      <c r="AE540" s="83"/>
      <c r="AF540" s="83"/>
      <c r="AG540" s="83"/>
      <c r="AH540" s="83"/>
      <c r="AI540" s="83"/>
      <c r="AJ540" s="83"/>
    </row>
    <row r="541" spans="1:36" ht="12.75" x14ac:dyDescent="0.2">
      <c r="A541" s="83"/>
      <c r="B541" s="83"/>
      <c r="C541" s="83"/>
      <c r="D541" s="83"/>
      <c r="E541" s="83"/>
      <c r="F541" s="83"/>
      <c r="G541" s="83"/>
      <c r="H541" s="83"/>
      <c r="I541" s="83"/>
      <c r="J541" s="83"/>
      <c r="K541" s="83"/>
      <c r="L541" s="83"/>
      <c r="M541" s="83"/>
      <c r="N541" s="83"/>
      <c r="O541" s="83"/>
      <c r="P541" s="83"/>
      <c r="Q541" s="83"/>
      <c r="R541" s="83"/>
      <c r="S541" s="83"/>
      <c r="T541" s="83"/>
      <c r="U541" s="83"/>
      <c r="V541" s="83"/>
      <c r="W541" s="83"/>
      <c r="X541" s="83"/>
      <c r="Y541" s="83"/>
      <c r="Z541" s="83"/>
      <c r="AA541" s="83"/>
      <c r="AB541" s="83"/>
      <c r="AC541" s="83"/>
      <c r="AD541" s="83"/>
      <c r="AE541" s="83"/>
      <c r="AF541" s="83"/>
      <c r="AG541" s="83"/>
      <c r="AH541" s="83"/>
      <c r="AI541" s="83"/>
      <c r="AJ541" s="83"/>
    </row>
    <row r="542" spans="1:36" ht="12.75" x14ac:dyDescent="0.2">
      <c r="A542" s="83"/>
      <c r="B542" s="83"/>
      <c r="C542" s="83"/>
      <c r="D542" s="83"/>
      <c r="E542" s="83"/>
      <c r="F542" s="83"/>
      <c r="G542" s="83"/>
      <c r="H542" s="83"/>
      <c r="I542" s="83"/>
      <c r="J542" s="83"/>
      <c r="K542" s="83"/>
      <c r="L542" s="83"/>
      <c r="M542" s="83"/>
      <c r="N542" s="83"/>
      <c r="O542" s="83"/>
      <c r="P542" s="83"/>
      <c r="Q542" s="83"/>
      <c r="R542" s="83"/>
      <c r="S542" s="83"/>
      <c r="T542" s="83"/>
      <c r="U542" s="83"/>
      <c r="V542" s="83"/>
      <c r="W542" s="83"/>
      <c r="X542" s="83"/>
      <c r="Y542" s="83"/>
      <c r="Z542" s="83"/>
      <c r="AA542" s="83"/>
      <c r="AB542" s="83"/>
      <c r="AC542" s="83"/>
      <c r="AD542" s="83"/>
      <c r="AE542" s="83"/>
      <c r="AF542" s="83"/>
      <c r="AG542" s="83"/>
      <c r="AH542" s="83"/>
      <c r="AI542" s="83"/>
      <c r="AJ542" s="83"/>
    </row>
    <row r="543" spans="1:36" ht="12.75" x14ac:dyDescent="0.2">
      <c r="A543" s="83"/>
      <c r="B543" s="83"/>
      <c r="C543" s="83"/>
      <c r="D543" s="83"/>
      <c r="E543" s="83"/>
      <c r="F543" s="83"/>
      <c r="G543" s="83"/>
      <c r="H543" s="83"/>
      <c r="I543" s="83"/>
      <c r="J543" s="83"/>
      <c r="K543" s="83"/>
      <c r="L543" s="83"/>
      <c r="M543" s="83"/>
      <c r="N543" s="83"/>
      <c r="O543" s="83"/>
      <c r="P543" s="83"/>
      <c r="Q543" s="83"/>
      <c r="R543" s="83"/>
      <c r="S543" s="83"/>
      <c r="T543" s="83"/>
      <c r="U543" s="83"/>
      <c r="V543" s="83"/>
      <c r="W543" s="83"/>
      <c r="X543" s="83"/>
      <c r="Y543" s="83"/>
      <c r="Z543" s="83"/>
      <c r="AA543" s="83"/>
      <c r="AB543" s="83"/>
      <c r="AC543" s="83"/>
      <c r="AD543" s="83"/>
      <c r="AE543" s="83"/>
      <c r="AF543" s="83"/>
      <c r="AG543" s="83"/>
      <c r="AH543" s="83"/>
      <c r="AI543" s="83"/>
      <c r="AJ543" s="83"/>
    </row>
    <row r="544" spans="1:36" ht="12.75" x14ac:dyDescent="0.2">
      <c r="A544" s="83"/>
      <c r="B544" s="83"/>
      <c r="C544" s="83"/>
      <c r="D544" s="83"/>
      <c r="E544" s="83"/>
      <c r="F544" s="83"/>
      <c r="G544" s="83"/>
      <c r="H544" s="83"/>
      <c r="I544" s="83"/>
      <c r="J544" s="83"/>
      <c r="K544" s="83"/>
      <c r="L544" s="83"/>
      <c r="M544" s="83"/>
      <c r="N544" s="83"/>
      <c r="O544" s="83"/>
      <c r="P544" s="83"/>
      <c r="Q544" s="83"/>
      <c r="R544" s="83"/>
      <c r="S544" s="83"/>
      <c r="T544" s="83"/>
      <c r="U544" s="83"/>
      <c r="V544" s="83"/>
      <c r="W544" s="83"/>
      <c r="X544" s="83"/>
      <c r="Y544" s="83"/>
      <c r="Z544" s="83"/>
      <c r="AA544" s="83"/>
      <c r="AB544" s="83"/>
      <c r="AC544" s="83"/>
      <c r="AD544" s="83"/>
      <c r="AE544" s="83"/>
      <c r="AF544" s="83"/>
      <c r="AG544" s="83"/>
      <c r="AH544" s="83"/>
      <c r="AI544" s="83"/>
      <c r="AJ544" s="83"/>
    </row>
    <row r="545" spans="1:36" ht="12.75" x14ac:dyDescent="0.2">
      <c r="A545" s="83"/>
      <c r="B545" s="83"/>
      <c r="C545" s="83"/>
      <c r="D545" s="83"/>
      <c r="E545" s="83"/>
      <c r="F545" s="83"/>
      <c r="G545" s="83"/>
      <c r="H545" s="83"/>
      <c r="I545" s="83"/>
      <c r="J545" s="83"/>
      <c r="K545" s="83"/>
      <c r="L545" s="83"/>
      <c r="M545" s="83"/>
      <c r="N545" s="83"/>
      <c r="O545" s="83"/>
      <c r="P545" s="83"/>
      <c r="Q545" s="83"/>
      <c r="R545" s="83"/>
      <c r="S545" s="83"/>
      <c r="T545" s="83"/>
      <c r="U545" s="83"/>
      <c r="V545" s="83"/>
      <c r="W545" s="83"/>
      <c r="X545" s="83"/>
      <c r="Y545" s="83"/>
      <c r="Z545" s="83"/>
      <c r="AA545" s="83"/>
      <c r="AB545" s="83"/>
      <c r="AC545" s="83"/>
      <c r="AD545" s="83"/>
      <c r="AE545" s="83"/>
      <c r="AF545" s="83"/>
      <c r="AG545" s="83"/>
      <c r="AH545" s="83"/>
      <c r="AI545" s="83"/>
      <c r="AJ545" s="83"/>
    </row>
    <row r="546" spans="1:36" ht="12.75" x14ac:dyDescent="0.2">
      <c r="A546" s="83"/>
      <c r="B546" s="83"/>
      <c r="C546" s="83"/>
      <c r="D546" s="83"/>
      <c r="E546" s="83"/>
      <c r="F546" s="83"/>
      <c r="G546" s="83"/>
      <c r="H546" s="83"/>
      <c r="I546" s="83"/>
      <c r="J546" s="83"/>
      <c r="K546" s="83"/>
      <c r="L546" s="83"/>
      <c r="M546" s="83"/>
      <c r="N546" s="83"/>
      <c r="O546" s="83"/>
      <c r="P546" s="83"/>
      <c r="Q546" s="83"/>
      <c r="R546" s="83"/>
      <c r="S546" s="83"/>
      <c r="T546" s="83"/>
      <c r="U546" s="83"/>
      <c r="V546" s="83"/>
      <c r="W546" s="83"/>
      <c r="X546" s="83"/>
      <c r="Y546" s="83"/>
      <c r="Z546" s="83"/>
      <c r="AA546" s="83"/>
      <c r="AB546" s="83"/>
      <c r="AC546" s="83"/>
      <c r="AD546" s="83"/>
      <c r="AE546" s="83"/>
      <c r="AF546" s="83"/>
      <c r="AG546" s="83"/>
      <c r="AH546" s="83"/>
      <c r="AI546" s="83"/>
      <c r="AJ546" s="83"/>
    </row>
    <row r="547" spans="1:36" ht="12.75" x14ac:dyDescent="0.2">
      <c r="A547" s="83"/>
      <c r="B547" s="83"/>
      <c r="C547" s="83"/>
      <c r="D547" s="83"/>
      <c r="E547" s="83"/>
      <c r="F547" s="83"/>
      <c r="G547" s="83"/>
      <c r="H547" s="83"/>
      <c r="I547" s="83"/>
      <c r="J547" s="83"/>
      <c r="K547" s="83"/>
      <c r="L547" s="83"/>
      <c r="M547" s="83"/>
      <c r="N547" s="83"/>
      <c r="O547" s="83"/>
      <c r="P547" s="83"/>
      <c r="Q547" s="83"/>
      <c r="R547" s="83"/>
      <c r="S547" s="83"/>
      <c r="T547" s="83"/>
      <c r="U547" s="83"/>
      <c r="V547" s="83"/>
      <c r="W547" s="83"/>
      <c r="X547" s="83"/>
      <c r="Y547" s="83"/>
      <c r="Z547" s="83"/>
      <c r="AA547" s="83"/>
      <c r="AB547" s="83"/>
      <c r="AC547" s="83"/>
      <c r="AD547" s="83"/>
      <c r="AE547" s="83"/>
      <c r="AF547" s="83"/>
      <c r="AG547" s="83"/>
      <c r="AH547" s="83"/>
      <c r="AI547" s="83"/>
      <c r="AJ547" s="83"/>
    </row>
    <row r="548" spans="1:36" ht="12.75" x14ac:dyDescent="0.2">
      <c r="A548" s="83"/>
      <c r="B548" s="83"/>
      <c r="C548" s="83"/>
      <c r="D548" s="83"/>
      <c r="E548" s="83"/>
      <c r="F548" s="83"/>
      <c r="G548" s="83"/>
      <c r="H548" s="83"/>
      <c r="I548" s="83"/>
      <c r="J548" s="83"/>
      <c r="K548" s="83"/>
      <c r="L548" s="83"/>
      <c r="M548" s="83"/>
      <c r="N548" s="83"/>
      <c r="O548" s="83"/>
      <c r="P548" s="83"/>
      <c r="Q548" s="83"/>
      <c r="R548" s="83"/>
      <c r="S548" s="83"/>
      <c r="T548" s="83"/>
      <c r="U548" s="83"/>
      <c r="V548" s="83"/>
      <c r="W548" s="83"/>
      <c r="X548" s="83"/>
      <c r="Y548" s="83"/>
      <c r="Z548" s="83"/>
      <c r="AA548" s="83"/>
      <c r="AB548" s="83"/>
      <c r="AC548" s="83"/>
      <c r="AD548" s="83"/>
      <c r="AE548" s="83"/>
      <c r="AF548" s="83"/>
      <c r="AG548" s="83"/>
      <c r="AH548" s="83"/>
      <c r="AI548" s="83"/>
      <c r="AJ548" s="83"/>
    </row>
    <row r="549" spans="1:36" ht="12.75" x14ac:dyDescent="0.2">
      <c r="A549" s="83"/>
      <c r="B549" s="83"/>
      <c r="C549" s="83"/>
      <c r="D549" s="83"/>
      <c r="E549" s="83"/>
      <c r="F549" s="83"/>
      <c r="G549" s="83"/>
      <c r="H549" s="83"/>
      <c r="I549" s="83"/>
      <c r="J549" s="83"/>
      <c r="K549" s="83"/>
      <c r="L549" s="83"/>
      <c r="M549" s="83"/>
      <c r="N549" s="83"/>
      <c r="O549" s="83"/>
      <c r="P549" s="83"/>
      <c r="Q549" s="83"/>
      <c r="R549" s="83"/>
      <c r="S549" s="83"/>
      <c r="T549" s="83"/>
      <c r="U549" s="83"/>
      <c r="V549" s="83"/>
      <c r="W549" s="83"/>
      <c r="X549" s="83"/>
      <c r="Y549" s="83"/>
      <c r="Z549" s="83"/>
      <c r="AA549" s="83"/>
      <c r="AB549" s="83"/>
      <c r="AC549" s="83"/>
      <c r="AD549" s="83"/>
      <c r="AE549" s="83"/>
      <c r="AF549" s="83"/>
      <c r="AG549" s="83"/>
      <c r="AH549" s="83"/>
      <c r="AI549" s="83"/>
      <c r="AJ549" s="83"/>
    </row>
    <row r="550" spans="1:36" ht="12.75" x14ac:dyDescent="0.2">
      <c r="A550" s="83"/>
      <c r="B550" s="83"/>
      <c r="C550" s="83"/>
      <c r="D550" s="83"/>
      <c r="E550" s="83"/>
      <c r="F550" s="83"/>
      <c r="G550" s="83"/>
      <c r="H550" s="83"/>
      <c r="I550" s="83"/>
      <c r="J550" s="83"/>
      <c r="K550" s="83"/>
      <c r="L550" s="83"/>
      <c r="M550" s="83"/>
      <c r="N550" s="83"/>
      <c r="O550" s="83"/>
      <c r="P550" s="83"/>
      <c r="Q550" s="83"/>
      <c r="R550" s="83"/>
      <c r="S550" s="83"/>
      <c r="T550" s="83"/>
      <c r="U550" s="83"/>
      <c r="V550" s="83"/>
      <c r="W550" s="83"/>
      <c r="X550" s="83"/>
      <c r="Y550" s="83"/>
      <c r="Z550" s="83"/>
      <c r="AA550" s="83"/>
      <c r="AB550" s="83"/>
      <c r="AC550" s="83"/>
      <c r="AD550" s="83"/>
      <c r="AE550" s="83"/>
      <c r="AF550" s="83"/>
      <c r="AG550" s="83"/>
      <c r="AH550" s="83"/>
      <c r="AI550" s="83"/>
      <c r="AJ550" s="83"/>
    </row>
    <row r="551" spans="1:36" ht="12.75" x14ac:dyDescent="0.2">
      <c r="A551" s="83"/>
      <c r="B551" s="83"/>
      <c r="C551" s="83"/>
      <c r="D551" s="83"/>
      <c r="E551" s="83"/>
      <c r="F551" s="83"/>
      <c r="G551" s="83"/>
      <c r="H551" s="83"/>
      <c r="I551" s="83"/>
      <c r="J551" s="83"/>
      <c r="K551" s="83"/>
      <c r="L551" s="83"/>
      <c r="M551" s="83"/>
      <c r="N551" s="83"/>
      <c r="O551" s="83"/>
      <c r="P551" s="83"/>
      <c r="Q551" s="83"/>
      <c r="R551" s="83"/>
      <c r="S551" s="83"/>
      <c r="T551" s="83"/>
      <c r="U551" s="83"/>
      <c r="V551" s="83"/>
      <c r="W551" s="83"/>
      <c r="X551" s="83"/>
      <c r="Y551" s="83"/>
      <c r="Z551" s="83"/>
      <c r="AA551" s="83"/>
      <c r="AB551" s="83"/>
      <c r="AC551" s="83"/>
      <c r="AD551" s="83"/>
      <c r="AE551" s="83"/>
      <c r="AF551" s="83"/>
      <c r="AG551" s="83"/>
      <c r="AH551" s="83"/>
      <c r="AI551" s="83"/>
      <c r="AJ551" s="83"/>
    </row>
    <row r="552" spans="1:36" ht="12.75" x14ac:dyDescent="0.2">
      <c r="A552" s="83"/>
      <c r="B552" s="83"/>
      <c r="C552" s="83"/>
      <c r="D552" s="83"/>
      <c r="E552" s="83"/>
      <c r="F552" s="83"/>
      <c r="G552" s="83"/>
      <c r="H552" s="83"/>
      <c r="I552" s="83"/>
      <c r="J552" s="83"/>
      <c r="K552" s="83"/>
      <c r="L552" s="83"/>
      <c r="M552" s="83"/>
      <c r="N552" s="83"/>
      <c r="O552" s="83"/>
      <c r="P552" s="83"/>
      <c r="Q552" s="83"/>
      <c r="R552" s="83"/>
      <c r="S552" s="83"/>
      <c r="T552" s="83"/>
      <c r="U552" s="83"/>
      <c r="V552" s="83"/>
      <c r="W552" s="83"/>
      <c r="X552" s="83"/>
      <c r="Y552" s="83"/>
      <c r="Z552" s="83"/>
      <c r="AA552" s="83"/>
      <c r="AB552" s="83"/>
      <c r="AC552" s="83"/>
      <c r="AD552" s="83"/>
      <c r="AE552" s="83"/>
      <c r="AF552" s="83"/>
      <c r="AG552" s="83"/>
      <c r="AH552" s="83"/>
      <c r="AI552" s="83"/>
      <c r="AJ552" s="83"/>
    </row>
    <row r="553" spans="1:36" ht="12.75" x14ac:dyDescent="0.2">
      <c r="A553" s="83"/>
      <c r="B553" s="83"/>
      <c r="C553" s="83"/>
      <c r="D553" s="83"/>
      <c r="E553" s="83"/>
      <c r="F553" s="83"/>
      <c r="G553" s="83"/>
      <c r="H553" s="83"/>
      <c r="I553" s="83"/>
      <c r="J553" s="83"/>
      <c r="K553" s="83"/>
      <c r="L553" s="83"/>
      <c r="M553" s="83"/>
      <c r="N553" s="83"/>
      <c r="O553" s="83"/>
      <c r="P553" s="83"/>
      <c r="Q553" s="83"/>
      <c r="R553" s="83"/>
      <c r="S553" s="83"/>
      <c r="T553" s="83"/>
      <c r="U553" s="83"/>
      <c r="V553" s="83"/>
      <c r="W553" s="83"/>
      <c r="X553" s="83"/>
      <c r="Y553" s="83"/>
      <c r="Z553" s="83"/>
      <c r="AA553" s="83"/>
      <c r="AB553" s="83"/>
      <c r="AC553" s="83"/>
      <c r="AD553" s="83"/>
      <c r="AE553" s="83"/>
      <c r="AF553" s="83"/>
      <c r="AG553" s="83"/>
      <c r="AH553" s="83"/>
      <c r="AI553" s="83"/>
      <c r="AJ553" s="83"/>
    </row>
    <row r="554" spans="1:36" ht="12.75" x14ac:dyDescent="0.2">
      <c r="A554" s="83"/>
      <c r="B554" s="83"/>
      <c r="C554" s="83"/>
      <c r="D554" s="83"/>
      <c r="E554" s="83"/>
      <c r="F554" s="83"/>
      <c r="G554" s="83"/>
      <c r="H554" s="83"/>
      <c r="I554" s="83"/>
      <c r="J554" s="83"/>
      <c r="K554" s="83"/>
      <c r="L554" s="83"/>
      <c r="M554" s="83"/>
      <c r="N554" s="83"/>
      <c r="O554" s="83"/>
      <c r="P554" s="83"/>
      <c r="Q554" s="83"/>
      <c r="R554" s="83"/>
      <c r="S554" s="83"/>
      <c r="T554" s="83"/>
      <c r="U554" s="83"/>
      <c r="V554" s="83"/>
      <c r="W554" s="83"/>
      <c r="X554" s="83"/>
      <c r="Y554" s="83"/>
      <c r="Z554" s="83"/>
      <c r="AA554" s="83"/>
      <c r="AB554" s="83"/>
      <c r="AC554" s="83"/>
      <c r="AD554" s="83"/>
      <c r="AE554" s="83"/>
      <c r="AF554" s="83"/>
      <c r="AG554" s="83"/>
      <c r="AH554" s="83"/>
      <c r="AI554" s="83"/>
      <c r="AJ554" s="83"/>
    </row>
    <row r="555" spans="1:36" ht="12.75" x14ac:dyDescent="0.2">
      <c r="A555" s="83"/>
      <c r="B555" s="83"/>
      <c r="C555" s="83"/>
      <c r="D555" s="83"/>
      <c r="E555" s="83"/>
      <c r="F555" s="83"/>
      <c r="G555" s="83"/>
      <c r="H555" s="83"/>
      <c r="I555" s="83"/>
      <c r="J555" s="83"/>
      <c r="K555" s="83"/>
      <c r="L555" s="83"/>
      <c r="M555" s="83"/>
      <c r="N555" s="83"/>
      <c r="O555" s="83"/>
      <c r="P555" s="83"/>
      <c r="Q555" s="83"/>
      <c r="R555" s="83"/>
      <c r="S555" s="83"/>
      <c r="T555" s="83"/>
      <c r="U555" s="83"/>
      <c r="V555" s="83"/>
      <c r="W555" s="83"/>
      <c r="X555" s="83"/>
      <c r="Y555" s="83"/>
      <c r="Z555" s="83"/>
      <c r="AA555" s="83"/>
      <c r="AB555" s="83"/>
      <c r="AC555" s="83"/>
      <c r="AD555" s="83"/>
      <c r="AE555" s="83"/>
      <c r="AF555" s="83"/>
      <c r="AG555" s="83"/>
      <c r="AH555" s="83"/>
      <c r="AI555" s="83"/>
      <c r="AJ555" s="83"/>
    </row>
    <row r="556" spans="1:36" ht="12.75" x14ac:dyDescent="0.2">
      <c r="A556" s="83"/>
      <c r="B556" s="83"/>
      <c r="C556" s="83"/>
      <c r="D556" s="83"/>
      <c r="E556" s="83"/>
      <c r="F556" s="83"/>
      <c r="G556" s="83"/>
      <c r="H556" s="83"/>
      <c r="I556" s="83"/>
      <c r="J556" s="83"/>
      <c r="K556" s="83"/>
      <c r="L556" s="83"/>
      <c r="M556" s="83"/>
      <c r="N556" s="83"/>
      <c r="O556" s="83"/>
      <c r="P556" s="83"/>
      <c r="Q556" s="83"/>
      <c r="R556" s="83"/>
      <c r="S556" s="83"/>
      <c r="T556" s="83"/>
      <c r="U556" s="83"/>
      <c r="V556" s="83"/>
      <c r="W556" s="83"/>
      <c r="X556" s="83"/>
      <c r="Y556" s="83"/>
      <c r="Z556" s="83"/>
      <c r="AA556" s="83"/>
      <c r="AB556" s="83"/>
      <c r="AC556" s="83"/>
      <c r="AD556" s="83"/>
      <c r="AE556" s="83"/>
      <c r="AF556" s="83"/>
      <c r="AG556" s="83"/>
      <c r="AH556" s="83"/>
      <c r="AI556" s="83"/>
      <c r="AJ556" s="83"/>
    </row>
    <row r="557" spans="1:36" ht="12.75" x14ac:dyDescent="0.2">
      <c r="A557" s="83"/>
      <c r="B557" s="83"/>
      <c r="C557" s="83"/>
      <c r="D557" s="83"/>
      <c r="E557" s="83"/>
      <c r="F557" s="83"/>
      <c r="G557" s="83"/>
      <c r="H557" s="83"/>
      <c r="I557" s="83"/>
      <c r="J557" s="83"/>
      <c r="K557" s="83"/>
      <c r="L557" s="83"/>
      <c r="M557" s="83"/>
      <c r="N557" s="83"/>
      <c r="O557" s="83"/>
      <c r="P557" s="83"/>
      <c r="Q557" s="83"/>
      <c r="R557" s="83"/>
      <c r="S557" s="83"/>
      <c r="T557" s="83"/>
      <c r="U557" s="83"/>
      <c r="V557" s="83"/>
      <c r="W557" s="83"/>
      <c r="X557" s="83"/>
      <c r="Y557" s="83"/>
      <c r="Z557" s="83"/>
      <c r="AA557" s="83"/>
      <c r="AB557" s="83"/>
      <c r="AC557" s="83"/>
      <c r="AD557" s="83"/>
      <c r="AE557" s="83"/>
      <c r="AF557" s="83"/>
      <c r="AG557" s="83"/>
      <c r="AH557" s="83"/>
      <c r="AI557" s="83"/>
      <c r="AJ557" s="83"/>
    </row>
    <row r="558" spans="1:36" ht="12.75" x14ac:dyDescent="0.2">
      <c r="A558" s="83"/>
      <c r="B558" s="83"/>
      <c r="C558" s="83"/>
      <c r="D558" s="83"/>
      <c r="E558" s="83"/>
      <c r="F558" s="83"/>
      <c r="G558" s="83"/>
      <c r="H558" s="83"/>
      <c r="I558" s="83"/>
      <c r="J558" s="83"/>
      <c r="K558" s="83"/>
      <c r="L558" s="83"/>
      <c r="M558" s="83"/>
      <c r="N558" s="83"/>
      <c r="O558" s="83"/>
      <c r="P558" s="83"/>
      <c r="Q558" s="83"/>
      <c r="R558" s="83"/>
      <c r="S558" s="83"/>
      <c r="T558" s="83"/>
      <c r="U558" s="83"/>
      <c r="V558" s="83"/>
      <c r="W558" s="83"/>
      <c r="X558" s="83"/>
      <c r="Y558" s="83"/>
      <c r="Z558" s="83"/>
      <c r="AA558" s="83"/>
      <c r="AB558" s="83"/>
      <c r="AC558" s="83"/>
      <c r="AD558" s="83"/>
      <c r="AE558" s="83"/>
      <c r="AF558" s="83"/>
      <c r="AG558" s="83"/>
      <c r="AH558" s="83"/>
      <c r="AI558" s="83"/>
      <c r="AJ558" s="83"/>
    </row>
    <row r="559" spans="1:36" ht="12.75" x14ac:dyDescent="0.2">
      <c r="A559" s="83"/>
      <c r="B559" s="83"/>
      <c r="C559" s="83"/>
      <c r="D559" s="83"/>
      <c r="E559" s="83"/>
      <c r="F559" s="83"/>
      <c r="G559" s="83"/>
      <c r="H559" s="83"/>
      <c r="I559" s="83"/>
      <c r="J559" s="83"/>
      <c r="K559" s="83"/>
      <c r="L559" s="83"/>
      <c r="M559" s="83"/>
      <c r="N559" s="83"/>
      <c r="O559" s="83"/>
      <c r="P559" s="83"/>
      <c r="Q559" s="83"/>
      <c r="R559" s="83"/>
      <c r="S559" s="83"/>
      <c r="T559" s="83"/>
      <c r="U559" s="83"/>
      <c r="V559" s="83"/>
      <c r="W559" s="83"/>
      <c r="X559" s="83"/>
      <c r="Y559" s="83"/>
      <c r="Z559" s="83"/>
      <c r="AA559" s="83"/>
      <c r="AB559" s="83"/>
      <c r="AC559" s="83"/>
      <c r="AD559" s="83"/>
      <c r="AE559" s="83"/>
      <c r="AF559" s="83"/>
      <c r="AG559" s="83"/>
      <c r="AH559" s="83"/>
      <c r="AI559" s="83"/>
      <c r="AJ559" s="83"/>
    </row>
    <row r="560" spans="1:36" ht="12.75" x14ac:dyDescent="0.2">
      <c r="A560" s="83"/>
      <c r="B560" s="83"/>
      <c r="C560" s="83"/>
      <c r="D560" s="83"/>
      <c r="E560" s="83"/>
      <c r="F560" s="83"/>
      <c r="G560" s="83"/>
      <c r="H560" s="83"/>
      <c r="I560" s="83"/>
      <c r="J560" s="83"/>
      <c r="K560" s="83"/>
      <c r="L560" s="83"/>
      <c r="M560" s="83"/>
      <c r="N560" s="83"/>
      <c r="O560" s="83"/>
      <c r="P560" s="83"/>
      <c r="Q560" s="83"/>
      <c r="R560" s="83"/>
      <c r="S560" s="83"/>
      <c r="T560" s="83"/>
      <c r="U560" s="83"/>
      <c r="V560" s="83"/>
      <c r="W560" s="83"/>
      <c r="X560" s="83"/>
      <c r="Y560" s="83"/>
      <c r="Z560" s="83"/>
      <c r="AA560" s="83"/>
      <c r="AB560" s="83"/>
      <c r="AC560" s="83"/>
      <c r="AD560" s="83"/>
      <c r="AE560" s="83"/>
      <c r="AF560" s="83"/>
      <c r="AG560" s="83"/>
      <c r="AH560" s="83"/>
      <c r="AI560" s="83"/>
      <c r="AJ560" s="83"/>
    </row>
    <row r="561" spans="1:36" ht="12.75" x14ac:dyDescent="0.2">
      <c r="A561" s="83"/>
      <c r="B561" s="83"/>
      <c r="C561" s="83"/>
      <c r="D561" s="83"/>
      <c r="E561" s="83"/>
      <c r="F561" s="83"/>
      <c r="G561" s="83"/>
      <c r="H561" s="83"/>
      <c r="I561" s="83"/>
      <c r="J561" s="83"/>
      <c r="K561" s="83"/>
      <c r="L561" s="83"/>
      <c r="M561" s="83"/>
      <c r="N561" s="83"/>
      <c r="O561" s="83"/>
      <c r="P561" s="83"/>
      <c r="Q561" s="83"/>
      <c r="R561" s="83"/>
      <c r="S561" s="83"/>
      <c r="T561" s="83"/>
      <c r="U561" s="83"/>
      <c r="V561" s="83"/>
      <c r="W561" s="83"/>
      <c r="X561" s="83"/>
      <c r="Y561" s="83"/>
      <c r="Z561" s="83"/>
      <c r="AA561" s="83"/>
      <c r="AB561" s="83"/>
      <c r="AC561" s="83"/>
      <c r="AD561" s="83"/>
      <c r="AE561" s="83"/>
      <c r="AF561" s="83"/>
      <c r="AG561" s="83"/>
      <c r="AH561" s="83"/>
      <c r="AI561" s="83"/>
      <c r="AJ561" s="83"/>
    </row>
    <row r="562" spans="1:36" ht="12.75" x14ac:dyDescent="0.2">
      <c r="A562" s="83"/>
      <c r="B562" s="83"/>
      <c r="C562" s="83"/>
      <c r="D562" s="83"/>
      <c r="E562" s="83"/>
      <c r="F562" s="83"/>
      <c r="G562" s="83"/>
      <c r="H562" s="83"/>
      <c r="I562" s="83"/>
      <c r="J562" s="83"/>
      <c r="K562" s="83"/>
      <c r="L562" s="83"/>
      <c r="M562" s="83"/>
      <c r="N562" s="83"/>
      <c r="O562" s="83"/>
      <c r="P562" s="83"/>
      <c r="Q562" s="83"/>
      <c r="R562" s="83"/>
      <c r="S562" s="83"/>
      <c r="T562" s="83"/>
      <c r="U562" s="83"/>
      <c r="V562" s="83"/>
      <c r="W562" s="83"/>
      <c r="X562" s="83"/>
      <c r="Y562" s="83"/>
      <c r="Z562" s="83"/>
      <c r="AA562" s="83"/>
      <c r="AB562" s="83"/>
      <c r="AC562" s="83"/>
      <c r="AD562" s="83"/>
      <c r="AE562" s="83"/>
      <c r="AF562" s="83"/>
      <c r="AG562" s="83"/>
      <c r="AH562" s="83"/>
      <c r="AI562" s="83"/>
      <c r="AJ562" s="83"/>
    </row>
    <row r="563" spans="1:36" ht="12.75" x14ac:dyDescent="0.2">
      <c r="A563" s="83"/>
      <c r="B563" s="83"/>
      <c r="C563" s="83"/>
      <c r="D563" s="83"/>
      <c r="E563" s="83"/>
      <c r="F563" s="83"/>
      <c r="G563" s="83"/>
      <c r="H563" s="83"/>
      <c r="I563" s="83"/>
      <c r="J563" s="83"/>
      <c r="K563" s="83"/>
      <c r="L563" s="83"/>
      <c r="M563" s="83"/>
      <c r="N563" s="83"/>
      <c r="O563" s="83"/>
      <c r="P563" s="83"/>
      <c r="Q563" s="83"/>
      <c r="R563" s="83"/>
      <c r="S563" s="83"/>
      <c r="T563" s="83"/>
      <c r="U563" s="83"/>
      <c r="V563" s="83"/>
      <c r="W563" s="83"/>
      <c r="X563" s="83"/>
      <c r="Y563" s="83"/>
      <c r="Z563" s="83"/>
      <c r="AA563" s="83"/>
      <c r="AB563" s="83"/>
      <c r="AC563" s="83"/>
      <c r="AD563" s="83"/>
      <c r="AE563" s="83"/>
      <c r="AF563" s="83"/>
      <c r="AG563" s="83"/>
      <c r="AH563" s="83"/>
      <c r="AI563" s="83"/>
      <c r="AJ563" s="83"/>
    </row>
    <row r="564" spans="1:36" ht="12.75" x14ac:dyDescent="0.2">
      <c r="A564" s="83"/>
      <c r="B564" s="83"/>
      <c r="C564" s="83"/>
      <c r="D564" s="83"/>
      <c r="E564" s="83"/>
      <c r="F564" s="83"/>
      <c r="G564" s="83"/>
      <c r="H564" s="83"/>
      <c r="I564" s="83"/>
      <c r="J564" s="83"/>
      <c r="K564" s="83"/>
      <c r="L564" s="83"/>
      <c r="M564" s="83"/>
      <c r="N564" s="83"/>
      <c r="O564" s="83"/>
      <c r="P564" s="83"/>
      <c r="Q564" s="83"/>
      <c r="R564" s="83"/>
      <c r="S564" s="83"/>
      <c r="T564" s="83"/>
      <c r="U564" s="83"/>
      <c r="V564" s="83"/>
      <c r="W564" s="83"/>
      <c r="X564" s="83"/>
      <c r="Y564" s="83"/>
      <c r="Z564" s="83"/>
      <c r="AA564" s="83"/>
      <c r="AB564" s="83"/>
      <c r="AC564" s="83"/>
      <c r="AD564" s="83"/>
      <c r="AE564" s="83"/>
      <c r="AF564" s="83"/>
      <c r="AG564" s="83"/>
      <c r="AH564" s="83"/>
      <c r="AI564" s="83"/>
      <c r="AJ564" s="83"/>
    </row>
    <row r="565" spans="1:36" ht="12.75" x14ac:dyDescent="0.2">
      <c r="A565" s="83"/>
      <c r="B565" s="83"/>
      <c r="C565" s="83"/>
      <c r="D565" s="83"/>
      <c r="E565" s="83"/>
      <c r="F565" s="83"/>
      <c r="G565" s="83"/>
      <c r="H565" s="83"/>
      <c r="I565" s="83"/>
      <c r="J565" s="83"/>
      <c r="K565" s="83"/>
      <c r="L565" s="83"/>
      <c r="M565" s="83"/>
      <c r="N565" s="83"/>
      <c r="O565" s="83"/>
      <c r="P565" s="83"/>
      <c r="Q565" s="83"/>
      <c r="R565" s="83"/>
      <c r="S565" s="83"/>
      <c r="T565" s="83"/>
      <c r="U565" s="83"/>
      <c r="V565" s="83"/>
      <c r="W565" s="83"/>
      <c r="X565" s="83"/>
      <c r="Y565" s="83"/>
      <c r="Z565" s="83"/>
      <c r="AA565" s="83"/>
      <c r="AB565" s="83"/>
      <c r="AC565" s="83"/>
      <c r="AD565" s="83"/>
      <c r="AE565" s="83"/>
      <c r="AF565" s="83"/>
      <c r="AG565" s="83"/>
      <c r="AH565" s="83"/>
      <c r="AI565" s="83"/>
      <c r="AJ565" s="83"/>
    </row>
    <row r="566" spans="1:36" ht="12.75" x14ac:dyDescent="0.2">
      <c r="A566" s="83"/>
      <c r="B566" s="83"/>
      <c r="C566" s="83"/>
      <c r="D566" s="83"/>
      <c r="E566" s="83"/>
      <c r="F566" s="83"/>
      <c r="G566" s="83"/>
      <c r="H566" s="83"/>
      <c r="I566" s="83"/>
      <c r="J566" s="83"/>
      <c r="K566" s="83"/>
      <c r="L566" s="83"/>
      <c r="M566" s="83"/>
      <c r="N566" s="83"/>
      <c r="O566" s="83"/>
      <c r="P566" s="83"/>
      <c r="Q566" s="83"/>
      <c r="R566" s="83"/>
      <c r="S566" s="83"/>
      <c r="T566" s="83"/>
      <c r="U566" s="83"/>
      <c r="V566" s="83"/>
      <c r="W566" s="83"/>
      <c r="X566" s="83"/>
      <c r="Y566" s="83"/>
      <c r="Z566" s="83"/>
      <c r="AA566" s="83"/>
      <c r="AB566" s="83"/>
      <c r="AC566" s="83"/>
      <c r="AD566" s="83"/>
      <c r="AE566" s="83"/>
      <c r="AF566" s="83"/>
      <c r="AG566" s="83"/>
      <c r="AH566" s="83"/>
      <c r="AI566" s="83"/>
      <c r="AJ566" s="83"/>
    </row>
    <row r="567" spans="1:36" ht="12.75" x14ac:dyDescent="0.2">
      <c r="A567" s="83"/>
      <c r="B567" s="83"/>
      <c r="C567" s="83"/>
      <c r="D567" s="83"/>
      <c r="E567" s="83"/>
      <c r="F567" s="83"/>
      <c r="G567" s="83"/>
      <c r="H567" s="83"/>
      <c r="I567" s="83"/>
      <c r="J567" s="83"/>
      <c r="K567" s="83"/>
      <c r="L567" s="83"/>
      <c r="M567" s="83"/>
      <c r="N567" s="83"/>
      <c r="O567" s="83"/>
      <c r="P567" s="83"/>
      <c r="Q567" s="83"/>
      <c r="R567" s="83"/>
      <c r="S567" s="83"/>
      <c r="T567" s="83"/>
      <c r="U567" s="83"/>
      <c r="V567" s="83"/>
      <c r="W567" s="83"/>
      <c r="X567" s="83"/>
      <c r="Y567" s="83"/>
      <c r="Z567" s="83"/>
      <c r="AA567" s="83"/>
      <c r="AB567" s="83"/>
      <c r="AC567" s="83"/>
      <c r="AD567" s="83"/>
      <c r="AE567" s="83"/>
      <c r="AF567" s="83"/>
      <c r="AG567" s="83"/>
      <c r="AH567" s="83"/>
      <c r="AI567" s="83"/>
      <c r="AJ567" s="83"/>
    </row>
    <row r="568" spans="1:36" ht="12.75" x14ac:dyDescent="0.2">
      <c r="A568" s="83"/>
      <c r="B568" s="83"/>
      <c r="C568" s="83"/>
      <c r="D568" s="83"/>
      <c r="E568" s="83"/>
      <c r="F568" s="83"/>
      <c r="G568" s="83"/>
      <c r="H568" s="83"/>
      <c r="I568" s="83"/>
      <c r="J568" s="83"/>
      <c r="K568" s="83"/>
      <c r="L568" s="83"/>
      <c r="M568" s="83"/>
      <c r="N568" s="83"/>
      <c r="O568" s="83"/>
      <c r="P568" s="83"/>
      <c r="Q568" s="83"/>
      <c r="R568" s="83"/>
      <c r="S568" s="83"/>
      <c r="T568" s="83"/>
      <c r="U568" s="83"/>
      <c r="V568" s="83"/>
      <c r="W568" s="83"/>
      <c r="X568" s="83"/>
      <c r="Y568" s="83"/>
      <c r="Z568" s="83"/>
      <c r="AA568" s="83"/>
      <c r="AB568" s="83"/>
      <c r="AC568" s="83"/>
      <c r="AD568" s="83"/>
      <c r="AE568" s="83"/>
      <c r="AF568" s="83"/>
      <c r="AG568" s="83"/>
      <c r="AH568" s="83"/>
      <c r="AI568" s="83"/>
      <c r="AJ568" s="83"/>
    </row>
    <row r="569" spans="1:36" ht="12.75" x14ac:dyDescent="0.2">
      <c r="A569" s="83"/>
      <c r="B569" s="83"/>
      <c r="C569" s="83"/>
      <c r="D569" s="83"/>
      <c r="E569" s="83"/>
      <c r="F569" s="83"/>
      <c r="G569" s="83"/>
      <c r="H569" s="83"/>
      <c r="I569" s="83"/>
      <c r="J569" s="83"/>
      <c r="K569" s="83"/>
      <c r="L569" s="83"/>
      <c r="M569" s="83"/>
      <c r="N569" s="83"/>
      <c r="O569" s="83"/>
      <c r="P569" s="83"/>
      <c r="Q569" s="83"/>
      <c r="R569" s="83"/>
      <c r="S569" s="83"/>
      <c r="T569" s="83"/>
      <c r="U569" s="83"/>
      <c r="V569" s="83"/>
      <c r="W569" s="83"/>
      <c r="X569" s="83"/>
      <c r="Y569" s="83"/>
      <c r="Z569" s="83"/>
      <c r="AA569" s="83"/>
      <c r="AB569" s="83"/>
      <c r="AC569" s="83"/>
      <c r="AD569" s="83"/>
      <c r="AE569" s="83"/>
      <c r="AF569" s="83"/>
      <c r="AG569" s="83"/>
      <c r="AH569" s="83"/>
      <c r="AI569" s="83"/>
      <c r="AJ569" s="83"/>
    </row>
    <row r="570" spans="1:36" ht="12.75" x14ac:dyDescent="0.2">
      <c r="A570" s="83"/>
      <c r="B570" s="83"/>
      <c r="C570" s="83"/>
      <c r="D570" s="83"/>
      <c r="E570" s="83"/>
      <c r="F570" s="83"/>
      <c r="G570" s="83"/>
      <c r="H570" s="83"/>
      <c r="I570" s="83"/>
      <c r="J570" s="83"/>
      <c r="K570" s="83"/>
      <c r="L570" s="83"/>
      <c r="M570" s="83"/>
      <c r="N570" s="83"/>
      <c r="O570" s="83"/>
      <c r="P570" s="83"/>
      <c r="Q570" s="83"/>
      <c r="R570" s="83"/>
      <c r="S570" s="83"/>
      <c r="T570" s="83"/>
      <c r="U570" s="83"/>
      <c r="V570" s="83"/>
      <c r="W570" s="83"/>
      <c r="X570" s="83"/>
      <c r="Y570" s="83"/>
      <c r="Z570" s="83"/>
      <c r="AA570" s="83"/>
      <c r="AB570" s="83"/>
      <c r="AC570" s="83"/>
      <c r="AD570" s="83"/>
      <c r="AE570" s="83"/>
      <c r="AF570" s="83"/>
      <c r="AG570" s="83"/>
      <c r="AH570" s="83"/>
      <c r="AI570" s="83"/>
      <c r="AJ570" s="83"/>
    </row>
    <row r="571" spans="1:36" ht="12.75" x14ac:dyDescent="0.2">
      <c r="A571" s="83"/>
      <c r="B571" s="83"/>
      <c r="C571" s="83"/>
      <c r="D571" s="83"/>
      <c r="E571" s="83"/>
      <c r="F571" s="83"/>
      <c r="G571" s="83"/>
      <c r="H571" s="83"/>
      <c r="I571" s="83"/>
      <c r="J571" s="83"/>
      <c r="K571" s="83"/>
      <c r="L571" s="83"/>
      <c r="M571" s="83"/>
      <c r="N571" s="83"/>
      <c r="O571" s="83"/>
      <c r="P571" s="83"/>
      <c r="Q571" s="83"/>
      <c r="R571" s="83"/>
      <c r="S571" s="83"/>
      <c r="T571" s="83"/>
      <c r="U571" s="83"/>
      <c r="V571" s="83"/>
      <c r="W571" s="83"/>
      <c r="X571" s="83"/>
      <c r="Y571" s="83"/>
      <c r="Z571" s="83"/>
      <c r="AA571" s="83"/>
      <c r="AB571" s="83"/>
      <c r="AC571" s="83"/>
      <c r="AD571" s="83"/>
      <c r="AE571" s="83"/>
      <c r="AF571" s="83"/>
      <c r="AG571" s="83"/>
      <c r="AH571" s="83"/>
      <c r="AI571" s="83"/>
      <c r="AJ571" s="83"/>
    </row>
    <row r="572" spans="1:36" ht="12.75" x14ac:dyDescent="0.2">
      <c r="A572" s="83"/>
      <c r="B572" s="83"/>
      <c r="C572" s="83"/>
      <c r="D572" s="83"/>
      <c r="E572" s="83"/>
      <c r="F572" s="83"/>
      <c r="G572" s="83"/>
      <c r="H572" s="83"/>
      <c r="I572" s="83"/>
      <c r="J572" s="83"/>
      <c r="K572" s="83"/>
      <c r="L572" s="83"/>
      <c r="M572" s="83"/>
      <c r="N572" s="83"/>
      <c r="O572" s="83"/>
      <c r="P572" s="83"/>
      <c r="Q572" s="83"/>
      <c r="R572" s="83"/>
      <c r="S572" s="83"/>
      <c r="T572" s="83"/>
      <c r="U572" s="83"/>
      <c r="V572" s="83"/>
      <c r="W572" s="83"/>
      <c r="X572" s="83"/>
      <c r="Y572" s="83"/>
      <c r="Z572" s="83"/>
      <c r="AA572" s="83"/>
      <c r="AB572" s="83"/>
      <c r="AC572" s="83"/>
      <c r="AD572" s="83"/>
      <c r="AE572" s="83"/>
      <c r="AF572" s="83"/>
      <c r="AG572" s="83"/>
      <c r="AH572" s="83"/>
      <c r="AI572" s="83"/>
      <c r="AJ572" s="83"/>
    </row>
    <row r="573" spans="1:36" ht="12.75" x14ac:dyDescent="0.2">
      <c r="A573" s="83"/>
      <c r="B573" s="83"/>
      <c r="C573" s="83"/>
      <c r="D573" s="83"/>
      <c r="E573" s="83"/>
      <c r="F573" s="83"/>
      <c r="G573" s="83"/>
      <c r="H573" s="83"/>
      <c r="I573" s="83"/>
      <c r="J573" s="83"/>
      <c r="K573" s="83"/>
      <c r="L573" s="83"/>
      <c r="M573" s="83"/>
      <c r="N573" s="83"/>
      <c r="O573" s="83"/>
      <c r="P573" s="83"/>
      <c r="Q573" s="83"/>
      <c r="R573" s="83"/>
      <c r="S573" s="83"/>
      <c r="T573" s="83"/>
      <c r="U573" s="83"/>
      <c r="V573" s="83"/>
      <c r="W573" s="83"/>
      <c r="X573" s="83"/>
      <c r="Y573" s="83"/>
      <c r="Z573" s="83"/>
      <c r="AA573" s="83"/>
      <c r="AB573" s="83"/>
      <c r="AC573" s="83"/>
      <c r="AD573" s="83"/>
      <c r="AE573" s="83"/>
      <c r="AF573" s="83"/>
      <c r="AG573" s="83"/>
      <c r="AH573" s="83"/>
      <c r="AI573" s="83"/>
      <c r="AJ573" s="83"/>
    </row>
    <row r="574" spans="1:36" ht="12.75" x14ac:dyDescent="0.2">
      <c r="A574" s="83"/>
      <c r="B574" s="83"/>
      <c r="C574" s="83"/>
      <c r="D574" s="83"/>
      <c r="E574" s="83"/>
      <c r="F574" s="83"/>
      <c r="G574" s="83"/>
      <c r="H574" s="83"/>
      <c r="I574" s="83"/>
      <c r="J574" s="83"/>
      <c r="K574" s="83"/>
      <c r="L574" s="83"/>
      <c r="M574" s="83"/>
      <c r="N574" s="83"/>
      <c r="O574" s="83"/>
      <c r="P574" s="83"/>
      <c r="Q574" s="83"/>
      <c r="R574" s="83"/>
      <c r="S574" s="83"/>
      <c r="T574" s="83"/>
      <c r="U574" s="83"/>
      <c r="V574" s="83"/>
      <c r="W574" s="83"/>
      <c r="X574" s="83"/>
      <c r="Y574" s="83"/>
      <c r="Z574" s="83"/>
      <c r="AA574" s="83"/>
      <c r="AB574" s="83"/>
      <c r="AC574" s="83"/>
      <c r="AD574" s="83"/>
      <c r="AE574" s="83"/>
      <c r="AF574" s="83"/>
      <c r="AG574" s="83"/>
      <c r="AH574" s="83"/>
      <c r="AI574" s="83"/>
      <c r="AJ574" s="83"/>
    </row>
    <row r="575" spans="1:36" ht="12.75" x14ac:dyDescent="0.2">
      <c r="A575" s="83"/>
      <c r="B575" s="83"/>
      <c r="C575" s="83"/>
      <c r="D575" s="83"/>
      <c r="E575" s="83"/>
      <c r="F575" s="83"/>
      <c r="G575" s="83"/>
      <c r="H575" s="83"/>
      <c r="I575" s="83"/>
      <c r="J575" s="83"/>
      <c r="K575" s="83"/>
      <c r="L575" s="83"/>
      <c r="M575" s="83"/>
      <c r="N575" s="83"/>
      <c r="O575" s="83"/>
      <c r="P575" s="83"/>
      <c r="Q575" s="83"/>
      <c r="R575" s="83"/>
      <c r="S575" s="83"/>
      <c r="T575" s="83"/>
      <c r="U575" s="83"/>
      <c r="V575" s="83"/>
      <c r="W575" s="83"/>
      <c r="X575" s="83"/>
      <c r="Y575" s="83"/>
      <c r="Z575" s="83"/>
      <c r="AA575" s="83"/>
      <c r="AB575" s="83"/>
      <c r="AC575" s="83"/>
      <c r="AD575" s="83"/>
      <c r="AE575" s="83"/>
      <c r="AF575" s="83"/>
      <c r="AG575" s="83"/>
      <c r="AH575" s="83"/>
      <c r="AI575" s="83"/>
      <c r="AJ575" s="83"/>
    </row>
    <row r="576" spans="1:36" ht="12.75" x14ac:dyDescent="0.2">
      <c r="A576" s="83"/>
      <c r="B576" s="83"/>
      <c r="C576" s="83"/>
      <c r="D576" s="83"/>
      <c r="E576" s="83"/>
      <c r="F576" s="83"/>
      <c r="G576" s="83"/>
      <c r="H576" s="83"/>
      <c r="I576" s="83"/>
      <c r="J576" s="83"/>
      <c r="K576" s="83"/>
      <c r="L576" s="83"/>
      <c r="M576" s="83"/>
      <c r="N576" s="83"/>
      <c r="O576" s="83"/>
      <c r="P576" s="83"/>
      <c r="Q576" s="83"/>
      <c r="R576" s="83"/>
      <c r="S576" s="83"/>
      <c r="T576" s="83"/>
      <c r="U576" s="83"/>
      <c r="V576" s="83"/>
      <c r="W576" s="83"/>
      <c r="X576" s="83"/>
      <c r="Y576" s="83"/>
      <c r="Z576" s="83"/>
      <c r="AA576" s="83"/>
      <c r="AB576" s="83"/>
      <c r="AC576" s="83"/>
      <c r="AD576" s="83"/>
      <c r="AE576" s="83"/>
      <c r="AF576" s="83"/>
      <c r="AG576" s="83"/>
      <c r="AH576" s="83"/>
      <c r="AI576" s="83"/>
      <c r="AJ576" s="83"/>
    </row>
    <row r="577" spans="1:36" ht="12.75" x14ac:dyDescent="0.2">
      <c r="A577" s="83"/>
      <c r="B577" s="83"/>
      <c r="C577" s="83"/>
      <c r="D577" s="83"/>
      <c r="E577" s="83"/>
      <c r="F577" s="83"/>
      <c r="G577" s="83"/>
      <c r="H577" s="83"/>
      <c r="I577" s="83"/>
      <c r="J577" s="83"/>
      <c r="K577" s="83"/>
      <c r="L577" s="83"/>
      <c r="M577" s="83"/>
      <c r="N577" s="83"/>
      <c r="O577" s="83"/>
      <c r="P577" s="83"/>
      <c r="Q577" s="83"/>
      <c r="R577" s="83"/>
      <c r="S577" s="83"/>
      <c r="T577" s="83"/>
      <c r="U577" s="83"/>
      <c r="V577" s="83"/>
      <c r="W577" s="83"/>
      <c r="X577" s="83"/>
      <c r="Y577" s="83"/>
      <c r="Z577" s="83"/>
      <c r="AA577" s="83"/>
      <c r="AB577" s="83"/>
      <c r="AC577" s="83"/>
      <c r="AD577" s="83"/>
      <c r="AE577" s="83"/>
      <c r="AF577" s="83"/>
      <c r="AG577" s="83"/>
      <c r="AH577" s="83"/>
      <c r="AI577" s="83"/>
      <c r="AJ577" s="83"/>
    </row>
    <row r="578" spans="1:36" ht="12.75" x14ac:dyDescent="0.2">
      <c r="A578" s="83"/>
      <c r="B578" s="83"/>
      <c r="C578" s="83"/>
      <c r="D578" s="83"/>
      <c r="E578" s="83"/>
      <c r="F578" s="83"/>
      <c r="G578" s="83"/>
      <c r="H578" s="83"/>
      <c r="I578" s="83"/>
      <c r="J578" s="83"/>
      <c r="K578" s="83"/>
      <c r="L578" s="83"/>
      <c r="M578" s="83"/>
      <c r="N578" s="83"/>
      <c r="O578" s="83"/>
      <c r="P578" s="83"/>
      <c r="Q578" s="83"/>
      <c r="R578" s="83"/>
      <c r="S578" s="83"/>
      <c r="T578" s="83"/>
      <c r="U578" s="83"/>
      <c r="V578" s="83"/>
      <c r="W578" s="83"/>
      <c r="X578" s="83"/>
      <c r="Y578" s="83"/>
      <c r="Z578" s="83"/>
      <c r="AA578" s="83"/>
      <c r="AB578" s="83"/>
      <c r="AC578" s="83"/>
      <c r="AD578" s="83"/>
      <c r="AE578" s="83"/>
      <c r="AF578" s="83"/>
      <c r="AG578" s="83"/>
      <c r="AH578" s="83"/>
      <c r="AI578" s="83"/>
      <c r="AJ578" s="83"/>
    </row>
    <row r="579" spans="1:36" ht="12.75" x14ac:dyDescent="0.2">
      <c r="A579" s="83"/>
      <c r="B579" s="83"/>
      <c r="C579" s="83"/>
      <c r="D579" s="83"/>
      <c r="E579" s="83"/>
      <c r="F579" s="83"/>
      <c r="G579" s="83"/>
      <c r="H579" s="83"/>
      <c r="I579" s="83"/>
      <c r="J579" s="83"/>
      <c r="K579" s="83"/>
      <c r="L579" s="83"/>
      <c r="M579" s="83"/>
      <c r="N579" s="83"/>
      <c r="O579" s="83"/>
      <c r="P579" s="83"/>
      <c r="Q579" s="83"/>
      <c r="R579" s="83"/>
      <c r="S579" s="83"/>
      <c r="T579" s="83"/>
      <c r="U579" s="83"/>
      <c r="V579" s="83"/>
      <c r="W579" s="83"/>
      <c r="X579" s="83"/>
      <c r="Y579" s="83"/>
      <c r="Z579" s="83"/>
      <c r="AA579" s="83"/>
      <c r="AB579" s="83"/>
      <c r="AC579" s="83"/>
      <c r="AD579" s="83"/>
      <c r="AE579" s="83"/>
      <c r="AF579" s="83"/>
      <c r="AG579" s="83"/>
      <c r="AH579" s="83"/>
      <c r="AI579" s="83"/>
      <c r="AJ579" s="83"/>
    </row>
    <row r="580" spans="1:36" ht="12.75" x14ac:dyDescent="0.2">
      <c r="A580" s="83"/>
      <c r="B580" s="83"/>
      <c r="C580" s="83"/>
      <c r="D580" s="83"/>
      <c r="E580" s="83"/>
      <c r="F580" s="83"/>
      <c r="G580" s="83"/>
      <c r="H580" s="83"/>
      <c r="I580" s="83"/>
      <c r="J580" s="83"/>
      <c r="K580" s="83"/>
      <c r="L580" s="83"/>
      <c r="M580" s="83"/>
      <c r="N580" s="83"/>
      <c r="O580" s="83"/>
      <c r="P580" s="83"/>
      <c r="Q580" s="83"/>
      <c r="R580" s="83"/>
      <c r="S580" s="83"/>
      <c r="T580" s="83"/>
      <c r="U580" s="83"/>
      <c r="V580" s="83"/>
      <c r="W580" s="83"/>
      <c r="X580" s="83"/>
      <c r="Y580" s="83"/>
      <c r="Z580" s="83"/>
      <c r="AA580" s="83"/>
      <c r="AB580" s="83"/>
      <c r="AC580" s="83"/>
      <c r="AD580" s="83"/>
      <c r="AE580" s="83"/>
      <c r="AF580" s="83"/>
      <c r="AG580" s="83"/>
      <c r="AH580" s="83"/>
      <c r="AI580" s="83"/>
      <c r="AJ580" s="83"/>
    </row>
    <row r="581" spans="1:36" ht="12.75" x14ac:dyDescent="0.2">
      <c r="A581" s="83"/>
      <c r="B581" s="83"/>
      <c r="C581" s="83"/>
      <c r="D581" s="83"/>
      <c r="E581" s="83"/>
      <c r="F581" s="83"/>
      <c r="G581" s="83"/>
      <c r="H581" s="83"/>
      <c r="I581" s="83"/>
      <c r="J581" s="83"/>
      <c r="K581" s="83"/>
      <c r="L581" s="83"/>
      <c r="M581" s="83"/>
      <c r="N581" s="83"/>
      <c r="O581" s="83"/>
      <c r="P581" s="83"/>
      <c r="Q581" s="83"/>
      <c r="R581" s="83"/>
      <c r="S581" s="83"/>
      <c r="T581" s="83"/>
      <c r="U581" s="83"/>
      <c r="V581" s="83"/>
      <c r="W581" s="83"/>
      <c r="X581" s="83"/>
      <c r="Y581" s="83"/>
      <c r="Z581" s="83"/>
      <c r="AA581" s="83"/>
      <c r="AB581" s="83"/>
      <c r="AC581" s="83"/>
      <c r="AD581" s="83"/>
      <c r="AE581" s="83"/>
      <c r="AF581" s="83"/>
      <c r="AG581" s="83"/>
      <c r="AH581" s="83"/>
      <c r="AI581" s="83"/>
      <c r="AJ581" s="83"/>
    </row>
    <row r="582" spans="1:36" ht="12.75" x14ac:dyDescent="0.2">
      <c r="A582" s="83"/>
      <c r="B582" s="83"/>
      <c r="C582" s="83"/>
      <c r="D582" s="83"/>
      <c r="E582" s="83"/>
      <c r="F582" s="83"/>
      <c r="G582" s="83"/>
      <c r="H582" s="83"/>
      <c r="I582" s="83"/>
      <c r="J582" s="83"/>
      <c r="K582" s="83"/>
      <c r="L582" s="83"/>
      <c r="M582" s="83"/>
      <c r="N582" s="83"/>
      <c r="O582" s="83"/>
      <c r="P582" s="83"/>
      <c r="Q582" s="83"/>
      <c r="R582" s="83"/>
      <c r="S582" s="83"/>
      <c r="T582" s="83"/>
      <c r="U582" s="83"/>
      <c r="V582" s="83"/>
      <c r="W582" s="83"/>
      <c r="X582" s="83"/>
      <c r="Y582" s="83"/>
      <c r="Z582" s="83"/>
      <c r="AA582" s="83"/>
      <c r="AB582" s="83"/>
      <c r="AC582" s="83"/>
      <c r="AD582" s="83"/>
      <c r="AE582" s="83"/>
      <c r="AF582" s="83"/>
      <c r="AG582" s="83"/>
      <c r="AH582" s="83"/>
      <c r="AI582" s="83"/>
      <c r="AJ582" s="83"/>
    </row>
    <row r="583" spans="1:36" ht="12.75" x14ac:dyDescent="0.2">
      <c r="A583" s="83"/>
      <c r="B583" s="83"/>
      <c r="C583" s="83"/>
      <c r="D583" s="83"/>
      <c r="E583" s="83"/>
      <c r="F583" s="83"/>
      <c r="G583" s="83"/>
      <c r="H583" s="83"/>
      <c r="I583" s="83"/>
      <c r="J583" s="83"/>
      <c r="K583" s="83"/>
      <c r="L583" s="83"/>
      <c r="M583" s="83"/>
      <c r="N583" s="83"/>
      <c r="O583" s="83"/>
      <c r="P583" s="83"/>
      <c r="Q583" s="83"/>
      <c r="R583" s="83"/>
      <c r="S583" s="83"/>
      <c r="T583" s="83"/>
      <c r="U583" s="83"/>
      <c r="V583" s="83"/>
      <c r="W583" s="83"/>
      <c r="X583" s="83"/>
      <c r="Y583" s="83"/>
      <c r="Z583" s="83"/>
      <c r="AA583" s="83"/>
      <c r="AB583" s="83"/>
      <c r="AC583" s="83"/>
      <c r="AD583" s="83"/>
      <c r="AE583" s="83"/>
      <c r="AF583" s="83"/>
      <c r="AG583" s="83"/>
      <c r="AH583" s="83"/>
      <c r="AI583" s="83"/>
      <c r="AJ583" s="83"/>
    </row>
    <row r="584" spans="1:36" ht="12.75" x14ac:dyDescent="0.2">
      <c r="A584" s="83"/>
      <c r="B584" s="83"/>
      <c r="C584" s="83"/>
      <c r="D584" s="83"/>
      <c r="E584" s="83"/>
      <c r="F584" s="83"/>
      <c r="G584" s="83"/>
      <c r="H584" s="83"/>
      <c r="I584" s="83"/>
      <c r="J584" s="83"/>
      <c r="K584" s="83"/>
      <c r="L584" s="83"/>
      <c r="M584" s="83"/>
      <c r="N584" s="83"/>
      <c r="O584" s="83"/>
      <c r="P584" s="83"/>
      <c r="Q584" s="83"/>
      <c r="R584" s="83"/>
      <c r="S584" s="83"/>
      <c r="T584" s="83"/>
      <c r="U584" s="83"/>
      <c r="V584" s="83"/>
      <c r="W584" s="83"/>
      <c r="X584" s="83"/>
      <c r="Y584" s="83"/>
      <c r="Z584" s="83"/>
      <c r="AA584" s="83"/>
      <c r="AB584" s="83"/>
      <c r="AC584" s="83"/>
      <c r="AD584" s="83"/>
      <c r="AE584" s="83"/>
      <c r="AF584" s="83"/>
      <c r="AG584" s="83"/>
      <c r="AH584" s="83"/>
      <c r="AI584" s="83"/>
      <c r="AJ584" s="83"/>
    </row>
    <row r="585" spans="1:36" ht="12.75" x14ac:dyDescent="0.2">
      <c r="A585" s="83"/>
      <c r="B585" s="83"/>
      <c r="C585" s="83"/>
      <c r="D585" s="83"/>
      <c r="E585" s="83"/>
      <c r="F585" s="83"/>
      <c r="G585" s="83"/>
      <c r="H585" s="83"/>
      <c r="I585" s="83"/>
      <c r="J585" s="83"/>
      <c r="K585" s="83"/>
      <c r="L585" s="83"/>
      <c r="M585" s="83"/>
      <c r="N585" s="83"/>
      <c r="O585" s="83"/>
      <c r="P585" s="83"/>
      <c r="Q585" s="83"/>
      <c r="R585" s="83"/>
      <c r="S585" s="83"/>
      <c r="T585" s="83"/>
      <c r="U585" s="83"/>
      <c r="V585" s="83"/>
      <c r="W585" s="83"/>
      <c r="X585" s="83"/>
      <c r="Y585" s="83"/>
      <c r="Z585" s="83"/>
      <c r="AA585" s="83"/>
      <c r="AB585" s="83"/>
      <c r="AC585" s="83"/>
      <c r="AD585" s="83"/>
      <c r="AE585" s="83"/>
      <c r="AF585" s="83"/>
      <c r="AG585" s="83"/>
      <c r="AH585" s="83"/>
      <c r="AI585" s="83"/>
      <c r="AJ585" s="83"/>
    </row>
    <row r="586" spans="1:36" ht="12.75" x14ac:dyDescent="0.2">
      <c r="A586" s="83"/>
      <c r="B586" s="83"/>
      <c r="C586" s="83"/>
      <c r="D586" s="83"/>
      <c r="E586" s="83"/>
      <c r="F586" s="83"/>
      <c r="G586" s="83"/>
      <c r="H586" s="83"/>
      <c r="I586" s="83"/>
      <c r="J586" s="83"/>
      <c r="K586" s="83"/>
      <c r="L586" s="83"/>
      <c r="M586" s="83"/>
      <c r="N586" s="83"/>
      <c r="O586" s="83"/>
      <c r="P586" s="83"/>
      <c r="Q586" s="83"/>
      <c r="R586" s="83"/>
      <c r="S586" s="83"/>
      <c r="T586" s="83"/>
      <c r="U586" s="83"/>
      <c r="V586" s="83"/>
      <c r="W586" s="83"/>
      <c r="X586" s="83"/>
      <c r="Y586" s="83"/>
      <c r="Z586" s="83"/>
      <c r="AA586" s="83"/>
      <c r="AB586" s="83"/>
      <c r="AC586" s="83"/>
      <c r="AD586" s="83"/>
      <c r="AE586" s="83"/>
      <c r="AF586" s="83"/>
      <c r="AG586" s="83"/>
      <c r="AH586" s="83"/>
      <c r="AI586" s="83"/>
      <c r="AJ586" s="83"/>
    </row>
    <row r="587" spans="1:36" ht="12.75" x14ac:dyDescent="0.2">
      <c r="A587" s="83"/>
      <c r="B587" s="83"/>
      <c r="C587" s="83"/>
      <c r="D587" s="83"/>
      <c r="E587" s="83"/>
      <c r="F587" s="83"/>
      <c r="G587" s="83"/>
      <c r="H587" s="83"/>
      <c r="I587" s="83"/>
      <c r="J587" s="83"/>
      <c r="K587" s="83"/>
      <c r="L587" s="83"/>
      <c r="M587" s="83"/>
      <c r="N587" s="83"/>
      <c r="O587" s="83"/>
      <c r="P587" s="83"/>
      <c r="Q587" s="83"/>
      <c r="R587" s="83"/>
      <c r="S587" s="83"/>
      <c r="T587" s="83"/>
      <c r="U587" s="83"/>
      <c r="V587" s="83"/>
      <c r="W587" s="83"/>
      <c r="X587" s="83"/>
      <c r="Y587" s="83"/>
      <c r="Z587" s="83"/>
      <c r="AA587" s="83"/>
      <c r="AB587" s="83"/>
      <c r="AC587" s="83"/>
      <c r="AD587" s="83"/>
      <c r="AE587" s="83"/>
      <c r="AF587" s="83"/>
      <c r="AG587" s="83"/>
      <c r="AH587" s="83"/>
      <c r="AI587" s="83"/>
      <c r="AJ587" s="83"/>
    </row>
    <row r="588" spans="1:36" ht="12.75" x14ac:dyDescent="0.2">
      <c r="A588" s="83"/>
      <c r="B588" s="83"/>
      <c r="C588" s="83"/>
      <c r="D588" s="83"/>
      <c r="E588" s="83"/>
      <c r="F588" s="83"/>
      <c r="G588" s="83"/>
      <c r="H588" s="83"/>
      <c r="I588" s="83"/>
      <c r="J588" s="83"/>
      <c r="K588" s="83"/>
      <c r="L588" s="83"/>
      <c r="M588" s="83"/>
      <c r="N588" s="83"/>
      <c r="O588" s="83"/>
      <c r="P588" s="83"/>
      <c r="Q588" s="83"/>
      <c r="R588" s="83"/>
      <c r="S588" s="83"/>
      <c r="T588" s="83"/>
      <c r="U588" s="83"/>
      <c r="V588" s="83"/>
      <c r="W588" s="83"/>
      <c r="X588" s="83"/>
      <c r="Y588" s="83"/>
      <c r="Z588" s="83"/>
      <c r="AA588" s="83"/>
      <c r="AB588" s="83"/>
      <c r="AC588" s="83"/>
      <c r="AD588" s="83"/>
      <c r="AE588" s="83"/>
      <c r="AF588" s="83"/>
      <c r="AG588" s="83"/>
      <c r="AH588" s="83"/>
      <c r="AI588" s="83"/>
      <c r="AJ588" s="83"/>
    </row>
    <row r="589" spans="1:36" ht="12.75" x14ac:dyDescent="0.2">
      <c r="A589" s="83"/>
      <c r="B589" s="83"/>
      <c r="C589" s="83"/>
      <c r="D589" s="83"/>
      <c r="E589" s="83"/>
      <c r="F589" s="83"/>
      <c r="G589" s="83"/>
      <c r="H589" s="83"/>
      <c r="I589" s="83"/>
      <c r="J589" s="83"/>
      <c r="K589" s="83"/>
      <c r="L589" s="83"/>
      <c r="M589" s="83"/>
      <c r="N589" s="83"/>
      <c r="O589" s="83"/>
      <c r="P589" s="83"/>
      <c r="Q589" s="83"/>
      <c r="R589" s="83"/>
      <c r="S589" s="83"/>
      <c r="T589" s="83"/>
      <c r="U589" s="83"/>
      <c r="V589" s="83"/>
      <c r="W589" s="83"/>
      <c r="X589" s="83"/>
      <c r="Y589" s="83"/>
      <c r="Z589" s="83"/>
      <c r="AA589" s="83"/>
      <c r="AB589" s="83"/>
      <c r="AC589" s="83"/>
      <c r="AD589" s="83"/>
      <c r="AE589" s="83"/>
      <c r="AF589" s="83"/>
      <c r="AG589" s="83"/>
      <c r="AH589" s="83"/>
      <c r="AI589" s="83"/>
      <c r="AJ589" s="83"/>
    </row>
    <row r="590" spans="1:36" ht="12.75" x14ac:dyDescent="0.2">
      <c r="A590" s="83"/>
      <c r="B590" s="83"/>
      <c r="C590" s="83"/>
      <c r="D590" s="83"/>
      <c r="E590" s="83"/>
      <c r="F590" s="83"/>
      <c r="G590" s="83"/>
      <c r="H590" s="83"/>
      <c r="I590" s="83"/>
      <c r="J590" s="83"/>
      <c r="K590" s="83"/>
      <c r="L590" s="83"/>
      <c r="M590" s="83"/>
      <c r="N590" s="83"/>
      <c r="O590" s="83"/>
      <c r="P590" s="83"/>
      <c r="Q590" s="83"/>
      <c r="R590" s="83"/>
      <c r="S590" s="83"/>
      <c r="T590" s="83"/>
      <c r="U590" s="83"/>
      <c r="V590" s="83"/>
      <c r="W590" s="83"/>
      <c r="X590" s="83"/>
      <c r="Y590" s="83"/>
      <c r="Z590" s="83"/>
      <c r="AA590" s="83"/>
      <c r="AB590" s="83"/>
      <c r="AC590" s="83"/>
      <c r="AD590" s="83"/>
      <c r="AE590" s="83"/>
      <c r="AF590" s="83"/>
      <c r="AG590" s="83"/>
      <c r="AH590" s="83"/>
      <c r="AI590" s="83"/>
      <c r="AJ590" s="83"/>
    </row>
    <row r="591" spans="1:36" ht="12.75" x14ac:dyDescent="0.2">
      <c r="A591" s="83"/>
      <c r="B591" s="83"/>
      <c r="C591" s="83"/>
      <c r="D591" s="83"/>
      <c r="E591" s="83"/>
      <c r="F591" s="83"/>
      <c r="G591" s="83"/>
      <c r="H591" s="83"/>
      <c r="I591" s="83"/>
      <c r="J591" s="83"/>
      <c r="K591" s="83"/>
      <c r="L591" s="83"/>
      <c r="M591" s="83"/>
      <c r="N591" s="83"/>
      <c r="O591" s="83"/>
      <c r="P591" s="83"/>
      <c r="Q591" s="83"/>
      <c r="R591" s="83"/>
      <c r="S591" s="83"/>
      <c r="T591" s="83"/>
      <c r="U591" s="83"/>
      <c r="V591" s="83"/>
      <c r="W591" s="83"/>
      <c r="X591" s="83"/>
      <c r="Y591" s="83"/>
      <c r="Z591" s="83"/>
      <c r="AA591" s="83"/>
      <c r="AB591" s="83"/>
      <c r="AC591" s="83"/>
      <c r="AD591" s="83"/>
      <c r="AE591" s="83"/>
      <c r="AF591" s="83"/>
      <c r="AG591" s="83"/>
      <c r="AH591" s="83"/>
      <c r="AI591" s="83"/>
      <c r="AJ591" s="83"/>
    </row>
    <row r="592" spans="1:36" ht="12.75" x14ac:dyDescent="0.2">
      <c r="A592" s="83"/>
      <c r="B592" s="83"/>
      <c r="C592" s="83"/>
      <c r="D592" s="83"/>
      <c r="E592" s="83"/>
      <c r="F592" s="83"/>
      <c r="G592" s="83"/>
      <c r="H592" s="83"/>
      <c r="I592" s="83"/>
      <c r="J592" s="83"/>
      <c r="K592" s="83"/>
      <c r="L592" s="83"/>
      <c r="M592" s="83"/>
      <c r="N592" s="83"/>
      <c r="O592" s="83"/>
      <c r="P592" s="83"/>
      <c r="Q592" s="83"/>
      <c r="R592" s="83"/>
      <c r="S592" s="83"/>
      <c r="T592" s="83"/>
      <c r="U592" s="83"/>
      <c r="V592" s="83"/>
      <c r="W592" s="83"/>
      <c r="X592" s="83"/>
      <c r="Y592" s="83"/>
      <c r="Z592" s="83"/>
      <c r="AA592" s="83"/>
      <c r="AB592" s="83"/>
      <c r="AC592" s="83"/>
      <c r="AD592" s="83"/>
      <c r="AE592" s="83"/>
      <c r="AF592" s="83"/>
      <c r="AG592" s="83"/>
      <c r="AH592" s="83"/>
      <c r="AI592" s="83"/>
      <c r="AJ592" s="83"/>
    </row>
    <row r="593" spans="1:36" ht="12.75" x14ac:dyDescent="0.2">
      <c r="A593" s="83"/>
      <c r="B593" s="83"/>
      <c r="C593" s="83"/>
      <c r="D593" s="83"/>
      <c r="E593" s="83"/>
      <c r="F593" s="83"/>
      <c r="G593" s="83"/>
      <c r="H593" s="83"/>
      <c r="I593" s="83"/>
      <c r="J593" s="83"/>
      <c r="K593" s="83"/>
      <c r="L593" s="83"/>
      <c r="M593" s="83"/>
      <c r="N593" s="83"/>
      <c r="O593" s="83"/>
      <c r="P593" s="83"/>
      <c r="Q593" s="83"/>
      <c r="R593" s="83"/>
      <c r="S593" s="83"/>
      <c r="T593" s="83"/>
      <c r="U593" s="83"/>
      <c r="V593" s="83"/>
      <c r="W593" s="83"/>
      <c r="X593" s="83"/>
      <c r="Y593" s="83"/>
      <c r="Z593" s="83"/>
      <c r="AA593" s="83"/>
      <c r="AB593" s="83"/>
      <c r="AC593" s="83"/>
      <c r="AD593" s="83"/>
      <c r="AE593" s="83"/>
      <c r="AF593" s="83"/>
      <c r="AG593" s="83"/>
      <c r="AH593" s="83"/>
      <c r="AI593" s="83"/>
      <c r="AJ593" s="83"/>
    </row>
    <row r="594" spans="1:36" ht="12.75" x14ac:dyDescent="0.2">
      <c r="A594" s="83"/>
      <c r="B594" s="83"/>
      <c r="C594" s="83"/>
      <c r="D594" s="83"/>
      <c r="E594" s="83"/>
      <c r="F594" s="83"/>
      <c r="G594" s="83"/>
      <c r="H594" s="83"/>
      <c r="I594" s="83"/>
      <c r="J594" s="83"/>
      <c r="K594" s="83"/>
      <c r="L594" s="83"/>
      <c r="M594" s="83"/>
      <c r="N594" s="83"/>
      <c r="O594" s="83"/>
      <c r="P594" s="83"/>
      <c r="Q594" s="83"/>
      <c r="R594" s="83"/>
      <c r="S594" s="83"/>
      <c r="T594" s="83"/>
      <c r="U594" s="83"/>
      <c r="V594" s="83"/>
      <c r="W594" s="83"/>
      <c r="X594" s="83"/>
      <c r="Y594" s="83"/>
      <c r="Z594" s="83"/>
      <c r="AA594" s="83"/>
      <c r="AB594" s="83"/>
      <c r="AC594" s="83"/>
      <c r="AD594" s="83"/>
      <c r="AE594" s="83"/>
      <c r="AF594" s="83"/>
      <c r="AG594" s="83"/>
      <c r="AH594" s="83"/>
      <c r="AI594" s="83"/>
      <c r="AJ594" s="83"/>
    </row>
    <row r="595" spans="1:36" ht="12.75" x14ac:dyDescent="0.2">
      <c r="A595" s="83"/>
      <c r="B595" s="83"/>
      <c r="C595" s="83"/>
      <c r="D595" s="83"/>
      <c r="E595" s="83"/>
      <c r="F595" s="83"/>
      <c r="G595" s="83"/>
      <c r="H595" s="83"/>
      <c r="I595" s="83"/>
      <c r="J595" s="83"/>
      <c r="K595" s="83"/>
      <c r="L595" s="83"/>
      <c r="M595" s="83"/>
      <c r="N595" s="83"/>
      <c r="O595" s="83"/>
      <c r="P595" s="83"/>
      <c r="Q595" s="83"/>
      <c r="R595" s="83"/>
      <c r="S595" s="83"/>
      <c r="T595" s="83"/>
      <c r="U595" s="83"/>
      <c r="V595" s="83"/>
      <c r="W595" s="83"/>
      <c r="X595" s="83"/>
      <c r="Y595" s="83"/>
      <c r="Z595" s="83"/>
      <c r="AA595" s="83"/>
      <c r="AB595" s="83"/>
      <c r="AC595" s="83"/>
      <c r="AD595" s="83"/>
      <c r="AE595" s="83"/>
      <c r="AF595" s="83"/>
      <c r="AG595" s="83"/>
      <c r="AH595" s="83"/>
      <c r="AI595" s="83"/>
      <c r="AJ595" s="83"/>
    </row>
    <row r="596" spans="1:36" ht="12.75" x14ac:dyDescent="0.2">
      <c r="A596" s="83"/>
      <c r="B596" s="83"/>
      <c r="C596" s="83"/>
      <c r="D596" s="83"/>
      <c r="E596" s="83"/>
      <c r="F596" s="83"/>
      <c r="G596" s="83"/>
      <c r="H596" s="83"/>
      <c r="I596" s="83"/>
      <c r="J596" s="83"/>
      <c r="K596" s="83"/>
      <c r="L596" s="83"/>
      <c r="M596" s="83"/>
      <c r="N596" s="83"/>
      <c r="O596" s="83"/>
      <c r="P596" s="83"/>
      <c r="Q596" s="83"/>
      <c r="R596" s="83"/>
      <c r="S596" s="83"/>
      <c r="T596" s="83"/>
      <c r="U596" s="83"/>
      <c r="V596" s="83"/>
      <c r="W596" s="83"/>
      <c r="X596" s="83"/>
      <c r="Y596" s="83"/>
      <c r="Z596" s="83"/>
      <c r="AA596" s="83"/>
      <c r="AB596" s="83"/>
      <c r="AC596" s="83"/>
      <c r="AD596" s="83"/>
      <c r="AE596" s="83"/>
      <c r="AF596" s="83"/>
      <c r="AG596" s="83"/>
      <c r="AH596" s="83"/>
      <c r="AI596" s="83"/>
      <c r="AJ596" s="83"/>
    </row>
    <row r="597" spans="1:36" ht="12.75" x14ac:dyDescent="0.2">
      <c r="A597" s="83"/>
      <c r="B597" s="83"/>
      <c r="C597" s="83"/>
      <c r="D597" s="83"/>
      <c r="E597" s="83"/>
      <c r="F597" s="83"/>
      <c r="G597" s="83"/>
      <c r="H597" s="83"/>
      <c r="I597" s="83"/>
      <c r="J597" s="83"/>
      <c r="K597" s="83"/>
      <c r="L597" s="83"/>
      <c r="M597" s="83"/>
      <c r="N597" s="83"/>
      <c r="O597" s="83"/>
      <c r="P597" s="83"/>
      <c r="Q597" s="83"/>
      <c r="R597" s="83"/>
      <c r="S597" s="83"/>
      <c r="T597" s="83"/>
      <c r="U597" s="83"/>
      <c r="V597" s="83"/>
      <c r="W597" s="83"/>
      <c r="X597" s="83"/>
      <c r="Y597" s="83"/>
      <c r="Z597" s="83"/>
      <c r="AA597" s="83"/>
      <c r="AB597" s="83"/>
      <c r="AC597" s="83"/>
      <c r="AD597" s="83"/>
      <c r="AE597" s="83"/>
      <c r="AF597" s="83"/>
      <c r="AG597" s="83"/>
      <c r="AH597" s="83"/>
      <c r="AI597" s="83"/>
      <c r="AJ597" s="83"/>
    </row>
    <row r="598" spans="1:36" ht="12.75" x14ac:dyDescent="0.2">
      <c r="A598" s="83"/>
      <c r="B598" s="83"/>
      <c r="C598" s="83"/>
      <c r="D598" s="83"/>
      <c r="E598" s="83"/>
      <c r="F598" s="83"/>
      <c r="G598" s="83"/>
      <c r="H598" s="83"/>
      <c r="I598" s="83"/>
      <c r="J598" s="83"/>
      <c r="K598" s="83"/>
      <c r="L598" s="83"/>
      <c r="M598" s="83"/>
      <c r="N598" s="83"/>
      <c r="O598" s="83"/>
      <c r="P598" s="83"/>
      <c r="Q598" s="83"/>
      <c r="R598" s="83"/>
      <c r="S598" s="83"/>
      <c r="T598" s="83"/>
      <c r="U598" s="83"/>
      <c r="V598" s="83"/>
      <c r="W598" s="83"/>
      <c r="X598" s="83"/>
      <c r="Y598" s="83"/>
      <c r="Z598" s="83"/>
      <c r="AA598" s="83"/>
      <c r="AB598" s="83"/>
      <c r="AC598" s="83"/>
      <c r="AD598" s="83"/>
      <c r="AE598" s="83"/>
      <c r="AF598" s="83"/>
      <c r="AG598" s="83"/>
      <c r="AH598" s="83"/>
      <c r="AI598" s="83"/>
      <c r="AJ598" s="83"/>
    </row>
    <row r="599" spans="1:36" ht="12.75" x14ac:dyDescent="0.2">
      <c r="A599" s="83"/>
      <c r="B599" s="83"/>
      <c r="C599" s="83"/>
      <c r="D599" s="83"/>
      <c r="E599" s="83"/>
      <c r="F599" s="83"/>
      <c r="G599" s="83"/>
      <c r="H599" s="83"/>
      <c r="I599" s="83"/>
      <c r="J599" s="83"/>
      <c r="K599" s="83"/>
      <c r="L599" s="83"/>
      <c r="M599" s="83"/>
      <c r="N599" s="83"/>
      <c r="O599" s="83"/>
      <c r="P599" s="83"/>
      <c r="Q599" s="83"/>
      <c r="R599" s="83"/>
      <c r="S599" s="83"/>
      <c r="T599" s="83"/>
      <c r="U599" s="83"/>
      <c r="V599" s="83"/>
      <c r="W599" s="83"/>
      <c r="X599" s="83"/>
      <c r="Y599" s="83"/>
      <c r="Z599" s="83"/>
      <c r="AA599" s="83"/>
      <c r="AB599" s="83"/>
      <c r="AC599" s="83"/>
      <c r="AD599" s="83"/>
      <c r="AE599" s="83"/>
      <c r="AF599" s="83"/>
      <c r="AG599" s="83"/>
      <c r="AH599" s="83"/>
      <c r="AI599" s="83"/>
      <c r="AJ599" s="83"/>
    </row>
    <row r="600" spans="1:36" ht="12.75" x14ac:dyDescent="0.2">
      <c r="A600" s="83"/>
      <c r="B600" s="83"/>
      <c r="C600" s="83"/>
      <c r="D600" s="83"/>
      <c r="E600" s="83"/>
      <c r="F600" s="83"/>
      <c r="G600" s="83"/>
      <c r="H600" s="83"/>
      <c r="I600" s="83"/>
      <c r="J600" s="83"/>
      <c r="K600" s="83"/>
      <c r="L600" s="83"/>
      <c r="M600" s="83"/>
      <c r="N600" s="83"/>
      <c r="O600" s="83"/>
      <c r="P600" s="83"/>
      <c r="Q600" s="83"/>
      <c r="R600" s="83"/>
      <c r="S600" s="83"/>
      <c r="T600" s="83"/>
      <c r="U600" s="83"/>
      <c r="V600" s="83"/>
      <c r="W600" s="83"/>
      <c r="X600" s="83"/>
      <c r="Y600" s="83"/>
      <c r="Z600" s="83"/>
      <c r="AA600" s="83"/>
      <c r="AB600" s="83"/>
      <c r="AC600" s="83"/>
      <c r="AD600" s="83"/>
      <c r="AE600" s="83"/>
      <c r="AF600" s="83"/>
      <c r="AG600" s="83"/>
      <c r="AH600" s="83"/>
      <c r="AI600" s="83"/>
      <c r="AJ600" s="83"/>
    </row>
    <row r="601" spans="1:36" ht="12.75" x14ac:dyDescent="0.2">
      <c r="A601" s="83"/>
      <c r="B601" s="83"/>
      <c r="C601" s="83"/>
      <c r="D601" s="83"/>
      <c r="E601" s="83"/>
      <c r="F601" s="83"/>
      <c r="G601" s="83"/>
      <c r="H601" s="83"/>
      <c r="I601" s="83"/>
      <c r="J601" s="83"/>
      <c r="K601" s="83"/>
      <c r="L601" s="83"/>
      <c r="M601" s="83"/>
      <c r="N601" s="83"/>
      <c r="O601" s="83"/>
      <c r="P601" s="83"/>
      <c r="Q601" s="83"/>
      <c r="R601" s="83"/>
      <c r="S601" s="83"/>
      <c r="T601" s="83"/>
      <c r="U601" s="83"/>
      <c r="V601" s="83"/>
      <c r="W601" s="83"/>
      <c r="X601" s="83"/>
      <c r="Y601" s="83"/>
      <c r="Z601" s="83"/>
      <c r="AA601" s="83"/>
      <c r="AB601" s="83"/>
      <c r="AC601" s="83"/>
      <c r="AD601" s="83"/>
      <c r="AE601" s="83"/>
      <c r="AF601" s="83"/>
      <c r="AG601" s="83"/>
      <c r="AH601" s="83"/>
      <c r="AI601" s="83"/>
      <c r="AJ601" s="83"/>
    </row>
    <row r="602" spans="1:36" ht="12.75" x14ac:dyDescent="0.2">
      <c r="A602" s="83"/>
      <c r="B602" s="83"/>
      <c r="C602" s="83"/>
      <c r="D602" s="83"/>
      <c r="E602" s="83"/>
      <c r="F602" s="83"/>
      <c r="G602" s="83"/>
      <c r="H602" s="83"/>
      <c r="I602" s="83"/>
      <c r="J602" s="83"/>
      <c r="K602" s="83"/>
      <c r="L602" s="83"/>
      <c r="M602" s="83"/>
      <c r="N602" s="83"/>
      <c r="O602" s="83"/>
      <c r="P602" s="83"/>
      <c r="Q602" s="83"/>
      <c r="R602" s="83"/>
      <c r="S602" s="83"/>
      <c r="T602" s="83"/>
      <c r="U602" s="83"/>
      <c r="V602" s="83"/>
      <c r="W602" s="83"/>
      <c r="X602" s="83"/>
      <c r="Y602" s="83"/>
      <c r="Z602" s="83"/>
      <c r="AA602" s="83"/>
      <c r="AB602" s="83"/>
      <c r="AC602" s="83"/>
      <c r="AD602" s="83"/>
      <c r="AE602" s="83"/>
      <c r="AF602" s="83"/>
      <c r="AG602" s="83"/>
      <c r="AH602" s="83"/>
      <c r="AI602" s="83"/>
      <c r="AJ602" s="83"/>
    </row>
    <row r="603" spans="1:36" ht="12.75" x14ac:dyDescent="0.2">
      <c r="A603" s="83"/>
      <c r="B603" s="83"/>
      <c r="C603" s="83"/>
      <c r="D603" s="83"/>
      <c r="E603" s="83"/>
      <c r="F603" s="83"/>
      <c r="G603" s="83"/>
      <c r="H603" s="83"/>
      <c r="I603" s="83"/>
      <c r="J603" s="83"/>
      <c r="K603" s="83"/>
      <c r="L603" s="83"/>
      <c r="M603" s="83"/>
      <c r="N603" s="83"/>
      <c r="O603" s="83"/>
      <c r="P603" s="83"/>
      <c r="Q603" s="83"/>
      <c r="R603" s="83"/>
      <c r="S603" s="83"/>
      <c r="T603" s="83"/>
      <c r="U603" s="83"/>
      <c r="V603" s="83"/>
      <c r="W603" s="83"/>
      <c r="X603" s="83"/>
      <c r="Y603" s="83"/>
      <c r="Z603" s="83"/>
      <c r="AA603" s="83"/>
      <c r="AB603" s="83"/>
      <c r="AC603" s="83"/>
      <c r="AD603" s="83"/>
      <c r="AE603" s="83"/>
      <c r="AF603" s="83"/>
      <c r="AG603" s="83"/>
      <c r="AH603" s="83"/>
      <c r="AI603" s="83"/>
      <c r="AJ603" s="83"/>
    </row>
    <row r="604" spans="1:36" ht="12.75" x14ac:dyDescent="0.2">
      <c r="A604" s="83"/>
      <c r="B604" s="83"/>
      <c r="C604" s="83"/>
      <c r="D604" s="83"/>
      <c r="E604" s="83"/>
      <c r="F604" s="83"/>
      <c r="G604" s="83"/>
      <c r="H604" s="83"/>
      <c r="I604" s="83"/>
      <c r="J604" s="83"/>
      <c r="K604" s="83"/>
      <c r="L604" s="83"/>
      <c r="M604" s="83"/>
      <c r="N604" s="83"/>
      <c r="O604" s="83"/>
      <c r="P604" s="83"/>
      <c r="Q604" s="83"/>
      <c r="R604" s="83"/>
      <c r="S604" s="83"/>
      <c r="T604" s="83"/>
      <c r="U604" s="83"/>
      <c r="V604" s="83"/>
      <c r="W604" s="83"/>
      <c r="X604" s="83"/>
      <c r="Y604" s="83"/>
      <c r="Z604" s="83"/>
      <c r="AA604" s="83"/>
      <c r="AB604" s="83"/>
      <c r="AC604" s="83"/>
      <c r="AD604" s="83"/>
      <c r="AE604" s="83"/>
      <c r="AF604" s="83"/>
      <c r="AG604" s="83"/>
      <c r="AH604" s="83"/>
      <c r="AI604" s="83"/>
      <c r="AJ604" s="83"/>
    </row>
    <row r="605" spans="1:36" ht="12.75" x14ac:dyDescent="0.2">
      <c r="A605" s="83"/>
      <c r="B605" s="83"/>
      <c r="C605" s="83"/>
      <c r="D605" s="83"/>
      <c r="E605" s="83"/>
      <c r="F605" s="83"/>
      <c r="G605" s="83"/>
      <c r="H605" s="83"/>
      <c r="I605" s="83"/>
      <c r="J605" s="83"/>
      <c r="K605" s="83"/>
      <c r="L605" s="83"/>
      <c r="M605" s="83"/>
      <c r="N605" s="83"/>
      <c r="O605" s="83"/>
      <c r="P605" s="83"/>
      <c r="Q605" s="83"/>
      <c r="R605" s="83"/>
      <c r="S605" s="83"/>
      <c r="T605" s="83"/>
      <c r="U605" s="83"/>
      <c r="V605" s="83"/>
      <c r="W605" s="83"/>
      <c r="X605" s="83"/>
      <c r="Y605" s="83"/>
      <c r="Z605" s="83"/>
      <c r="AA605" s="83"/>
      <c r="AB605" s="83"/>
      <c r="AC605" s="83"/>
      <c r="AD605" s="83"/>
      <c r="AE605" s="83"/>
      <c r="AF605" s="83"/>
      <c r="AG605" s="83"/>
      <c r="AH605" s="83"/>
      <c r="AI605" s="83"/>
      <c r="AJ605" s="83"/>
    </row>
    <row r="606" spans="1:36" ht="12.75" x14ac:dyDescent="0.2">
      <c r="A606" s="83"/>
      <c r="B606" s="83"/>
      <c r="C606" s="83"/>
      <c r="D606" s="83"/>
      <c r="E606" s="83"/>
      <c r="F606" s="83"/>
      <c r="G606" s="83"/>
      <c r="H606" s="83"/>
      <c r="I606" s="83"/>
      <c r="J606" s="83"/>
      <c r="K606" s="83"/>
      <c r="L606" s="83"/>
      <c r="M606" s="83"/>
      <c r="N606" s="83"/>
      <c r="O606" s="83"/>
      <c r="P606" s="83"/>
      <c r="Q606" s="83"/>
      <c r="R606" s="83"/>
      <c r="S606" s="83"/>
      <c r="T606" s="83"/>
      <c r="U606" s="83"/>
      <c r="V606" s="83"/>
      <c r="W606" s="83"/>
      <c r="X606" s="83"/>
      <c r="Y606" s="83"/>
      <c r="Z606" s="83"/>
      <c r="AA606" s="83"/>
      <c r="AB606" s="83"/>
      <c r="AC606" s="83"/>
      <c r="AD606" s="83"/>
      <c r="AE606" s="83"/>
      <c r="AF606" s="83"/>
      <c r="AG606" s="83"/>
      <c r="AH606" s="83"/>
      <c r="AI606" s="83"/>
      <c r="AJ606" s="83"/>
    </row>
    <row r="607" spans="1:36" ht="12.75" x14ac:dyDescent="0.2">
      <c r="A607" s="83"/>
      <c r="B607" s="83"/>
      <c r="C607" s="83"/>
      <c r="D607" s="83"/>
      <c r="E607" s="83"/>
      <c r="F607" s="83"/>
      <c r="G607" s="83"/>
      <c r="H607" s="83"/>
      <c r="I607" s="83"/>
      <c r="J607" s="83"/>
      <c r="K607" s="83"/>
      <c r="L607" s="83"/>
      <c r="M607" s="83"/>
      <c r="N607" s="83"/>
      <c r="O607" s="83"/>
      <c r="P607" s="83"/>
      <c r="Q607" s="83"/>
      <c r="R607" s="83"/>
      <c r="S607" s="83"/>
      <c r="T607" s="83"/>
      <c r="U607" s="83"/>
      <c r="V607" s="83"/>
      <c r="W607" s="83"/>
      <c r="X607" s="83"/>
      <c r="Y607" s="83"/>
      <c r="Z607" s="83"/>
      <c r="AA607" s="83"/>
      <c r="AB607" s="83"/>
      <c r="AC607" s="83"/>
      <c r="AD607" s="83"/>
      <c r="AE607" s="83"/>
      <c r="AF607" s="83"/>
      <c r="AG607" s="83"/>
      <c r="AH607" s="83"/>
      <c r="AI607" s="83"/>
      <c r="AJ607" s="83"/>
    </row>
    <row r="608" spans="1:36" ht="12.75" x14ac:dyDescent="0.2">
      <c r="A608" s="83"/>
      <c r="B608" s="83"/>
      <c r="C608" s="83"/>
      <c r="D608" s="83"/>
      <c r="E608" s="83"/>
      <c r="F608" s="83"/>
      <c r="G608" s="83"/>
      <c r="H608" s="83"/>
      <c r="I608" s="83"/>
      <c r="J608" s="83"/>
      <c r="K608" s="83"/>
      <c r="L608" s="83"/>
      <c r="M608" s="83"/>
      <c r="N608" s="83"/>
      <c r="O608" s="83"/>
      <c r="P608" s="83"/>
      <c r="Q608" s="83"/>
      <c r="R608" s="83"/>
      <c r="S608" s="83"/>
      <c r="T608" s="83"/>
      <c r="U608" s="83"/>
      <c r="V608" s="83"/>
      <c r="W608" s="83"/>
      <c r="X608" s="83"/>
      <c r="Y608" s="83"/>
      <c r="Z608" s="83"/>
      <c r="AA608" s="83"/>
      <c r="AB608" s="83"/>
      <c r="AC608" s="83"/>
      <c r="AD608" s="83"/>
      <c r="AE608" s="83"/>
      <c r="AF608" s="83"/>
      <c r="AG608" s="83"/>
      <c r="AH608" s="83"/>
      <c r="AI608" s="83"/>
      <c r="AJ608" s="83"/>
    </row>
    <row r="609" spans="1:36" ht="12.75" x14ac:dyDescent="0.2">
      <c r="A609" s="83"/>
      <c r="B609" s="83"/>
      <c r="C609" s="83"/>
      <c r="D609" s="83"/>
      <c r="E609" s="83"/>
      <c r="F609" s="83"/>
      <c r="G609" s="83"/>
      <c r="H609" s="83"/>
      <c r="I609" s="83"/>
      <c r="J609" s="83"/>
      <c r="K609" s="83"/>
      <c r="L609" s="83"/>
      <c r="M609" s="83"/>
      <c r="N609" s="83"/>
      <c r="O609" s="83"/>
      <c r="P609" s="83"/>
      <c r="Q609" s="83"/>
      <c r="R609" s="83"/>
      <c r="S609" s="83"/>
      <c r="T609" s="83"/>
      <c r="U609" s="83"/>
      <c r="V609" s="83"/>
      <c r="W609" s="83"/>
      <c r="X609" s="83"/>
      <c r="Y609" s="83"/>
      <c r="Z609" s="83"/>
      <c r="AA609" s="83"/>
      <c r="AB609" s="83"/>
      <c r="AC609" s="83"/>
      <c r="AD609" s="83"/>
      <c r="AE609" s="83"/>
      <c r="AF609" s="83"/>
      <c r="AG609" s="83"/>
      <c r="AH609" s="83"/>
      <c r="AI609" s="83"/>
      <c r="AJ609" s="83"/>
    </row>
    <row r="610" spans="1:36" ht="12.75" x14ac:dyDescent="0.2">
      <c r="A610" s="83"/>
      <c r="B610" s="83"/>
      <c r="C610" s="83"/>
      <c r="D610" s="83"/>
      <c r="E610" s="83"/>
      <c r="F610" s="83"/>
      <c r="G610" s="83"/>
      <c r="H610" s="83"/>
      <c r="I610" s="83"/>
      <c r="J610" s="83"/>
      <c r="K610" s="83"/>
      <c r="L610" s="83"/>
      <c r="M610" s="83"/>
      <c r="N610" s="83"/>
      <c r="O610" s="83"/>
      <c r="P610" s="83"/>
      <c r="Q610" s="83"/>
      <c r="R610" s="83"/>
      <c r="S610" s="83"/>
      <c r="T610" s="83"/>
      <c r="U610" s="83"/>
      <c r="V610" s="83"/>
      <c r="W610" s="83"/>
      <c r="X610" s="83"/>
      <c r="Y610" s="83"/>
      <c r="Z610" s="83"/>
      <c r="AA610" s="83"/>
      <c r="AB610" s="83"/>
      <c r="AC610" s="83"/>
      <c r="AD610" s="83"/>
      <c r="AE610" s="83"/>
      <c r="AF610" s="83"/>
      <c r="AG610" s="83"/>
      <c r="AH610" s="83"/>
      <c r="AI610" s="83"/>
      <c r="AJ610" s="83"/>
    </row>
    <row r="611" spans="1:36" ht="12.75" x14ac:dyDescent="0.2">
      <c r="A611" s="83"/>
      <c r="B611" s="83"/>
      <c r="C611" s="83"/>
      <c r="D611" s="83"/>
      <c r="E611" s="83"/>
      <c r="F611" s="83"/>
      <c r="G611" s="83"/>
      <c r="H611" s="83"/>
      <c r="I611" s="83"/>
      <c r="J611" s="83"/>
      <c r="K611" s="83"/>
      <c r="L611" s="83"/>
      <c r="M611" s="83"/>
      <c r="N611" s="83"/>
      <c r="O611" s="83"/>
      <c r="P611" s="83"/>
      <c r="Q611" s="83"/>
      <c r="R611" s="83"/>
      <c r="S611" s="83"/>
      <c r="T611" s="83"/>
      <c r="U611" s="83"/>
      <c r="V611" s="83"/>
      <c r="W611" s="83"/>
      <c r="X611" s="83"/>
      <c r="Y611" s="83"/>
      <c r="Z611" s="83"/>
      <c r="AA611" s="83"/>
      <c r="AB611" s="83"/>
      <c r="AC611" s="83"/>
      <c r="AD611" s="83"/>
      <c r="AE611" s="83"/>
      <c r="AF611" s="83"/>
      <c r="AG611" s="83"/>
      <c r="AH611" s="83"/>
      <c r="AI611" s="83"/>
      <c r="AJ611" s="83"/>
    </row>
    <row r="612" spans="1:36" ht="12.75" x14ac:dyDescent="0.2">
      <c r="A612" s="83"/>
      <c r="B612" s="83"/>
      <c r="C612" s="83"/>
      <c r="D612" s="83"/>
      <c r="E612" s="83"/>
      <c r="F612" s="83"/>
      <c r="G612" s="83"/>
      <c r="H612" s="83"/>
      <c r="I612" s="83"/>
      <c r="J612" s="83"/>
      <c r="K612" s="83"/>
      <c r="L612" s="83"/>
      <c r="M612" s="83"/>
      <c r="N612" s="83"/>
      <c r="O612" s="83"/>
      <c r="P612" s="83"/>
      <c r="Q612" s="83"/>
      <c r="R612" s="83"/>
      <c r="S612" s="83"/>
      <c r="T612" s="83"/>
      <c r="U612" s="83"/>
      <c r="V612" s="83"/>
      <c r="W612" s="83"/>
      <c r="X612" s="83"/>
      <c r="Y612" s="83"/>
      <c r="Z612" s="83"/>
      <c r="AA612" s="83"/>
      <c r="AB612" s="83"/>
      <c r="AC612" s="83"/>
      <c r="AD612" s="83"/>
      <c r="AE612" s="83"/>
      <c r="AF612" s="83"/>
      <c r="AG612" s="83"/>
      <c r="AH612" s="83"/>
      <c r="AI612" s="83"/>
      <c r="AJ612" s="83"/>
    </row>
    <row r="613" spans="1:36" ht="12.75" x14ac:dyDescent="0.2">
      <c r="A613" s="83"/>
      <c r="B613" s="83"/>
      <c r="C613" s="83"/>
      <c r="D613" s="83"/>
      <c r="E613" s="83"/>
      <c r="F613" s="83"/>
      <c r="G613" s="83"/>
      <c r="H613" s="83"/>
      <c r="I613" s="83"/>
      <c r="J613" s="83"/>
      <c r="K613" s="83"/>
      <c r="L613" s="83"/>
      <c r="M613" s="83"/>
      <c r="N613" s="83"/>
      <c r="O613" s="83"/>
      <c r="P613" s="83"/>
      <c r="Q613" s="83"/>
      <c r="R613" s="83"/>
      <c r="S613" s="83"/>
      <c r="T613" s="83"/>
      <c r="U613" s="83"/>
      <c r="V613" s="83"/>
      <c r="W613" s="83"/>
      <c r="X613" s="83"/>
      <c r="Y613" s="83"/>
      <c r="Z613" s="83"/>
      <c r="AA613" s="83"/>
      <c r="AB613" s="83"/>
      <c r="AC613" s="83"/>
      <c r="AD613" s="83"/>
      <c r="AE613" s="83"/>
      <c r="AF613" s="83"/>
      <c r="AG613" s="83"/>
      <c r="AH613" s="83"/>
      <c r="AI613" s="83"/>
      <c r="AJ613" s="83"/>
    </row>
    <row r="614" spans="1:36" ht="12.75" x14ac:dyDescent="0.2">
      <c r="A614" s="83"/>
      <c r="B614" s="83"/>
      <c r="C614" s="83"/>
      <c r="D614" s="83"/>
      <c r="E614" s="83"/>
      <c r="F614" s="83"/>
      <c r="G614" s="83"/>
      <c r="H614" s="83"/>
      <c r="I614" s="83"/>
      <c r="J614" s="83"/>
      <c r="K614" s="83"/>
      <c r="L614" s="83"/>
      <c r="M614" s="83"/>
      <c r="N614" s="83"/>
      <c r="O614" s="83"/>
      <c r="P614" s="83"/>
      <c r="Q614" s="83"/>
      <c r="R614" s="83"/>
      <c r="S614" s="83"/>
      <c r="T614" s="83"/>
      <c r="U614" s="83"/>
      <c r="V614" s="83"/>
      <c r="W614" s="83"/>
      <c r="X614" s="83"/>
      <c r="Y614" s="83"/>
      <c r="Z614" s="83"/>
      <c r="AA614" s="83"/>
      <c r="AB614" s="83"/>
      <c r="AC614" s="83"/>
      <c r="AD614" s="83"/>
      <c r="AE614" s="83"/>
      <c r="AF614" s="83"/>
      <c r="AG614" s="83"/>
      <c r="AH614" s="83"/>
      <c r="AI614" s="83"/>
      <c r="AJ614" s="83"/>
    </row>
    <row r="615" spans="1:36" ht="12.75" x14ac:dyDescent="0.2">
      <c r="A615" s="83"/>
      <c r="B615" s="83"/>
      <c r="C615" s="83"/>
      <c r="D615" s="83"/>
      <c r="E615" s="83"/>
      <c r="F615" s="83"/>
      <c r="G615" s="83"/>
      <c r="H615" s="83"/>
      <c r="I615" s="83"/>
      <c r="J615" s="83"/>
      <c r="K615" s="83"/>
      <c r="L615" s="83"/>
      <c r="M615" s="83"/>
      <c r="N615" s="83"/>
      <c r="O615" s="83"/>
      <c r="P615" s="83"/>
      <c r="Q615" s="83"/>
      <c r="R615" s="83"/>
      <c r="S615" s="83"/>
      <c r="T615" s="83"/>
      <c r="U615" s="83"/>
      <c r="V615" s="83"/>
      <c r="W615" s="83"/>
      <c r="X615" s="83"/>
      <c r="Y615" s="83"/>
      <c r="Z615" s="83"/>
      <c r="AA615" s="83"/>
      <c r="AB615" s="83"/>
      <c r="AC615" s="83"/>
      <c r="AD615" s="83"/>
      <c r="AE615" s="83"/>
      <c r="AF615" s="83"/>
      <c r="AG615" s="83"/>
      <c r="AH615" s="83"/>
      <c r="AI615" s="83"/>
      <c r="AJ615" s="83"/>
    </row>
    <row r="616" spans="1:36" ht="12.75" x14ac:dyDescent="0.2">
      <c r="A616" s="83"/>
      <c r="B616" s="83"/>
      <c r="C616" s="83"/>
      <c r="D616" s="83"/>
      <c r="E616" s="83"/>
      <c r="F616" s="83"/>
      <c r="G616" s="83"/>
      <c r="H616" s="83"/>
      <c r="I616" s="83"/>
      <c r="J616" s="83"/>
      <c r="K616" s="83"/>
      <c r="L616" s="83"/>
      <c r="M616" s="83"/>
      <c r="N616" s="83"/>
      <c r="O616" s="83"/>
      <c r="P616" s="83"/>
      <c r="Q616" s="83"/>
      <c r="R616" s="83"/>
      <c r="S616" s="83"/>
      <c r="T616" s="83"/>
      <c r="U616" s="83"/>
      <c r="V616" s="83"/>
      <c r="W616" s="83"/>
      <c r="X616" s="83"/>
      <c r="Y616" s="83"/>
      <c r="Z616" s="83"/>
      <c r="AA616" s="83"/>
      <c r="AB616" s="83"/>
      <c r="AC616" s="83"/>
      <c r="AD616" s="83"/>
      <c r="AE616" s="83"/>
      <c r="AF616" s="83"/>
      <c r="AG616" s="83"/>
      <c r="AH616" s="83"/>
      <c r="AI616" s="83"/>
      <c r="AJ616" s="83"/>
    </row>
    <row r="617" spans="1:36" ht="12.75" x14ac:dyDescent="0.2">
      <c r="A617" s="83"/>
      <c r="B617" s="83"/>
      <c r="C617" s="83"/>
      <c r="D617" s="83"/>
      <c r="E617" s="83"/>
      <c r="F617" s="83"/>
      <c r="G617" s="83"/>
      <c r="H617" s="83"/>
      <c r="I617" s="83"/>
      <c r="J617" s="83"/>
      <c r="K617" s="83"/>
      <c r="L617" s="83"/>
      <c r="M617" s="83"/>
      <c r="N617" s="83"/>
      <c r="O617" s="83"/>
      <c r="P617" s="83"/>
      <c r="Q617" s="83"/>
      <c r="R617" s="83"/>
      <c r="S617" s="83"/>
      <c r="T617" s="83"/>
      <c r="U617" s="83"/>
      <c r="V617" s="83"/>
      <c r="W617" s="83"/>
      <c r="X617" s="83"/>
      <c r="Y617" s="83"/>
      <c r="Z617" s="83"/>
      <c r="AA617" s="83"/>
      <c r="AB617" s="83"/>
      <c r="AC617" s="83"/>
      <c r="AD617" s="83"/>
      <c r="AE617" s="83"/>
      <c r="AF617" s="83"/>
      <c r="AG617" s="83"/>
      <c r="AH617" s="83"/>
      <c r="AI617" s="83"/>
      <c r="AJ617" s="83"/>
    </row>
    <row r="618" spans="1:36" ht="12.75" x14ac:dyDescent="0.2">
      <c r="A618" s="83"/>
      <c r="B618" s="83"/>
      <c r="C618" s="83"/>
      <c r="D618" s="83"/>
      <c r="E618" s="83"/>
      <c r="F618" s="83"/>
      <c r="G618" s="83"/>
      <c r="H618" s="83"/>
      <c r="I618" s="83"/>
      <c r="J618" s="83"/>
      <c r="K618" s="83"/>
      <c r="L618" s="83"/>
      <c r="M618" s="83"/>
      <c r="N618" s="83"/>
      <c r="O618" s="83"/>
      <c r="P618" s="83"/>
      <c r="Q618" s="83"/>
      <c r="R618" s="83"/>
      <c r="S618" s="83"/>
      <c r="T618" s="83"/>
      <c r="U618" s="83"/>
      <c r="V618" s="83"/>
      <c r="W618" s="83"/>
      <c r="X618" s="83"/>
      <c r="Y618" s="83"/>
      <c r="Z618" s="83"/>
      <c r="AA618" s="83"/>
      <c r="AB618" s="83"/>
      <c r="AC618" s="83"/>
      <c r="AD618" s="83"/>
      <c r="AE618" s="83"/>
      <c r="AF618" s="83"/>
      <c r="AG618" s="83"/>
      <c r="AH618" s="83"/>
      <c r="AI618" s="83"/>
      <c r="AJ618" s="83"/>
    </row>
    <row r="619" spans="1:36" ht="12.75" x14ac:dyDescent="0.2">
      <c r="A619" s="83"/>
      <c r="B619" s="83"/>
      <c r="C619" s="83"/>
      <c r="D619" s="83"/>
      <c r="E619" s="83"/>
      <c r="F619" s="83"/>
      <c r="G619" s="83"/>
      <c r="H619" s="83"/>
      <c r="I619" s="83"/>
      <c r="J619" s="83"/>
      <c r="K619" s="83"/>
      <c r="L619" s="83"/>
      <c r="M619" s="83"/>
      <c r="N619" s="83"/>
      <c r="O619" s="83"/>
      <c r="P619" s="83"/>
      <c r="Q619" s="83"/>
      <c r="R619" s="83"/>
      <c r="S619" s="83"/>
      <c r="T619" s="83"/>
      <c r="U619" s="83"/>
      <c r="V619" s="83"/>
      <c r="W619" s="83"/>
      <c r="X619" s="83"/>
      <c r="Y619" s="83"/>
      <c r="Z619" s="83"/>
      <c r="AA619" s="83"/>
      <c r="AB619" s="83"/>
      <c r="AC619" s="83"/>
      <c r="AD619" s="83"/>
      <c r="AE619" s="83"/>
      <c r="AF619" s="83"/>
      <c r="AG619" s="83"/>
      <c r="AH619" s="83"/>
      <c r="AI619" s="83"/>
      <c r="AJ619" s="83"/>
    </row>
    <row r="620" spans="1:36" ht="12.75" x14ac:dyDescent="0.2">
      <c r="A620" s="83"/>
      <c r="B620" s="83"/>
      <c r="C620" s="83"/>
      <c r="D620" s="83"/>
      <c r="E620" s="83"/>
      <c r="F620" s="83"/>
      <c r="G620" s="83"/>
      <c r="H620" s="83"/>
      <c r="I620" s="83"/>
      <c r="J620" s="83"/>
      <c r="K620" s="83"/>
      <c r="L620" s="83"/>
      <c r="M620" s="83"/>
      <c r="N620" s="83"/>
      <c r="O620" s="83"/>
      <c r="P620" s="83"/>
      <c r="Q620" s="83"/>
      <c r="R620" s="83"/>
      <c r="S620" s="83"/>
      <c r="T620" s="83"/>
      <c r="U620" s="83"/>
      <c r="V620" s="83"/>
      <c r="W620" s="83"/>
      <c r="X620" s="83"/>
      <c r="Y620" s="83"/>
      <c r="Z620" s="83"/>
      <c r="AA620" s="83"/>
      <c r="AB620" s="83"/>
      <c r="AC620" s="83"/>
      <c r="AD620" s="83"/>
      <c r="AE620" s="83"/>
      <c r="AF620" s="83"/>
      <c r="AG620" s="83"/>
      <c r="AH620" s="83"/>
      <c r="AI620" s="83"/>
      <c r="AJ620" s="83"/>
    </row>
    <row r="621" spans="1:36" ht="12.75" x14ac:dyDescent="0.2">
      <c r="A621" s="83"/>
      <c r="B621" s="83"/>
      <c r="C621" s="83"/>
      <c r="D621" s="83"/>
      <c r="E621" s="83"/>
      <c r="F621" s="83"/>
      <c r="G621" s="83"/>
      <c r="H621" s="83"/>
      <c r="I621" s="83"/>
      <c r="J621" s="83"/>
      <c r="K621" s="83"/>
      <c r="L621" s="83"/>
      <c r="M621" s="83"/>
      <c r="N621" s="83"/>
      <c r="O621" s="83"/>
      <c r="P621" s="83"/>
      <c r="Q621" s="83"/>
      <c r="R621" s="83"/>
      <c r="S621" s="83"/>
      <c r="T621" s="83"/>
      <c r="U621" s="83"/>
      <c r="V621" s="83"/>
      <c r="W621" s="83"/>
      <c r="X621" s="83"/>
      <c r="Y621" s="83"/>
      <c r="Z621" s="83"/>
      <c r="AA621" s="83"/>
      <c r="AB621" s="83"/>
      <c r="AC621" s="83"/>
      <c r="AD621" s="83"/>
      <c r="AE621" s="83"/>
      <c r="AF621" s="83"/>
      <c r="AG621" s="83"/>
      <c r="AH621" s="83"/>
      <c r="AI621" s="83"/>
      <c r="AJ621" s="83"/>
    </row>
    <row r="622" spans="1:36" ht="12.75" x14ac:dyDescent="0.2">
      <c r="A622" s="83"/>
      <c r="B622" s="83"/>
      <c r="C622" s="83"/>
      <c r="D622" s="83"/>
      <c r="E622" s="83"/>
      <c r="F622" s="83"/>
      <c r="G622" s="83"/>
      <c r="H622" s="83"/>
      <c r="I622" s="83"/>
      <c r="J622" s="83"/>
      <c r="K622" s="83"/>
      <c r="L622" s="83"/>
      <c r="M622" s="83"/>
      <c r="N622" s="83"/>
      <c r="O622" s="83"/>
      <c r="P622" s="83"/>
      <c r="Q622" s="83"/>
      <c r="R622" s="83"/>
      <c r="S622" s="83"/>
      <c r="T622" s="83"/>
      <c r="U622" s="83"/>
      <c r="V622" s="83"/>
      <c r="W622" s="83"/>
      <c r="X622" s="83"/>
      <c r="Y622" s="83"/>
      <c r="Z622" s="83"/>
      <c r="AA622" s="83"/>
      <c r="AB622" s="83"/>
      <c r="AC622" s="83"/>
      <c r="AD622" s="83"/>
      <c r="AE622" s="83"/>
      <c r="AF622" s="83"/>
      <c r="AG622" s="83"/>
      <c r="AH622" s="83"/>
      <c r="AI622" s="83"/>
      <c r="AJ622" s="83"/>
    </row>
    <row r="623" spans="1:36" ht="12.75" x14ac:dyDescent="0.2">
      <c r="A623" s="83"/>
      <c r="B623" s="83"/>
      <c r="C623" s="83"/>
      <c r="D623" s="83"/>
      <c r="E623" s="83"/>
      <c r="F623" s="83"/>
      <c r="G623" s="83"/>
      <c r="H623" s="83"/>
      <c r="I623" s="83"/>
      <c r="J623" s="83"/>
      <c r="K623" s="83"/>
      <c r="L623" s="83"/>
      <c r="M623" s="83"/>
      <c r="N623" s="83"/>
      <c r="O623" s="83"/>
      <c r="P623" s="83"/>
      <c r="Q623" s="83"/>
      <c r="R623" s="83"/>
      <c r="S623" s="83"/>
      <c r="T623" s="83"/>
      <c r="U623" s="83"/>
      <c r="V623" s="83"/>
      <c r="W623" s="83"/>
      <c r="X623" s="83"/>
      <c r="Y623" s="83"/>
      <c r="Z623" s="83"/>
      <c r="AA623" s="83"/>
      <c r="AB623" s="83"/>
      <c r="AC623" s="83"/>
      <c r="AD623" s="83"/>
      <c r="AE623" s="83"/>
      <c r="AF623" s="83"/>
      <c r="AG623" s="83"/>
      <c r="AH623" s="83"/>
      <c r="AI623" s="83"/>
      <c r="AJ623" s="83"/>
    </row>
    <row r="624" spans="1:36" ht="12.75" x14ac:dyDescent="0.2">
      <c r="A624" s="83"/>
      <c r="B624" s="83"/>
      <c r="C624" s="83"/>
      <c r="D624" s="83"/>
      <c r="E624" s="83"/>
      <c r="F624" s="83"/>
      <c r="G624" s="83"/>
      <c r="H624" s="83"/>
      <c r="I624" s="83"/>
      <c r="J624" s="83"/>
      <c r="K624" s="83"/>
      <c r="L624" s="83"/>
      <c r="M624" s="83"/>
      <c r="N624" s="83"/>
      <c r="O624" s="83"/>
      <c r="P624" s="83"/>
      <c r="Q624" s="83"/>
      <c r="R624" s="83"/>
      <c r="S624" s="83"/>
      <c r="T624" s="83"/>
      <c r="U624" s="83"/>
      <c r="V624" s="83"/>
      <c r="W624" s="83"/>
      <c r="X624" s="83"/>
      <c r="Y624" s="83"/>
      <c r="Z624" s="83"/>
      <c r="AA624" s="83"/>
      <c r="AB624" s="83"/>
      <c r="AC624" s="83"/>
      <c r="AD624" s="83"/>
      <c r="AE624" s="83"/>
      <c r="AF624" s="83"/>
      <c r="AG624" s="83"/>
      <c r="AH624" s="83"/>
      <c r="AI624" s="83"/>
      <c r="AJ624" s="83"/>
    </row>
    <row r="625" spans="1:36" ht="12.75" x14ac:dyDescent="0.2">
      <c r="A625" s="83"/>
      <c r="B625" s="83"/>
      <c r="C625" s="83"/>
      <c r="D625" s="83"/>
      <c r="E625" s="83"/>
      <c r="F625" s="83"/>
      <c r="G625" s="83"/>
      <c r="H625" s="83"/>
      <c r="I625" s="83"/>
      <c r="J625" s="83"/>
      <c r="K625" s="83"/>
      <c r="L625" s="83"/>
      <c r="M625" s="83"/>
      <c r="N625" s="83"/>
      <c r="O625" s="83"/>
      <c r="P625" s="83"/>
      <c r="Q625" s="83"/>
      <c r="R625" s="83"/>
      <c r="S625" s="83"/>
      <c r="T625" s="83"/>
      <c r="U625" s="83"/>
      <c r="V625" s="83"/>
      <c r="W625" s="83"/>
      <c r="X625" s="83"/>
      <c r="Y625" s="83"/>
      <c r="Z625" s="83"/>
      <c r="AA625" s="83"/>
      <c r="AB625" s="83"/>
      <c r="AC625" s="83"/>
      <c r="AD625" s="83"/>
      <c r="AE625" s="83"/>
      <c r="AF625" s="83"/>
      <c r="AG625" s="83"/>
      <c r="AH625" s="83"/>
      <c r="AI625" s="83"/>
      <c r="AJ625" s="83"/>
    </row>
    <row r="626" spans="1:36" ht="12.75" x14ac:dyDescent="0.2">
      <c r="A626" s="83"/>
      <c r="B626" s="83"/>
      <c r="C626" s="83"/>
      <c r="D626" s="83"/>
      <c r="E626" s="83"/>
      <c r="F626" s="83"/>
      <c r="G626" s="83"/>
      <c r="H626" s="83"/>
      <c r="I626" s="83"/>
      <c r="J626" s="83"/>
      <c r="K626" s="83"/>
      <c r="L626" s="83"/>
      <c r="M626" s="83"/>
      <c r="N626" s="83"/>
      <c r="O626" s="83"/>
      <c r="P626" s="83"/>
      <c r="Q626" s="83"/>
      <c r="R626" s="83"/>
      <c r="S626" s="83"/>
      <c r="T626" s="83"/>
      <c r="U626" s="83"/>
      <c r="V626" s="83"/>
      <c r="W626" s="83"/>
      <c r="X626" s="83"/>
      <c r="Y626" s="83"/>
      <c r="Z626" s="83"/>
      <c r="AA626" s="83"/>
      <c r="AB626" s="83"/>
      <c r="AC626" s="83"/>
      <c r="AD626" s="83"/>
      <c r="AE626" s="83"/>
      <c r="AF626" s="83"/>
      <c r="AG626" s="83"/>
      <c r="AH626" s="83"/>
      <c r="AI626" s="83"/>
      <c r="AJ626" s="83"/>
    </row>
    <row r="627" spans="1:36" ht="12.75" x14ac:dyDescent="0.2">
      <c r="A627" s="83"/>
      <c r="B627" s="83"/>
      <c r="C627" s="83"/>
      <c r="D627" s="83"/>
      <c r="E627" s="83"/>
      <c r="F627" s="83"/>
      <c r="G627" s="83"/>
      <c r="H627" s="83"/>
      <c r="I627" s="83"/>
      <c r="J627" s="83"/>
      <c r="K627" s="83"/>
      <c r="L627" s="83"/>
      <c r="M627" s="83"/>
      <c r="N627" s="83"/>
      <c r="O627" s="83"/>
      <c r="P627" s="83"/>
      <c r="Q627" s="83"/>
      <c r="R627" s="83"/>
      <c r="S627" s="83"/>
      <c r="T627" s="83"/>
      <c r="U627" s="83"/>
      <c r="V627" s="83"/>
      <c r="W627" s="83"/>
      <c r="X627" s="83"/>
      <c r="Y627" s="83"/>
      <c r="Z627" s="83"/>
      <c r="AA627" s="83"/>
      <c r="AB627" s="83"/>
      <c r="AC627" s="83"/>
      <c r="AD627" s="83"/>
      <c r="AE627" s="83"/>
      <c r="AF627" s="83"/>
      <c r="AG627" s="83"/>
      <c r="AH627" s="83"/>
      <c r="AI627" s="83"/>
      <c r="AJ627" s="83"/>
    </row>
    <row r="628" spans="1:36" ht="12.75" x14ac:dyDescent="0.2">
      <c r="A628" s="83"/>
      <c r="B628" s="83"/>
      <c r="C628" s="83"/>
      <c r="D628" s="83"/>
      <c r="E628" s="83"/>
      <c r="F628" s="83"/>
      <c r="G628" s="83"/>
      <c r="H628" s="83"/>
      <c r="I628" s="83"/>
      <c r="J628" s="83"/>
      <c r="K628" s="83"/>
      <c r="L628" s="83"/>
      <c r="M628" s="83"/>
      <c r="N628" s="83"/>
      <c r="O628" s="83"/>
      <c r="P628" s="83"/>
      <c r="Q628" s="83"/>
      <c r="R628" s="83"/>
      <c r="S628" s="83"/>
      <c r="T628" s="83"/>
      <c r="U628" s="83"/>
      <c r="V628" s="83"/>
      <c r="W628" s="83"/>
      <c r="X628" s="83"/>
      <c r="Y628" s="83"/>
      <c r="Z628" s="83"/>
      <c r="AA628" s="83"/>
      <c r="AB628" s="83"/>
      <c r="AC628" s="83"/>
      <c r="AD628" s="83"/>
      <c r="AE628" s="83"/>
      <c r="AF628" s="83"/>
      <c r="AG628" s="83"/>
      <c r="AH628" s="83"/>
      <c r="AI628" s="83"/>
      <c r="AJ628" s="83"/>
    </row>
    <row r="629" spans="1:36" ht="12.75" x14ac:dyDescent="0.2">
      <c r="A629" s="83"/>
      <c r="B629" s="83"/>
      <c r="C629" s="83"/>
      <c r="D629" s="83"/>
      <c r="E629" s="83"/>
      <c r="F629" s="83"/>
      <c r="G629" s="83"/>
      <c r="H629" s="83"/>
      <c r="I629" s="83"/>
      <c r="J629" s="83"/>
      <c r="K629" s="83"/>
      <c r="L629" s="83"/>
      <c r="M629" s="83"/>
      <c r="N629" s="83"/>
      <c r="O629" s="83"/>
      <c r="P629" s="83"/>
      <c r="Q629" s="83"/>
      <c r="R629" s="83"/>
      <c r="S629" s="83"/>
      <c r="T629" s="83"/>
      <c r="U629" s="83"/>
      <c r="V629" s="83"/>
      <c r="W629" s="83"/>
      <c r="X629" s="83"/>
      <c r="Y629" s="83"/>
      <c r="Z629" s="83"/>
      <c r="AA629" s="83"/>
      <c r="AB629" s="83"/>
      <c r="AC629" s="83"/>
      <c r="AD629" s="83"/>
      <c r="AE629" s="83"/>
      <c r="AF629" s="83"/>
      <c r="AG629" s="83"/>
      <c r="AH629" s="83"/>
      <c r="AI629" s="83"/>
      <c r="AJ629" s="83"/>
    </row>
    <row r="630" spans="1:36" ht="12.75" x14ac:dyDescent="0.2">
      <c r="A630" s="83"/>
      <c r="B630" s="83"/>
      <c r="C630" s="83"/>
      <c r="D630" s="83"/>
      <c r="E630" s="83"/>
      <c r="F630" s="83"/>
      <c r="G630" s="83"/>
      <c r="H630" s="83"/>
      <c r="I630" s="83"/>
      <c r="J630" s="83"/>
      <c r="K630" s="83"/>
      <c r="L630" s="83"/>
      <c r="M630" s="83"/>
      <c r="N630" s="83"/>
      <c r="O630" s="83"/>
      <c r="P630" s="83"/>
      <c r="Q630" s="83"/>
      <c r="R630" s="83"/>
      <c r="S630" s="83"/>
      <c r="T630" s="83"/>
      <c r="U630" s="83"/>
      <c r="V630" s="83"/>
      <c r="W630" s="83"/>
      <c r="X630" s="83"/>
      <c r="Y630" s="83"/>
      <c r="Z630" s="83"/>
      <c r="AA630" s="83"/>
      <c r="AB630" s="83"/>
      <c r="AC630" s="83"/>
      <c r="AD630" s="83"/>
      <c r="AE630" s="83"/>
      <c r="AF630" s="83"/>
      <c r="AG630" s="83"/>
      <c r="AH630" s="83"/>
      <c r="AI630" s="83"/>
      <c r="AJ630" s="83"/>
    </row>
    <row r="631" spans="1:36" ht="12.75" x14ac:dyDescent="0.2">
      <c r="A631" s="83"/>
      <c r="B631" s="83"/>
      <c r="C631" s="83"/>
      <c r="D631" s="83"/>
      <c r="E631" s="83"/>
      <c r="F631" s="83"/>
      <c r="G631" s="83"/>
      <c r="H631" s="83"/>
      <c r="I631" s="83"/>
      <c r="J631" s="83"/>
      <c r="K631" s="83"/>
      <c r="L631" s="83"/>
      <c r="M631" s="83"/>
      <c r="N631" s="83"/>
      <c r="O631" s="83"/>
      <c r="P631" s="83"/>
      <c r="Q631" s="83"/>
      <c r="R631" s="83"/>
      <c r="S631" s="83"/>
      <c r="T631" s="83"/>
      <c r="U631" s="83"/>
      <c r="V631" s="83"/>
      <c r="W631" s="83"/>
      <c r="X631" s="83"/>
      <c r="Y631" s="83"/>
      <c r="Z631" s="83"/>
      <c r="AA631" s="83"/>
      <c r="AB631" s="83"/>
      <c r="AC631" s="83"/>
      <c r="AD631" s="83"/>
      <c r="AE631" s="83"/>
      <c r="AF631" s="83"/>
      <c r="AG631" s="83"/>
      <c r="AH631" s="83"/>
      <c r="AI631" s="83"/>
      <c r="AJ631" s="83"/>
    </row>
    <row r="632" spans="1:36" ht="12.75" x14ac:dyDescent="0.2">
      <c r="A632" s="83"/>
      <c r="B632" s="83"/>
      <c r="C632" s="83"/>
      <c r="D632" s="83"/>
      <c r="E632" s="83"/>
      <c r="F632" s="83"/>
      <c r="G632" s="83"/>
      <c r="H632" s="83"/>
      <c r="I632" s="83"/>
      <c r="J632" s="83"/>
      <c r="K632" s="83"/>
      <c r="L632" s="83"/>
      <c r="M632" s="83"/>
      <c r="N632" s="83"/>
      <c r="O632" s="83"/>
      <c r="P632" s="83"/>
      <c r="Q632" s="83"/>
      <c r="R632" s="83"/>
      <c r="S632" s="83"/>
      <c r="T632" s="83"/>
      <c r="U632" s="83"/>
      <c r="V632" s="83"/>
      <c r="W632" s="83"/>
      <c r="X632" s="83"/>
      <c r="Y632" s="83"/>
      <c r="Z632" s="83"/>
      <c r="AA632" s="83"/>
      <c r="AB632" s="83"/>
      <c r="AC632" s="83"/>
      <c r="AD632" s="83"/>
      <c r="AE632" s="83"/>
      <c r="AF632" s="83"/>
      <c r="AG632" s="83"/>
      <c r="AH632" s="83"/>
      <c r="AI632" s="83"/>
      <c r="AJ632" s="83"/>
    </row>
    <row r="633" spans="1:36" ht="12.75" x14ac:dyDescent="0.2">
      <c r="A633" s="83"/>
      <c r="B633" s="83"/>
      <c r="C633" s="83"/>
      <c r="D633" s="83"/>
      <c r="E633" s="83"/>
      <c r="F633" s="83"/>
      <c r="G633" s="83"/>
      <c r="H633" s="83"/>
      <c r="I633" s="83"/>
      <c r="J633" s="83"/>
      <c r="K633" s="83"/>
      <c r="L633" s="83"/>
      <c r="M633" s="83"/>
      <c r="N633" s="83"/>
      <c r="O633" s="83"/>
      <c r="P633" s="83"/>
      <c r="Q633" s="83"/>
      <c r="R633" s="83"/>
      <c r="S633" s="83"/>
      <c r="T633" s="83"/>
      <c r="U633" s="83"/>
      <c r="V633" s="83"/>
      <c r="W633" s="83"/>
      <c r="X633" s="83"/>
      <c r="Y633" s="83"/>
      <c r="Z633" s="83"/>
      <c r="AA633" s="83"/>
      <c r="AB633" s="83"/>
      <c r="AC633" s="83"/>
      <c r="AD633" s="83"/>
      <c r="AE633" s="83"/>
      <c r="AF633" s="83"/>
      <c r="AG633" s="83"/>
      <c r="AH633" s="83"/>
      <c r="AI633" s="83"/>
      <c r="AJ633" s="83"/>
    </row>
    <row r="634" spans="1:36" ht="12.75" x14ac:dyDescent="0.2">
      <c r="A634" s="83"/>
      <c r="B634" s="83"/>
      <c r="C634" s="83"/>
      <c r="D634" s="83"/>
      <c r="E634" s="83"/>
      <c r="F634" s="83"/>
      <c r="G634" s="83"/>
      <c r="H634" s="83"/>
      <c r="I634" s="83"/>
      <c r="J634" s="83"/>
      <c r="K634" s="83"/>
      <c r="L634" s="83"/>
      <c r="M634" s="83"/>
      <c r="N634" s="83"/>
      <c r="O634" s="83"/>
      <c r="P634" s="83"/>
      <c r="Q634" s="83"/>
      <c r="R634" s="83"/>
      <c r="S634" s="83"/>
      <c r="T634" s="83"/>
      <c r="U634" s="83"/>
      <c r="V634" s="83"/>
      <c r="W634" s="83"/>
      <c r="X634" s="83"/>
      <c r="Y634" s="83"/>
      <c r="Z634" s="83"/>
      <c r="AA634" s="83"/>
      <c r="AB634" s="83"/>
      <c r="AC634" s="83"/>
      <c r="AD634" s="83"/>
      <c r="AE634" s="83"/>
      <c r="AF634" s="83"/>
      <c r="AG634" s="83"/>
      <c r="AH634" s="83"/>
      <c r="AI634" s="83"/>
      <c r="AJ634" s="83"/>
    </row>
    <row r="635" spans="1:36" ht="12.75" x14ac:dyDescent="0.2">
      <c r="A635" s="83"/>
      <c r="B635" s="83"/>
      <c r="C635" s="83"/>
      <c r="D635" s="83"/>
      <c r="E635" s="83"/>
      <c r="F635" s="83"/>
      <c r="G635" s="83"/>
      <c r="H635" s="83"/>
      <c r="I635" s="83"/>
      <c r="J635" s="83"/>
      <c r="K635" s="83"/>
      <c r="L635" s="83"/>
      <c r="M635" s="83"/>
      <c r="N635" s="83"/>
      <c r="O635" s="83"/>
      <c r="P635" s="83"/>
      <c r="Q635" s="83"/>
      <c r="R635" s="83"/>
      <c r="S635" s="83"/>
      <c r="T635" s="83"/>
      <c r="U635" s="83"/>
      <c r="V635" s="83"/>
      <c r="W635" s="83"/>
      <c r="X635" s="83"/>
      <c r="Y635" s="83"/>
      <c r="Z635" s="83"/>
      <c r="AA635" s="83"/>
      <c r="AB635" s="83"/>
      <c r="AC635" s="83"/>
      <c r="AD635" s="83"/>
      <c r="AE635" s="83"/>
      <c r="AF635" s="83"/>
      <c r="AG635" s="83"/>
      <c r="AH635" s="83"/>
      <c r="AI635" s="83"/>
      <c r="AJ635" s="83"/>
    </row>
    <row r="636" spans="1:36" ht="12.75" x14ac:dyDescent="0.2">
      <c r="A636" s="83"/>
      <c r="B636" s="83"/>
      <c r="C636" s="83"/>
      <c r="D636" s="83"/>
      <c r="E636" s="83"/>
      <c r="F636" s="83"/>
      <c r="G636" s="83"/>
      <c r="H636" s="83"/>
      <c r="I636" s="83"/>
      <c r="J636" s="83"/>
      <c r="K636" s="83"/>
      <c r="L636" s="83"/>
      <c r="M636" s="83"/>
      <c r="N636" s="83"/>
      <c r="O636" s="83"/>
      <c r="P636" s="83"/>
      <c r="Q636" s="83"/>
      <c r="R636" s="83"/>
      <c r="S636" s="83"/>
      <c r="T636" s="83"/>
      <c r="U636" s="83"/>
      <c r="V636" s="83"/>
      <c r="W636" s="83"/>
      <c r="X636" s="83"/>
      <c r="Y636" s="83"/>
      <c r="Z636" s="83"/>
      <c r="AA636" s="83"/>
      <c r="AB636" s="83"/>
      <c r="AC636" s="83"/>
      <c r="AD636" s="83"/>
      <c r="AE636" s="83"/>
      <c r="AF636" s="83"/>
      <c r="AG636" s="83"/>
      <c r="AH636" s="83"/>
      <c r="AI636" s="83"/>
      <c r="AJ636" s="83"/>
    </row>
    <row r="637" spans="1:36" ht="12.75" x14ac:dyDescent="0.2">
      <c r="A637" s="83"/>
      <c r="B637" s="83"/>
      <c r="C637" s="83"/>
      <c r="D637" s="83"/>
      <c r="E637" s="83"/>
      <c r="F637" s="83"/>
      <c r="G637" s="83"/>
      <c r="H637" s="83"/>
      <c r="I637" s="83"/>
      <c r="J637" s="83"/>
      <c r="K637" s="83"/>
      <c r="L637" s="83"/>
      <c r="M637" s="83"/>
      <c r="N637" s="83"/>
      <c r="O637" s="83"/>
      <c r="P637" s="83"/>
      <c r="Q637" s="83"/>
      <c r="R637" s="83"/>
      <c r="S637" s="83"/>
      <c r="T637" s="83"/>
      <c r="U637" s="83"/>
      <c r="V637" s="83"/>
      <c r="W637" s="83"/>
      <c r="X637" s="83"/>
      <c r="Y637" s="83"/>
      <c r="Z637" s="83"/>
      <c r="AA637" s="83"/>
      <c r="AB637" s="83"/>
      <c r="AC637" s="83"/>
      <c r="AD637" s="83"/>
      <c r="AE637" s="83"/>
      <c r="AF637" s="83"/>
      <c r="AG637" s="83"/>
      <c r="AH637" s="83"/>
      <c r="AI637" s="83"/>
      <c r="AJ637" s="83"/>
    </row>
    <row r="638" spans="1:36" ht="12.75" x14ac:dyDescent="0.2">
      <c r="A638" s="83"/>
      <c r="B638" s="83"/>
      <c r="C638" s="83"/>
      <c r="D638" s="83"/>
      <c r="E638" s="83"/>
      <c r="F638" s="83"/>
      <c r="G638" s="83"/>
      <c r="H638" s="83"/>
      <c r="I638" s="83"/>
      <c r="J638" s="83"/>
      <c r="K638" s="83"/>
      <c r="L638" s="83"/>
      <c r="M638" s="83"/>
      <c r="N638" s="83"/>
      <c r="O638" s="83"/>
      <c r="P638" s="83"/>
      <c r="Q638" s="83"/>
      <c r="R638" s="83"/>
      <c r="S638" s="83"/>
      <c r="T638" s="83"/>
      <c r="U638" s="83"/>
      <c r="V638" s="83"/>
      <c r="W638" s="83"/>
      <c r="X638" s="83"/>
      <c r="Y638" s="83"/>
      <c r="Z638" s="83"/>
      <c r="AA638" s="83"/>
      <c r="AB638" s="83"/>
      <c r="AC638" s="83"/>
      <c r="AD638" s="83"/>
      <c r="AE638" s="83"/>
      <c r="AF638" s="83"/>
      <c r="AG638" s="83"/>
      <c r="AH638" s="83"/>
      <c r="AI638" s="83"/>
      <c r="AJ638" s="83"/>
    </row>
    <row r="639" spans="1:36" ht="12.75" x14ac:dyDescent="0.2">
      <c r="A639" s="83"/>
      <c r="B639" s="83"/>
      <c r="C639" s="83"/>
      <c r="D639" s="83"/>
      <c r="E639" s="83"/>
      <c r="F639" s="83"/>
      <c r="G639" s="83"/>
      <c r="H639" s="83"/>
      <c r="I639" s="83"/>
      <c r="J639" s="83"/>
      <c r="K639" s="83"/>
      <c r="L639" s="83"/>
      <c r="M639" s="83"/>
      <c r="N639" s="83"/>
      <c r="O639" s="83"/>
      <c r="P639" s="83"/>
      <c r="Q639" s="83"/>
      <c r="R639" s="83"/>
      <c r="S639" s="83"/>
      <c r="T639" s="83"/>
      <c r="U639" s="83"/>
      <c r="V639" s="83"/>
      <c r="W639" s="83"/>
      <c r="X639" s="83"/>
      <c r="Y639" s="83"/>
      <c r="Z639" s="83"/>
      <c r="AA639" s="83"/>
      <c r="AB639" s="83"/>
      <c r="AC639" s="83"/>
      <c r="AD639" s="83"/>
      <c r="AE639" s="83"/>
      <c r="AF639" s="83"/>
      <c r="AG639" s="83"/>
      <c r="AH639" s="83"/>
      <c r="AI639" s="83"/>
      <c r="AJ639" s="83"/>
    </row>
    <row r="640" spans="1:36" ht="12.75" x14ac:dyDescent="0.2">
      <c r="A640" s="83"/>
      <c r="B640" s="83"/>
      <c r="C640" s="83"/>
      <c r="D640" s="83"/>
      <c r="E640" s="83"/>
      <c r="F640" s="83"/>
      <c r="G640" s="83"/>
      <c r="H640" s="83"/>
      <c r="I640" s="83"/>
      <c r="J640" s="83"/>
      <c r="K640" s="83"/>
      <c r="L640" s="83"/>
      <c r="M640" s="83"/>
      <c r="N640" s="83"/>
      <c r="O640" s="83"/>
      <c r="P640" s="83"/>
      <c r="Q640" s="83"/>
      <c r="R640" s="83"/>
      <c r="S640" s="83"/>
      <c r="T640" s="83"/>
      <c r="U640" s="83"/>
      <c r="V640" s="83"/>
      <c r="W640" s="83"/>
      <c r="X640" s="83"/>
      <c r="Y640" s="83"/>
      <c r="Z640" s="83"/>
      <c r="AA640" s="83"/>
      <c r="AB640" s="83"/>
      <c r="AC640" s="83"/>
      <c r="AD640" s="83"/>
      <c r="AE640" s="83"/>
      <c r="AF640" s="83"/>
      <c r="AG640" s="83"/>
      <c r="AH640" s="83"/>
      <c r="AI640" s="83"/>
      <c r="AJ640" s="83"/>
    </row>
    <row r="641" spans="1:36" ht="12.75" x14ac:dyDescent="0.2">
      <c r="A641" s="83"/>
      <c r="B641" s="83"/>
      <c r="C641" s="83"/>
      <c r="D641" s="83"/>
      <c r="E641" s="83"/>
      <c r="F641" s="83"/>
      <c r="G641" s="83"/>
      <c r="H641" s="83"/>
      <c r="I641" s="83"/>
      <c r="J641" s="83"/>
      <c r="K641" s="83"/>
      <c r="L641" s="83"/>
      <c r="M641" s="83"/>
      <c r="N641" s="83"/>
      <c r="O641" s="83"/>
      <c r="P641" s="83"/>
      <c r="Q641" s="83"/>
      <c r="R641" s="83"/>
      <c r="S641" s="83"/>
      <c r="T641" s="83"/>
      <c r="U641" s="83"/>
      <c r="V641" s="83"/>
      <c r="W641" s="83"/>
      <c r="X641" s="83"/>
      <c r="Y641" s="83"/>
      <c r="Z641" s="83"/>
      <c r="AA641" s="83"/>
      <c r="AB641" s="83"/>
      <c r="AC641" s="83"/>
      <c r="AD641" s="83"/>
      <c r="AE641" s="83"/>
      <c r="AF641" s="83"/>
      <c r="AG641" s="83"/>
      <c r="AH641" s="83"/>
      <c r="AI641" s="83"/>
      <c r="AJ641" s="83"/>
    </row>
    <row r="642" spans="1:36" ht="12.75" x14ac:dyDescent="0.2">
      <c r="A642" s="83"/>
      <c r="B642" s="83"/>
      <c r="C642" s="83"/>
      <c r="D642" s="83"/>
      <c r="E642" s="83"/>
      <c r="F642" s="83"/>
      <c r="G642" s="83"/>
      <c r="H642" s="83"/>
      <c r="I642" s="83"/>
      <c r="J642" s="83"/>
      <c r="K642" s="83"/>
      <c r="L642" s="83"/>
      <c r="M642" s="83"/>
      <c r="N642" s="83"/>
      <c r="O642" s="83"/>
      <c r="P642" s="83"/>
      <c r="Q642" s="83"/>
      <c r="R642" s="83"/>
      <c r="S642" s="83"/>
      <c r="T642" s="83"/>
      <c r="U642" s="83"/>
      <c r="V642" s="83"/>
      <c r="W642" s="83"/>
      <c r="X642" s="83"/>
      <c r="Y642" s="83"/>
      <c r="Z642" s="83"/>
      <c r="AA642" s="83"/>
      <c r="AB642" s="83"/>
      <c r="AC642" s="83"/>
      <c r="AD642" s="83"/>
      <c r="AE642" s="83"/>
      <c r="AF642" s="83"/>
      <c r="AG642" s="83"/>
      <c r="AH642" s="83"/>
      <c r="AI642" s="83"/>
      <c r="AJ642" s="83"/>
    </row>
    <row r="643" spans="1:36" ht="12.75" x14ac:dyDescent="0.2">
      <c r="A643" s="83"/>
      <c r="B643" s="83"/>
      <c r="C643" s="83"/>
      <c r="D643" s="83"/>
      <c r="E643" s="83"/>
      <c r="F643" s="83"/>
      <c r="G643" s="83"/>
      <c r="H643" s="83"/>
      <c r="I643" s="83"/>
      <c r="J643" s="83"/>
      <c r="K643" s="83"/>
      <c r="L643" s="83"/>
      <c r="M643" s="83"/>
      <c r="N643" s="83"/>
      <c r="O643" s="83"/>
      <c r="P643" s="83"/>
      <c r="Q643" s="83"/>
      <c r="R643" s="83"/>
      <c r="S643" s="83"/>
      <c r="T643" s="83"/>
      <c r="U643" s="83"/>
      <c r="V643" s="83"/>
      <c r="W643" s="83"/>
      <c r="X643" s="83"/>
      <c r="Y643" s="83"/>
      <c r="Z643" s="83"/>
      <c r="AA643" s="83"/>
      <c r="AB643" s="83"/>
      <c r="AC643" s="83"/>
      <c r="AD643" s="83"/>
      <c r="AE643" s="83"/>
      <c r="AF643" s="83"/>
      <c r="AG643" s="83"/>
      <c r="AH643" s="83"/>
      <c r="AI643" s="83"/>
      <c r="AJ643" s="83"/>
    </row>
    <row r="644" spans="1:36" ht="12.75" x14ac:dyDescent="0.2">
      <c r="A644" s="83"/>
      <c r="B644" s="83"/>
      <c r="C644" s="83"/>
      <c r="D644" s="83"/>
      <c r="E644" s="83"/>
      <c r="F644" s="83"/>
      <c r="G644" s="83"/>
      <c r="H644" s="83"/>
      <c r="I644" s="83"/>
      <c r="J644" s="83"/>
      <c r="K644" s="83"/>
      <c r="L644" s="83"/>
      <c r="M644" s="83"/>
      <c r="N644" s="83"/>
      <c r="O644" s="83"/>
      <c r="P644" s="83"/>
      <c r="Q644" s="83"/>
      <c r="R644" s="83"/>
      <c r="S644" s="83"/>
      <c r="T644" s="83"/>
      <c r="U644" s="83"/>
      <c r="V644" s="83"/>
      <c r="W644" s="83"/>
      <c r="X644" s="83"/>
      <c r="Y644" s="83"/>
      <c r="Z644" s="83"/>
      <c r="AA644" s="83"/>
      <c r="AB644" s="83"/>
      <c r="AC644" s="83"/>
      <c r="AD644" s="83"/>
      <c r="AE644" s="83"/>
      <c r="AF644" s="83"/>
      <c r="AG644" s="83"/>
      <c r="AH644" s="83"/>
      <c r="AI644" s="83"/>
      <c r="AJ644" s="83"/>
    </row>
    <row r="645" spans="1:36" ht="12.75" x14ac:dyDescent="0.2">
      <c r="A645" s="83"/>
      <c r="B645" s="83"/>
      <c r="C645" s="83"/>
      <c r="D645" s="83"/>
      <c r="E645" s="83"/>
      <c r="F645" s="83"/>
      <c r="G645" s="83"/>
      <c r="H645" s="83"/>
      <c r="I645" s="83"/>
      <c r="J645" s="83"/>
      <c r="K645" s="83"/>
      <c r="L645" s="83"/>
      <c r="M645" s="83"/>
      <c r="N645" s="83"/>
      <c r="O645" s="83"/>
      <c r="P645" s="83"/>
      <c r="Q645" s="83"/>
      <c r="R645" s="83"/>
      <c r="S645" s="83"/>
      <c r="T645" s="83"/>
      <c r="U645" s="83"/>
      <c r="V645" s="83"/>
      <c r="W645" s="83"/>
      <c r="X645" s="83"/>
      <c r="Y645" s="83"/>
      <c r="Z645" s="83"/>
      <c r="AA645" s="83"/>
      <c r="AB645" s="83"/>
      <c r="AC645" s="83"/>
      <c r="AD645" s="83"/>
      <c r="AE645" s="83"/>
      <c r="AF645" s="83"/>
      <c r="AG645" s="83"/>
      <c r="AH645" s="83"/>
      <c r="AI645" s="83"/>
      <c r="AJ645" s="83"/>
    </row>
    <row r="646" spans="1:36" ht="12.75" x14ac:dyDescent="0.2">
      <c r="A646" s="83"/>
      <c r="B646" s="83"/>
      <c r="C646" s="83"/>
      <c r="D646" s="83"/>
      <c r="E646" s="83"/>
      <c r="F646" s="83"/>
      <c r="G646" s="83"/>
      <c r="H646" s="83"/>
      <c r="I646" s="83"/>
      <c r="J646" s="83"/>
      <c r="K646" s="83"/>
      <c r="L646" s="83"/>
      <c r="M646" s="83"/>
      <c r="N646" s="83"/>
      <c r="O646" s="83"/>
      <c r="P646" s="83"/>
      <c r="Q646" s="83"/>
      <c r="R646" s="83"/>
      <c r="S646" s="83"/>
      <c r="T646" s="83"/>
      <c r="U646" s="83"/>
      <c r="V646" s="83"/>
      <c r="W646" s="83"/>
      <c r="X646" s="83"/>
      <c r="Y646" s="83"/>
      <c r="Z646" s="83"/>
      <c r="AA646" s="83"/>
      <c r="AB646" s="83"/>
      <c r="AC646" s="83"/>
      <c r="AD646" s="83"/>
      <c r="AE646" s="83"/>
      <c r="AF646" s="83"/>
      <c r="AG646" s="83"/>
      <c r="AH646" s="83"/>
      <c r="AI646" s="83"/>
      <c r="AJ646" s="83"/>
    </row>
    <row r="647" spans="1:36" ht="12.75" x14ac:dyDescent="0.2">
      <c r="A647" s="83"/>
      <c r="B647" s="83"/>
      <c r="C647" s="83"/>
      <c r="D647" s="83"/>
      <c r="E647" s="83"/>
      <c r="F647" s="83"/>
      <c r="G647" s="83"/>
      <c r="H647" s="83"/>
      <c r="I647" s="83"/>
      <c r="J647" s="83"/>
      <c r="K647" s="83"/>
      <c r="L647" s="83"/>
      <c r="M647" s="83"/>
      <c r="N647" s="83"/>
      <c r="O647" s="83"/>
      <c r="P647" s="83"/>
      <c r="Q647" s="83"/>
      <c r="R647" s="83"/>
      <c r="S647" s="83"/>
      <c r="T647" s="83"/>
      <c r="U647" s="83"/>
      <c r="V647" s="83"/>
      <c r="W647" s="83"/>
      <c r="X647" s="83"/>
      <c r="Y647" s="83"/>
      <c r="Z647" s="83"/>
      <c r="AA647" s="83"/>
      <c r="AB647" s="83"/>
      <c r="AC647" s="83"/>
      <c r="AD647" s="83"/>
      <c r="AE647" s="83"/>
      <c r="AF647" s="83"/>
      <c r="AG647" s="83"/>
      <c r="AH647" s="83"/>
      <c r="AI647" s="83"/>
      <c r="AJ647" s="83"/>
    </row>
    <row r="648" spans="1:36" ht="12.75" x14ac:dyDescent="0.2">
      <c r="A648" s="83"/>
      <c r="B648" s="83"/>
      <c r="C648" s="83"/>
      <c r="D648" s="83"/>
      <c r="E648" s="83"/>
      <c r="F648" s="83"/>
      <c r="G648" s="83"/>
      <c r="H648" s="83"/>
      <c r="I648" s="83"/>
      <c r="J648" s="83"/>
      <c r="K648" s="83"/>
      <c r="L648" s="83"/>
      <c r="M648" s="83"/>
      <c r="N648" s="83"/>
      <c r="O648" s="83"/>
      <c r="P648" s="83"/>
      <c r="Q648" s="83"/>
      <c r="R648" s="83"/>
      <c r="S648" s="83"/>
      <c r="T648" s="83"/>
      <c r="U648" s="83"/>
      <c r="V648" s="83"/>
      <c r="W648" s="83"/>
      <c r="X648" s="83"/>
      <c r="Y648" s="83"/>
      <c r="Z648" s="83"/>
      <c r="AA648" s="83"/>
      <c r="AB648" s="83"/>
      <c r="AC648" s="83"/>
      <c r="AD648" s="83"/>
      <c r="AE648" s="83"/>
      <c r="AF648" s="83"/>
      <c r="AG648" s="83"/>
      <c r="AH648" s="83"/>
      <c r="AI648" s="83"/>
      <c r="AJ648" s="83"/>
    </row>
    <row r="649" spans="1:36" ht="12.75" x14ac:dyDescent="0.2">
      <c r="A649" s="83"/>
      <c r="B649" s="83"/>
      <c r="C649" s="83"/>
      <c r="D649" s="83"/>
      <c r="E649" s="83"/>
      <c r="F649" s="83"/>
      <c r="G649" s="83"/>
      <c r="H649" s="83"/>
      <c r="I649" s="83"/>
      <c r="J649" s="83"/>
      <c r="K649" s="83"/>
      <c r="L649" s="83"/>
      <c r="M649" s="83"/>
      <c r="N649" s="83"/>
      <c r="O649" s="83"/>
      <c r="P649" s="83"/>
      <c r="Q649" s="83"/>
      <c r="R649" s="83"/>
      <c r="S649" s="83"/>
      <c r="T649" s="83"/>
      <c r="U649" s="83"/>
      <c r="V649" s="83"/>
      <c r="W649" s="83"/>
      <c r="X649" s="83"/>
      <c r="Y649" s="83"/>
      <c r="Z649" s="83"/>
      <c r="AA649" s="83"/>
      <c r="AB649" s="83"/>
      <c r="AC649" s="83"/>
      <c r="AD649" s="83"/>
      <c r="AE649" s="83"/>
      <c r="AF649" s="83"/>
      <c r="AG649" s="83"/>
      <c r="AH649" s="83"/>
      <c r="AI649" s="83"/>
      <c r="AJ649" s="83"/>
    </row>
    <row r="650" spans="1:36" ht="12.75" x14ac:dyDescent="0.2">
      <c r="A650" s="83"/>
      <c r="B650" s="83"/>
      <c r="C650" s="83"/>
      <c r="D650" s="83"/>
      <c r="E650" s="83"/>
      <c r="F650" s="83"/>
      <c r="G650" s="83"/>
      <c r="H650" s="83"/>
      <c r="I650" s="83"/>
      <c r="J650" s="83"/>
      <c r="K650" s="83"/>
      <c r="L650" s="83"/>
      <c r="M650" s="83"/>
      <c r="N650" s="83"/>
      <c r="O650" s="83"/>
      <c r="P650" s="83"/>
      <c r="Q650" s="83"/>
      <c r="R650" s="83"/>
      <c r="S650" s="83"/>
      <c r="T650" s="83"/>
      <c r="U650" s="83"/>
      <c r="V650" s="83"/>
      <c r="W650" s="83"/>
      <c r="X650" s="83"/>
      <c r="Y650" s="83"/>
      <c r="Z650" s="83"/>
      <c r="AA650" s="83"/>
      <c r="AB650" s="83"/>
      <c r="AC650" s="83"/>
      <c r="AD650" s="83"/>
      <c r="AE650" s="83"/>
      <c r="AF650" s="83"/>
      <c r="AG650" s="83"/>
      <c r="AH650" s="83"/>
      <c r="AI650" s="83"/>
      <c r="AJ650" s="83"/>
    </row>
    <row r="651" spans="1:36" ht="12.75" x14ac:dyDescent="0.2">
      <c r="A651" s="83"/>
      <c r="B651" s="83"/>
      <c r="C651" s="83"/>
      <c r="D651" s="83"/>
      <c r="E651" s="83"/>
      <c r="F651" s="83"/>
      <c r="G651" s="83"/>
      <c r="H651" s="83"/>
      <c r="I651" s="83"/>
      <c r="J651" s="83"/>
      <c r="K651" s="83"/>
      <c r="L651" s="83"/>
      <c r="M651" s="83"/>
      <c r="N651" s="83"/>
      <c r="O651" s="83"/>
      <c r="P651" s="83"/>
      <c r="Q651" s="83"/>
      <c r="R651" s="83"/>
      <c r="S651" s="83"/>
      <c r="T651" s="83"/>
      <c r="U651" s="83"/>
      <c r="V651" s="83"/>
      <c r="W651" s="83"/>
      <c r="X651" s="83"/>
      <c r="Y651" s="83"/>
      <c r="Z651" s="83"/>
      <c r="AA651" s="83"/>
      <c r="AB651" s="83"/>
      <c r="AC651" s="83"/>
      <c r="AD651" s="83"/>
      <c r="AE651" s="83"/>
      <c r="AF651" s="83"/>
      <c r="AG651" s="83"/>
      <c r="AH651" s="83"/>
      <c r="AI651" s="83"/>
      <c r="AJ651" s="83"/>
    </row>
    <row r="652" spans="1:36" ht="12.75" x14ac:dyDescent="0.2">
      <c r="A652" s="83"/>
      <c r="B652" s="83"/>
      <c r="C652" s="83"/>
      <c r="D652" s="83"/>
      <c r="E652" s="83"/>
      <c r="F652" s="83"/>
      <c r="G652" s="83"/>
      <c r="H652" s="83"/>
      <c r="I652" s="83"/>
      <c r="J652" s="83"/>
      <c r="K652" s="83"/>
      <c r="L652" s="83"/>
      <c r="M652" s="83"/>
      <c r="N652" s="83"/>
      <c r="O652" s="83"/>
      <c r="P652" s="83"/>
      <c r="Q652" s="83"/>
      <c r="R652" s="83"/>
      <c r="S652" s="83"/>
      <c r="T652" s="83"/>
      <c r="U652" s="83"/>
      <c r="V652" s="83"/>
      <c r="W652" s="83"/>
      <c r="X652" s="83"/>
      <c r="Y652" s="83"/>
      <c r="Z652" s="83"/>
      <c r="AA652" s="83"/>
      <c r="AB652" s="83"/>
      <c r="AC652" s="83"/>
      <c r="AD652" s="83"/>
      <c r="AE652" s="83"/>
      <c r="AF652" s="83"/>
      <c r="AG652" s="83"/>
      <c r="AH652" s="83"/>
      <c r="AI652" s="83"/>
      <c r="AJ652" s="83"/>
    </row>
    <row r="653" spans="1:36" ht="12.75" x14ac:dyDescent="0.2">
      <c r="A653" s="83"/>
      <c r="B653" s="83"/>
      <c r="C653" s="83"/>
      <c r="D653" s="83"/>
      <c r="E653" s="83"/>
      <c r="F653" s="83"/>
      <c r="G653" s="83"/>
      <c r="H653" s="83"/>
      <c r="I653" s="83"/>
      <c r="J653" s="83"/>
      <c r="K653" s="83"/>
      <c r="L653" s="83"/>
      <c r="M653" s="83"/>
      <c r="N653" s="83"/>
      <c r="O653" s="83"/>
      <c r="P653" s="83"/>
      <c r="Q653" s="83"/>
      <c r="R653" s="83"/>
      <c r="S653" s="83"/>
      <c r="T653" s="83"/>
      <c r="U653" s="83"/>
      <c r="V653" s="83"/>
      <c r="W653" s="83"/>
      <c r="X653" s="83"/>
      <c r="Y653" s="83"/>
      <c r="Z653" s="83"/>
      <c r="AA653" s="83"/>
      <c r="AB653" s="83"/>
      <c r="AC653" s="83"/>
      <c r="AD653" s="83"/>
      <c r="AE653" s="83"/>
      <c r="AF653" s="83"/>
      <c r="AG653" s="83"/>
      <c r="AH653" s="83"/>
      <c r="AI653" s="83"/>
      <c r="AJ653" s="83"/>
    </row>
    <row r="654" spans="1:36" ht="12.75" x14ac:dyDescent="0.2">
      <c r="A654" s="83"/>
      <c r="B654" s="83"/>
      <c r="C654" s="83"/>
      <c r="D654" s="83"/>
      <c r="E654" s="83"/>
      <c r="F654" s="83"/>
      <c r="G654" s="83"/>
      <c r="H654" s="83"/>
      <c r="I654" s="83"/>
      <c r="J654" s="83"/>
      <c r="K654" s="83"/>
      <c r="L654" s="83"/>
      <c r="M654" s="83"/>
      <c r="N654" s="83"/>
      <c r="O654" s="83"/>
      <c r="P654" s="83"/>
      <c r="Q654" s="83"/>
      <c r="R654" s="83"/>
      <c r="S654" s="83"/>
      <c r="T654" s="83"/>
      <c r="U654" s="83"/>
      <c r="V654" s="83"/>
      <c r="W654" s="83"/>
      <c r="X654" s="83"/>
      <c r="Y654" s="83"/>
      <c r="Z654" s="83"/>
      <c r="AA654" s="83"/>
      <c r="AB654" s="83"/>
      <c r="AC654" s="83"/>
      <c r="AD654" s="83"/>
      <c r="AE654" s="83"/>
      <c r="AF654" s="83"/>
      <c r="AG654" s="83"/>
      <c r="AH654" s="83"/>
      <c r="AI654" s="83"/>
      <c r="AJ654" s="83"/>
    </row>
    <row r="655" spans="1:36" ht="12.75" x14ac:dyDescent="0.2">
      <c r="A655" s="83"/>
      <c r="B655" s="83"/>
      <c r="C655" s="83"/>
      <c r="D655" s="83"/>
      <c r="E655" s="83"/>
      <c r="F655" s="83"/>
      <c r="G655" s="83"/>
      <c r="H655" s="83"/>
      <c r="I655" s="83"/>
      <c r="J655" s="83"/>
      <c r="K655" s="83"/>
      <c r="L655" s="83"/>
      <c r="M655" s="83"/>
      <c r="N655" s="83"/>
      <c r="O655" s="83"/>
      <c r="P655" s="83"/>
      <c r="Q655" s="83"/>
      <c r="R655" s="83"/>
      <c r="S655" s="83"/>
      <c r="T655" s="83"/>
      <c r="U655" s="83"/>
      <c r="V655" s="83"/>
      <c r="W655" s="83"/>
      <c r="X655" s="83"/>
      <c r="Y655" s="83"/>
      <c r="Z655" s="83"/>
      <c r="AA655" s="83"/>
      <c r="AB655" s="83"/>
      <c r="AC655" s="83"/>
      <c r="AD655" s="83"/>
      <c r="AE655" s="83"/>
      <c r="AF655" s="83"/>
      <c r="AG655" s="83"/>
      <c r="AH655" s="83"/>
      <c r="AI655" s="83"/>
      <c r="AJ655" s="83"/>
    </row>
    <row r="656" spans="1:36" ht="12.75" x14ac:dyDescent="0.2">
      <c r="A656" s="83"/>
      <c r="B656" s="83"/>
      <c r="C656" s="83"/>
      <c r="D656" s="83"/>
      <c r="E656" s="83"/>
      <c r="F656" s="83"/>
      <c r="G656" s="83"/>
      <c r="H656" s="83"/>
      <c r="I656" s="83"/>
      <c r="J656" s="83"/>
      <c r="K656" s="83"/>
      <c r="L656" s="83"/>
      <c r="M656" s="83"/>
      <c r="N656" s="83"/>
      <c r="O656" s="83"/>
      <c r="P656" s="83"/>
      <c r="Q656" s="83"/>
      <c r="R656" s="83"/>
      <c r="S656" s="83"/>
      <c r="T656" s="83"/>
      <c r="U656" s="83"/>
      <c r="V656" s="83"/>
      <c r="W656" s="83"/>
      <c r="X656" s="83"/>
      <c r="Y656" s="83"/>
      <c r="Z656" s="83"/>
      <c r="AA656" s="83"/>
      <c r="AB656" s="83"/>
      <c r="AC656" s="83"/>
      <c r="AD656" s="83"/>
      <c r="AE656" s="83"/>
      <c r="AF656" s="83"/>
      <c r="AG656" s="83"/>
      <c r="AH656" s="83"/>
      <c r="AI656" s="83"/>
      <c r="AJ656" s="83"/>
    </row>
    <row r="657" spans="1:36" ht="12.75" x14ac:dyDescent="0.2">
      <c r="A657" s="83"/>
      <c r="B657" s="83"/>
      <c r="C657" s="83"/>
      <c r="D657" s="83"/>
      <c r="E657" s="83"/>
      <c r="F657" s="83"/>
      <c r="G657" s="83"/>
      <c r="H657" s="83"/>
      <c r="I657" s="83"/>
      <c r="J657" s="83"/>
      <c r="K657" s="83"/>
      <c r="L657" s="83"/>
      <c r="M657" s="83"/>
      <c r="N657" s="83"/>
      <c r="O657" s="83"/>
      <c r="P657" s="83"/>
      <c r="Q657" s="83"/>
      <c r="R657" s="83"/>
      <c r="S657" s="83"/>
      <c r="T657" s="83"/>
      <c r="U657" s="83"/>
      <c r="V657" s="83"/>
      <c r="W657" s="83"/>
      <c r="X657" s="83"/>
      <c r="Y657" s="83"/>
      <c r="Z657" s="83"/>
      <c r="AA657" s="83"/>
      <c r="AB657" s="83"/>
      <c r="AC657" s="83"/>
      <c r="AD657" s="83"/>
      <c r="AE657" s="83"/>
      <c r="AF657" s="83"/>
      <c r="AG657" s="83"/>
      <c r="AH657" s="83"/>
      <c r="AI657" s="83"/>
      <c r="AJ657" s="83"/>
    </row>
    <row r="658" spans="1:36" ht="12.75" x14ac:dyDescent="0.2">
      <c r="A658" s="83"/>
      <c r="B658" s="83"/>
      <c r="C658" s="83"/>
      <c r="D658" s="83"/>
      <c r="E658" s="83"/>
      <c r="F658" s="83"/>
      <c r="G658" s="83"/>
      <c r="H658" s="83"/>
      <c r="I658" s="83"/>
      <c r="J658" s="83"/>
      <c r="K658" s="83"/>
      <c r="L658" s="83"/>
      <c r="M658" s="83"/>
      <c r="N658" s="83"/>
      <c r="O658" s="83"/>
      <c r="P658" s="83"/>
      <c r="Q658" s="83"/>
      <c r="R658" s="83"/>
      <c r="S658" s="83"/>
      <c r="T658" s="83"/>
      <c r="U658" s="83"/>
      <c r="V658" s="83"/>
      <c r="W658" s="83"/>
      <c r="X658" s="83"/>
      <c r="Y658" s="83"/>
      <c r="Z658" s="83"/>
      <c r="AA658" s="83"/>
      <c r="AB658" s="83"/>
      <c r="AC658" s="83"/>
      <c r="AD658" s="83"/>
      <c r="AE658" s="83"/>
      <c r="AF658" s="83"/>
      <c r="AG658" s="83"/>
      <c r="AH658" s="83"/>
      <c r="AI658" s="83"/>
      <c r="AJ658" s="83"/>
    </row>
    <row r="659" spans="1:36" ht="12.75" x14ac:dyDescent="0.2">
      <c r="A659" s="83"/>
      <c r="B659" s="83"/>
      <c r="C659" s="83"/>
      <c r="D659" s="83"/>
      <c r="E659" s="83"/>
      <c r="F659" s="83"/>
      <c r="G659" s="83"/>
      <c r="H659" s="83"/>
      <c r="I659" s="83"/>
      <c r="J659" s="83"/>
      <c r="K659" s="83"/>
      <c r="L659" s="83"/>
      <c r="M659" s="83"/>
      <c r="N659" s="83"/>
      <c r="O659" s="83"/>
      <c r="P659" s="83"/>
      <c r="Q659" s="83"/>
      <c r="R659" s="83"/>
      <c r="S659" s="83"/>
      <c r="T659" s="83"/>
      <c r="U659" s="83"/>
      <c r="V659" s="83"/>
      <c r="W659" s="83"/>
      <c r="X659" s="83"/>
      <c r="Y659" s="83"/>
      <c r="Z659" s="83"/>
      <c r="AA659" s="83"/>
      <c r="AB659" s="83"/>
      <c r="AC659" s="83"/>
      <c r="AD659" s="83"/>
      <c r="AE659" s="83"/>
      <c r="AF659" s="83"/>
      <c r="AG659" s="83"/>
      <c r="AH659" s="83"/>
      <c r="AI659" s="83"/>
      <c r="AJ659" s="83"/>
    </row>
    <row r="660" spans="1:36" ht="12.75" x14ac:dyDescent="0.2">
      <c r="A660" s="83"/>
      <c r="B660" s="83"/>
      <c r="C660" s="83"/>
      <c r="D660" s="83"/>
      <c r="E660" s="83"/>
      <c r="F660" s="83"/>
      <c r="G660" s="83"/>
      <c r="H660" s="83"/>
      <c r="I660" s="83"/>
      <c r="J660" s="83"/>
      <c r="K660" s="83"/>
      <c r="L660" s="83"/>
      <c r="M660" s="83"/>
      <c r="N660" s="83"/>
      <c r="O660" s="83"/>
      <c r="P660" s="83"/>
      <c r="Q660" s="83"/>
      <c r="R660" s="83"/>
      <c r="S660" s="83"/>
      <c r="T660" s="83"/>
      <c r="U660" s="83"/>
      <c r="V660" s="83"/>
      <c r="W660" s="83"/>
      <c r="X660" s="83"/>
      <c r="Y660" s="83"/>
      <c r="Z660" s="83"/>
      <c r="AA660" s="83"/>
      <c r="AB660" s="83"/>
      <c r="AC660" s="83"/>
      <c r="AD660" s="83"/>
      <c r="AE660" s="83"/>
      <c r="AF660" s="83"/>
      <c r="AG660" s="83"/>
      <c r="AH660" s="83"/>
      <c r="AI660" s="83"/>
      <c r="AJ660" s="83"/>
    </row>
    <row r="661" spans="1:36" ht="12.75" x14ac:dyDescent="0.2">
      <c r="A661" s="83"/>
      <c r="B661" s="83"/>
      <c r="C661" s="83"/>
      <c r="D661" s="83"/>
      <c r="E661" s="83"/>
      <c r="F661" s="83"/>
      <c r="G661" s="83"/>
      <c r="H661" s="83"/>
      <c r="I661" s="83"/>
      <c r="J661" s="83"/>
      <c r="K661" s="83"/>
      <c r="L661" s="83"/>
      <c r="M661" s="83"/>
      <c r="N661" s="83"/>
      <c r="O661" s="83"/>
      <c r="P661" s="83"/>
      <c r="Q661" s="83"/>
      <c r="R661" s="83"/>
      <c r="S661" s="83"/>
      <c r="T661" s="83"/>
      <c r="U661" s="83"/>
      <c r="V661" s="83"/>
      <c r="W661" s="83"/>
      <c r="X661" s="83"/>
      <c r="Y661" s="83"/>
      <c r="Z661" s="83"/>
      <c r="AA661" s="83"/>
      <c r="AB661" s="83"/>
      <c r="AC661" s="83"/>
      <c r="AD661" s="83"/>
      <c r="AE661" s="83"/>
      <c r="AF661" s="83"/>
      <c r="AG661" s="83"/>
      <c r="AH661" s="83"/>
      <c r="AI661" s="83"/>
      <c r="AJ661" s="83"/>
    </row>
    <row r="662" spans="1:36" ht="12.75" x14ac:dyDescent="0.2">
      <c r="A662" s="83"/>
      <c r="B662" s="83"/>
      <c r="C662" s="83"/>
      <c r="D662" s="83"/>
      <c r="E662" s="83"/>
      <c r="F662" s="83"/>
      <c r="G662" s="83"/>
      <c r="H662" s="83"/>
      <c r="I662" s="83"/>
      <c r="J662" s="83"/>
      <c r="K662" s="83"/>
      <c r="L662" s="83"/>
      <c r="M662" s="83"/>
      <c r="N662" s="83"/>
      <c r="O662" s="83"/>
      <c r="P662" s="83"/>
      <c r="Q662" s="83"/>
      <c r="R662" s="83"/>
      <c r="S662" s="83"/>
      <c r="T662" s="83"/>
      <c r="U662" s="83"/>
      <c r="V662" s="83"/>
      <c r="W662" s="83"/>
      <c r="X662" s="83"/>
      <c r="Y662" s="83"/>
      <c r="Z662" s="83"/>
      <c r="AA662" s="83"/>
      <c r="AB662" s="83"/>
      <c r="AC662" s="83"/>
      <c r="AD662" s="83"/>
      <c r="AE662" s="83"/>
      <c r="AF662" s="83"/>
      <c r="AG662" s="83"/>
      <c r="AH662" s="83"/>
      <c r="AI662" s="83"/>
      <c r="AJ662" s="83"/>
    </row>
    <row r="663" spans="1:36" ht="12.75" x14ac:dyDescent="0.2">
      <c r="A663" s="83"/>
      <c r="B663" s="83"/>
      <c r="C663" s="83"/>
      <c r="D663" s="83"/>
      <c r="E663" s="83"/>
      <c r="F663" s="83"/>
      <c r="G663" s="83"/>
      <c r="H663" s="83"/>
      <c r="I663" s="83"/>
      <c r="J663" s="83"/>
      <c r="K663" s="83"/>
      <c r="L663" s="83"/>
      <c r="M663" s="83"/>
      <c r="N663" s="83"/>
      <c r="O663" s="83"/>
      <c r="P663" s="83"/>
      <c r="Q663" s="83"/>
      <c r="R663" s="83"/>
      <c r="S663" s="83"/>
      <c r="T663" s="83"/>
      <c r="U663" s="83"/>
      <c r="V663" s="83"/>
      <c r="W663" s="83"/>
      <c r="X663" s="83"/>
      <c r="Y663" s="83"/>
      <c r="Z663" s="83"/>
      <c r="AA663" s="83"/>
      <c r="AB663" s="83"/>
      <c r="AC663" s="83"/>
      <c r="AD663" s="83"/>
      <c r="AE663" s="83"/>
      <c r="AF663" s="83"/>
      <c r="AG663" s="83"/>
      <c r="AH663" s="83"/>
      <c r="AI663" s="83"/>
      <c r="AJ663" s="83"/>
    </row>
    <row r="664" spans="1:36" ht="12.75" x14ac:dyDescent="0.2">
      <c r="A664" s="83"/>
      <c r="B664" s="83"/>
      <c r="C664" s="83"/>
      <c r="D664" s="83"/>
      <c r="E664" s="83"/>
      <c r="F664" s="83"/>
      <c r="G664" s="83"/>
      <c r="H664" s="83"/>
      <c r="I664" s="83"/>
      <c r="J664" s="83"/>
      <c r="K664" s="83"/>
      <c r="L664" s="83"/>
      <c r="M664" s="83"/>
      <c r="N664" s="83"/>
      <c r="O664" s="83"/>
      <c r="P664" s="83"/>
      <c r="Q664" s="83"/>
      <c r="R664" s="83"/>
      <c r="S664" s="83"/>
      <c r="T664" s="83"/>
      <c r="U664" s="83"/>
      <c r="V664" s="83"/>
      <c r="W664" s="83"/>
      <c r="X664" s="83"/>
      <c r="Y664" s="83"/>
      <c r="Z664" s="83"/>
      <c r="AA664" s="83"/>
      <c r="AB664" s="83"/>
      <c r="AC664" s="83"/>
      <c r="AD664" s="83"/>
      <c r="AE664" s="83"/>
      <c r="AF664" s="83"/>
      <c r="AG664" s="83"/>
      <c r="AH664" s="83"/>
      <c r="AI664" s="83"/>
      <c r="AJ664" s="83"/>
    </row>
    <row r="665" spans="1:36" ht="12.75" x14ac:dyDescent="0.2">
      <c r="A665" s="83"/>
      <c r="B665" s="83"/>
      <c r="C665" s="83"/>
      <c r="D665" s="83"/>
      <c r="E665" s="83"/>
      <c r="F665" s="83"/>
      <c r="G665" s="83"/>
      <c r="H665" s="83"/>
      <c r="I665" s="83"/>
      <c r="J665" s="83"/>
      <c r="K665" s="83"/>
      <c r="L665" s="83"/>
      <c r="M665" s="83"/>
      <c r="N665" s="83"/>
      <c r="O665" s="83"/>
      <c r="P665" s="83"/>
      <c r="Q665" s="83"/>
      <c r="R665" s="83"/>
      <c r="S665" s="83"/>
      <c r="T665" s="83"/>
      <c r="U665" s="83"/>
      <c r="V665" s="83"/>
      <c r="W665" s="83"/>
      <c r="X665" s="83"/>
      <c r="Y665" s="83"/>
      <c r="Z665" s="83"/>
      <c r="AA665" s="83"/>
      <c r="AB665" s="83"/>
      <c r="AC665" s="83"/>
      <c r="AD665" s="83"/>
      <c r="AE665" s="83"/>
      <c r="AF665" s="83"/>
      <c r="AG665" s="83"/>
      <c r="AH665" s="83"/>
      <c r="AI665" s="83"/>
      <c r="AJ665" s="83"/>
    </row>
    <row r="666" spans="1:36" ht="12.75" x14ac:dyDescent="0.2">
      <c r="A666" s="83"/>
      <c r="B666" s="83"/>
      <c r="C666" s="83"/>
      <c r="D666" s="83"/>
      <c r="E666" s="83"/>
      <c r="F666" s="83"/>
      <c r="G666" s="83"/>
      <c r="H666" s="83"/>
      <c r="I666" s="83"/>
      <c r="J666" s="83"/>
      <c r="K666" s="83"/>
      <c r="L666" s="83"/>
      <c r="M666" s="83"/>
      <c r="N666" s="83"/>
      <c r="O666" s="83"/>
      <c r="P666" s="83"/>
      <c r="Q666" s="83"/>
      <c r="R666" s="83"/>
      <c r="S666" s="83"/>
      <c r="T666" s="83"/>
      <c r="U666" s="83"/>
      <c r="V666" s="83"/>
      <c r="W666" s="83"/>
      <c r="X666" s="83"/>
      <c r="Y666" s="83"/>
      <c r="Z666" s="83"/>
      <c r="AA666" s="83"/>
      <c r="AB666" s="83"/>
      <c r="AC666" s="83"/>
      <c r="AD666" s="83"/>
      <c r="AE666" s="83"/>
      <c r="AF666" s="83"/>
      <c r="AG666" s="83"/>
      <c r="AH666" s="83"/>
      <c r="AI666" s="83"/>
      <c r="AJ666" s="83"/>
    </row>
    <row r="667" spans="1:36" ht="12.75" x14ac:dyDescent="0.2">
      <c r="A667" s="83"/>
      <c r="B667" s="83"/>
      <c r="C667" s="83"/>
      <c r="D667" s="83"/>
      <c r="E667" s="83"/>
      <c r="F667" s="83"/>
      <c r="G667" s="83"/>
      <c r="H667" s="83"/>
      <c r="I667" s="83"/>
      <c r="J667" s="83"/>
      <c r="K667" s="83"/>
      <c r="L667" s="83"/>
      <c r="M667" s="83"/>
      <c r="N667" s="83"/>
      <c r="O667" s="83"/>
      <c r="P667" s="83"/>
      <c r="Q667" s="83"/>
      <c r="R667" s="83"/>
      <c r="S667" s="83"/>
      <c r="T667" s="83"/>
      <c r="U667" s="83"/>
      <c r="V667" s="83"/>
      <c r="W667" s="83"/>
      <c r="X667" s="83"/>
      <c r="Y667" s="83"/>
      <c r="Z667" s="83"/>
      <c r="AA667" s="83"/>
      <c r="AB667" s="83"/>
      <c r="AC667" s="83"/>
      <c r="AD667" s="83"/>
      <c r="AE667" s="83"/>
      <c r="AF667" s="83"/>
      <c r="AG667" s="83"/>
      <c r="AH667" s="83"/>
      <c r="AI667" s="83"/>
      <c r="AJ667" s="83"/>
    </row>
    <row r="668" spans="1:36" ht="12.75" x14ac:dyDescent="0.2">
      <c r="A668" s="83"/>
      <c r="B668" s="83"/>
      <c r="C668" s="83"/>
      <c r="D668" s="83"/>
      <c r="E668" s="83"/>
      <c r="F668" s="83"/>
      <c r="G668" s="83"/>
      <c r="H668" s="83"/>
      <c r="I668" s="83"/>
      <c r="J668" s="83"/>
      <c r="K668" s="83"/>
      <c r="L668" s="83"/>
      <c r="M668" s="83"/>
      <c r="N668" s="83"/>
      <c r="O668" s="83"/>
      <c r="P668" s="83"/>
      <c r="Q668" s="83"/>
      <c r="R668" s="83"/>
      <c r="S668" s="83"/>
      <c r="T668" s="83"/>
      <c r="U668" s="83"/>
      <c r="V668" s="83"/>
      <c r="W668" s="83"/>
      <c r="X668" s="83"/>
      <c r="Y668" s="83"/>
      <c r="Z668" s="83"/>
      <c r="AA668" s="83"/>
      <c r="AB668" s="83"/>
      <c r="AC668" s="83"/>
      <c r="AD668" s="83"/>
      <c r="AE668" s="83"/>
      <c r="AF668" s="83"/>
      <c r="AG668" s="83"/>
      <c r="AH668" s="83"/>
      <c r="AI668" s="83"/>
      <c r="AJ668" s="83"/>
    </row>
    <row r="669" spans="1:36" ht="12.75" x14ac:dyDescent="0.2">
      <c r="A669" s="83"/>
      <c r="B669" s="83"/>
      <c r="C669" s="83"/>
      <c r="D669" s="83"/>
      <c r="E669" s="83"/>
      <c r="F669" s="83"/>
      <c r="G669" s="83"/>
      <c r="H669" s="83"/>
      <c r="I669" s="83"/>
      <c r="J669" s="83"/>
      <c r="K669" s="83"/>
      <c r="L669" s="83"/>
      <c r="M669" s="83"/>
      <c r="N669" s="83"/>
      <c r="O669" s="83"/>
      <c r="P669" s="83"/>
      <c r="Q669" s="83"/>
      <c r="R669" s="83"/>
      <c r="S669" s="83"/>
      <c r="T669" s="83"/>
      <c r="U669" s="83"/>
      <c r="V669" s="83"/>
      <c r="W669" s="83"/>
      <c r="X669" s="83"/>
      <c r="Y669" s="83"/>
      <c r="Z669" s="83"/>
      <c r="AA669" s="83"/>
      <c r="AB669" s="83"/>
      <c r="AC669" s="83"/>
      <c r="AD669" s="83"/>
      <c r="AE669" s="83"/>
      <c r="AF669" s="83"/>
      <c r="AG669" s="83"/>
      <c r="AH669" s="83"/>
      <c r="AI669" s="83"/>
      <c r="AJ669" s="83"/>
    </row>
    <row r="670" spans="1:36" ht="12.75" x14ac:dyDescent="0.2">
      <c r="A670" s="83"/>
      <c r="B670" s="83"/>
      <c r="C670" s="83"/>
      <c r="D670" s="83"/>
      <c r="E670" s="83"/>
      <c r="F670" s="83"/>
      <c r="G670" s="83"/>
      <c r="H670" s="83"/>
      <c r="I670" s="83"/>
      <c r="J670" s="83"/>
      <c r="K670" s="83"/>
      <c r="L670" s="83"/>
      <c r="M670" s="83"/>
      <c r="N670" s="83"/>
      <c r="O670" s="83"/>
      <c r="P670" s="83"/>
      <c r="Q670" s="83"/>
      <c r="R670" s="83"/>
      <c r="S670" s="83"/>
      <c r="T670" s="83"/>
      <c r="U670" s="83"/>
      <c r="V670" s="83"/>
      <c r="W670" s="83"/>
      <c r="X670" s="83"/>
      <c r="Y670" s="83"/>
      <c r="Z670" s="83"/>
      <c r="AA670" s="83"/>
      <c r="AB670" s="83"/>
      <c r="AC670" s="83"/>
      <c r="AD670" s="83"/>
      <c r="AE670" s="83"/>
      <c r="AF670" s="83"/>
      <c r="AG670" s="83"/>
      <c r="AH670" s="83"/>
      <c r="AI670" s="83"/>
      <c r="AJ670" s="83"/>
    </row>
    <row r="671" spans="1:36" ht="12.75" x14ac:dyDescent="0.2">
      <c r="A671" s="83"/>
      <c r="B671" s="83"/>
      <c r="C671" s="83"/>
      <c r="D671" s="83"/>
      <c r="E671" s="83"/>
      <c r="F671" s="83"/>
      <c r="G671" s="83"/>
      <c r="H671" s="83"/>
      <c r="I671" s="83"/>
      <c r="J671" s="83"/>
      <c r="K671" s="83"/>
      <c r="L671" s="83"/>
      <c r="M671" s="83"/>
      <c r="N671" s="83"/>
      <c r="O671" s="83"/>
      <c r="P671" s="83"/>
      <c r="Q671" s="83"/>
      <c r="R671" s="83"/>
      <c r="S671" s="83"/>
      <c r="T671" s="83"/>
      <c r="U671" s="83"/>
      <c r="V671" s="83"/>
      <c r="W671" s="83"/>
      <c r="X671" s="83"/>
      <c r="Y671" s="83"/>
      <c r="Z671" s="83"/>
      <c r="AA671" s="83"/>
      <c r="AB671" s="83"/>
      <c r="AC671" s="83"/>
      <c r="AD671" s="83"/>
      <c r="AE671" s="83"/>
      <c r="AF671" s="83"/>
      <c r="AG671" s="83"/>
      <c r="AH671" s="83"/>
      <c r="AI671" s="83"/>
      <c r="AJ671" s="83"/>
    </row>
    <row r="672" spans="1:36" ht="12.75" x14ac:dyDescent="0.2">
      <c r="A672" s="83"/>
      <c r="B672" s="83"/>
      <c r="C672" s="83"/>
      <c r="D672" s="83"/>
      <c r="E672" s="83"/>
      <c r="F672" s="83"/>
      <c r="G672" s="83"/>
      <c r="H672" s="83"/>
      <c r="I672" s="83"/>
      <c r="J672" s="83"/>
      <c r="K672" s="83"/>
      <c r="L672" s="83"/>
      <c r="M672" s="83"/>
      <c r="N672" s="83"/>
      <c r="O672" s="83"/>
      <c r="P672" s="83"/>
      <c r="Q672" s="83"/>
      <c r="R672" s="83"/>
      <c r="S672" s="83"/>
      <c r="T672" s="83"/>
      <c r="U672" s="83"/>
      <c r="V672" s="83"/>
      <c r="W672" s="83"/>
      <c r="X672" s="83"/>
      <c r="Y672" s="83"/>
      <c r="Z672" s="83"/>
      <c r="AA672" s="83"/>
      <c r="AB672" s="83"/>
      <c r="AC672" s="83"/>
      <c r="AD672" s="83"/>
      <c r="AE672" s="83"/>
      <c r="AF672" s="83"/>
      <c r="AG672" s="83"/>
      <c r="AH672" s="83"/>
      <c r="AI672" s="83"/>
      <c r="AJ672" s="83"/>
    </row>
    <row r="673" spans="1:36" ht="12.75" x14ac:dyDescent="0.2">
      <c r="A673" s="83"/>
      <c r="B673" s="83"/>
      <c r="C673" s="83"/>
      <c r="D673" s="83"/>
      <c r="E673" s="83"/>
      <c r="F673" s="83"/>
      <c r="G673" s="83"/>
      <c r="H673" s="83"/>
      <c r="I673" s="83"/>
      <c r="J673" s="83"/>
      <c r="K673" s="83"/>
      <c r="L673" s="83"/>
      <c r="M673" s="83"/>
      <c r="N673" s="83"/>
      <c r="O673" s="83"/>
      <c r="P673" s="83"/>
      <c r="Q673" s="83"/>
      <c r="R673" s="83"/>
      <c r="S673" s="83"/>
      <c r="T673" s="83"/>
      <c r="U673" s="83"/>
      <c r="V673" s="83"/>
      <c r="W673" s="83"/>
      <c r="X673" s="83"/>
      <c r="Y673" s="83"/>
      <c r="Z673" s="83"/>
      <c r="AA673" s="83"/>
      <c r="AB673" s="83"/>
      <c r="AC673" s="83"/>
      <c r="AD673" s="83"/>
      <c r="AE673" s="83"/>
      <c r="AF673" s="83"/>
      <c r="AG673" s="83"/>
      <c r="AH673" s="83"/>
      <c r="AI673" s="83"/>
      <c r="AJ673" s="83"/>
    </row>
    <row r="674" spans="1:36" ht="12.75" x14ac:dyDescent="0.2">
      <c r="A674" s="83"/>
      <c r="B674" s="83"/>
      <c r="C674" s="83"/>
      <c r="D674" s="83"/>
      <c r="E674" s="83"/>
      <c r="F674" s="83"/>
      <c r="G674" s="83"/>
      <c r="H674" s="83"/>
      <c r="I674" s="83"/>
      <c r="J674" s="83"/>
      <c r="K674" s="83"/>
      <c r="L674" s="83"/>
      <c r="M674" s="83"/>
      <c r="N674" s="83"/>
      <c r="O674" s="83"/>
      <c r="P674" s="83"/>
      <c r="Q674" s="83"/>
      <c r="R674" s="83"/>
      <c r="S674" s="83"/>
      <c r="T674" s="83"/>
      <c r="U674" s="83"/>
      <c r="V674" s="83"/>
      <c r="W674" s="83"/>
      <c r="X674" s="83"/>
      <c r="Y674" s="83"/>
      <c r="Z674" s="83"/>
      <c r="AA674" s="83"/>
      <c r="AB674" s="83"/>
      <c r="AC674" s="83"/>
      <c r="AD674" s="83"/>
      <c r="AE674" s="83"/>
      <c r="AF674" s="83"/>
      <c r="AG674" s="83"/>
      <c r="AH674" s="83"/>
      <c r="AI674" s="83"/>
      <c r="AJ674" s="83"/>
    </row>
    <row r="675" spans="1:36" ht="12.75" x14ac:dyDescent="0.2">
      <c r="A675" s="83"/>
      <c r="B675" s="83"/>
      <c r="C675" s="83"/>
      <c r="D675" s="83"/>
      <c r="E675" s="83"/>
      <c r="F675" s="83"/>
      <c r="G675" s="83"/>
      <c r="H675" s="83"/>
      <c r="I675" s="83"/>
      <c r="J675" s="83"/>
      <c r="K675" s="83"/>
      <c r="L675" s="83"/>
      <c r="M675" s="83"/>
      <c r="N675" s="83"/>
      <c r="O675" s="83"/>
      <c r="P675" s="83"/>
      <c r="Q675" s="83"/>
      <c r="R675" s="83"/>
      <c r="S675" s="83"/>
      <c r="T675" s="83"/>
      <c r="U675" s="83"/>
      <c r="V675" s="83"/>
      <c r="W675" s="83"/>
      <c r="X675" s="83"/>
      <c r="Y675" s="83"/>
      <c r="Z675" s="83"/>
      <c r="AA675" s="83"/>
      <c r="AB675" s="83"/>
      <c r="AC675" s="83"/>
      <c r="AD675" s="83"/>
      <c r="AE675" s="83"/>
      <c r="AF675" s="83"/>
      <c r="AG675" s="83"/>
      <c r="AH675" s="83"/>
      <c r="AI675" s="83"/>
      <c r="AJ675" s="83"/>
    </row>
    <row r="676" spans="1:36" ht="12.75" x14ac:dyDescent="0.2">
      <c r="A676" s="83"/>
      <c r="B676" s="83"/>
      <c r="C676" s="83"/>
      <c r="D676" s="83"/>
      <c r="E676" s="83"/>
      <c r="F676" s="83"/>
      <c r="G676" s="83"/>
      <c r="H676" s="83"/>
      <c r="I676" s="83"/>
      <c r="J676" s="83"/>
      <c r="K676" s="83"/>
      <c r="L676" s="83"/>
      <c r="M676" s="83"/>
      <c r="N676" s="83"/>
      <c r="O676" s="83"/>
      <c r="P676" s="83"/>
      <c r="Q676" s="83"/>
      <c r="R676" s="83"/>
      <c r="S676" s="83"/>
      <c r="T676" s="83"/>
      <c r="U676" s="83"/>
      <c r="V676" s="83"/>
      <c r="W676" s="83"/>
      <c r="X676" s="83"/>
      <c r="Y676" s="83"/>
      <c r="Z676" s="83"/>
      <c r="AA676" s="83"/>
      <c r="AB676" s="83"/>
      <c r="AC676" s="83"/>
      <c r="AD676" s="83"/>
      <c r="AE676" s="83"/>
      <c r="AF676" s="83"/>
      <c r="AG676" s="83"/>
      <c r="AH676" s="83"/>
      <c r="AI676" s="83"/>
      <c r="AJ676" s="83"/>
    </row>
    <row r="677" spans="1:36" ht="12.75" x14ac:dyDescent="0.2">
      <c r="A677" s="83"/>
      <c r="B677" s="83"/>
      <c r="C677" s="83"/>
      <c r="D677" s="83"/>
      <c r="E677" s="83"/>
      <c r="F677" s="83"/>
      <c r="G677" s="83"/>
      <c r="H677" s="83"/>
      <c r="I677" s="83"/>
      <c r="J677" s="83"/>
      <c r="K677" s="83"/>
      <c r="L677" s="83"/>
      <c r="M677" s="83"/>
      <c r="N677" s="83"/>
      <c r="O677" s="83"/>
      <c r="P677" s="83"/>
      <c r="Q677" s="83"/>
      <c r="R677" s="83"/>
      <c r="S677" s="83"/>
      <c r="T677" s="83"/>
      <c r="U677" s="83"/>
      <c r="V677" s="83"/>
      <c r="W677" s="83"/>
      <c r="X677" s="83"/>
      <c r="Y677" s="83"/>
      <c r="Z677" s="83"/>
      <c r="AA677" s="83"/>
      <c r="AB677" s="83"/>
      <c r="AC677" s="83"/>
      <c r="AD677" s="83"/>
      <c r="AE677" s="83"/>
      <c r="AF677" s="83"/>
      <c r="AG677" s="83"/>
      <c r="AH677" s="83"/>
      <c r="AI677" s="83"/>
      <c r="AJ677" s="83"/>
    </row>
    <row r="678" spans="1:36" ht="12.75" x14ac:dyDescent="0.2">
      <c r="A678" s="83"/>
      <c r="B678" s="83"/>
      <c r="C678" s="83"/>
      <c r="D678" s="83"/>
      <c r="E678" s="83"/>
      <c r="F678" s="83"/>
      <c r="G678" s="83"/>
      <c r="H678" s="83"/>
      <c r="I678" s="83"/>
      <c r="J678" s="83"/>
      <c r="K678" s="83"/>
      <c r="L678" s="83"/>
      <c r="M678" s="83"/>
      <c r="N678" s="83"/>
      <c r="O678" s="83"/>
      <c r="P678" s="83"/>
      <c r="Q678" s="83"/>
      <c r="R678" s="83"/>
      <c r="S678" s="83"/>
      <c r="T678" s="83"/>
      <c r="U678" s="83"/>
      <c r="V678" s="83"/>
      <c r="W678" s="83"/>
      <c r="X678" s="83"/>
      <c r="Y678" s="83"/>
      <c r="Z678" s="83"/>
      <c r="AA678" s="83"/>
      <c r="AB678" s="83"/>
      <c r="AC678" s="83"/>
      <c r="AD678" s="83"/>
      <c r="AE678" s="83"/>
      <c r="AF678" s="83"/>
      <c r="AG678" s="83"/>
      <c r="AH678" s="83"/>
      <c r="AI678" s="83"/>
      <c r="AJ678" s="83"/>
    </row>
    <row r="679" spans="1:36" ht="12.75" x14ac:dyDescent="0.2">
      <c r="A679" s="83"/>
      <c r="B679" s="83"/>
      <c r="C679" s="83"/>
      <c r="D679" s="83"/>
      <c r="E679" s="83"/>
      <c r="F679" s="83"/>
      <c r="G679" s="83"/>
      <c r="H679" s="83"/>
      <c r="I679" s="83"/>
      <c r="J679" s="83"/>
      <c r="K679" s="83"/>
      <c r="L679" s="83"/>
      <c r="M679" s="83"/>
      <c r="N679" s="83"/>
      <c r="O679" s="83"/>
      <c r="P679" s="83"/>
      <c r="Q679" s="83"/>
      <c r="R679" s="83"/>
      <c r="S679" s="83"/>
      <c r="T679" s="83"/>
      <c r="U679" s="83"/>
      <c r="V679" s="83"/>
      <c r="W679" s="83"/>
      <c r="X679" s="83"/>
      <c r="Y679" s="83"/>
      <c r="Z679" s="83"/>
      <c r="AA679" s="83"/>
      <c r="AB679" s="83"/>
      <c r="AC679" s="83"/>
      <c r="AD679" s="83"/>
      <c r="AE679" s="83"/>
      <c r="AF679" s="83"/>
      <c r="AG679" s="83"/>
      <c r="AH679" s="83"/>
      <c r="AI679" s="83"/>
      <c r="AJ679" s="83"/>
    </row>
    <row r="680" spans="1:36" ht="12.75" x14ac:dyDescent="0.2">
      <c r="A680" s="83"/>
      <c r="B680" s="83"/>
      <c r="C680" s="83"/>
      <c r="D680" s="83"/>
      <c r="E680" s="83"/>
      <c r="F680" s="83"/>
      <c r="G680" s="83"/>
      <c r="H680" s="83"/>
      <c r="I680" s="83"/>
      <c r="J680" s="83"/>
      <c r="K680" s="83"/>
      <c r="L680" s="83"/>
      <c r="M680" s="83"/>
      <c r="N680" s="83"/>
      <c r="O680" s="83"/>
      <c r="P680" s="83"/>
      <c r="Q680" s="83"/>
      <c r="R680" s="83"/>
      <c r="S680" s="83"/>
      <c r="T680" s="83"/>
      <c r="U680" s="83"/>
      <c r="V680" s="83"/>
      <c r="W680" s="83"/>
      <c r="X680" s="83"/>
      <c r="Y680" s="83"/>
      <c r="Z680" s="83"/>
      <c r="AA680" s="83"/>
      <c r="AB680" s="83"/>
      <c r="AC680" s="83"/>
      <c r="AD680" s="83"/>
      <c r="AE680" s="83"/>
      <c r="AF680" s="83"/>
      <c r="AG680" s="83"/>
      <c r="AH680" s="83"/>
      <c r="AI680" s="83"/>
      <c r="AJ680" s="83"/>
    </row>
    <row r="681" spans="1:36" ht="12.75" x14ac:dyDescent="0.2">
      <c r="A681" s="83"/>
      <c r="B681" s="83"/>
      <c r="C681" s="83"/>
      <c r="D681" s="83"/>
      <c r="E681" s="83"/>
      <c r="F681" s="83"/>
      <c r="G681" s="83"/>
      <c r="H681" s="83"/>
      <c r="I681" s="83"/>
      <c r="J681" s="83"/>
      <c r="K681" s="83"/>
      <c r="L681" s="83"/>
      <c r="M681" s="83"/>
      <c r="N681" s="83"/>
      <c r="O681" s="83"/>
      <c r="P681" s="83"/>
      <c r="Q681" s="83"/>
      <c r="R681" s="83"/>
      <c r="S681" s="83"/>
      <c r="T681" s="83"/>
      <c r="U681" s="83"/>
      <c r="V681" s="83"/>
      <c r="W681" s="83"/>
      <c r="X681" s="83"/>
      <c r="Y681" s="83"/>
      <c r="Z681" s="83"/>
      <c r="AA681" s="83"/>
      <c r="AB681" s="83"/>
      <c r="AC681" s="83"/>
      <c r="AD681" s="83"/>
      <c r="AE681" s="83"/>
      <c r="AF681" s="83"/>
      <c r="AG681" s="83"/>
      <c r="AH681" s="83"/>
      <c r="AI681" s="83"/>
      <c r="AJ681" s="83"/>
    </row>
    <row r="682" spans="1:36" ht="12.75" x14ac:dyDescent="0.2">
      <c r="A682" s="83"/>
      <c r="B682" s="83"/>
      <c r="C682" s="83"/>
      <c r="D682" s="83"/>
      <c r="E682" s="83"/>
      <c r="F682" s="83"/>
      <c r="G682" s="83"/>
      <c r="H682" s="83"/>
      <c r="I682" s="83"/>
      <c r="J682" s="83"/>
      <c r="K682" s="83"/>
      <c r="L682" s="83"/>
      <c r="M682" s="83"/>
      <c r="N682" s="83"/>
      <c r="O682" s="83"/>
      <c r="P682" s="83"/>
      <c r="Q682" s="83"/>
      <c r="R682" s="83"/>
      <c r="S682" s="83"/>
      <c r="T682" s="83"/>
      <c r="U682" s="83"/>
      <c r="V682" s="83"/>
      <c r="W682" s="83"/>
      <c r="X682" s="83"/>
      <c r="Y682" s="83"/>
      <c r="Z682" s="83"/>
      <c r="AA682" s="83"/>
      <c r="AB682" s="83"/>
      <c r="AC682" s="83"/>
      <c r="AD682" s="83"/>
      <c r="AE682" s="83"/>
      <c r="AF682" s="83"/>
      <c r="AG682" s="83"/>
      <c r="AH682" s="83"/>
      <c r="AI682" s="83"/>
      <c r="AJ682" s="83"/>
    </row>
    <row r="683" spans="1:36" ht="12.75" x14ac:dyDescent="0.2">
      <c r="A683" s="83"/>
      <c r="B683" s="83"/>
      <c r="C683" s="83"/>
      <c r="D683" s="83"/>
      <c r="E683" s="83"/>
      <c r="F683" s="83"/>
      <c r="G683" s="83"/>
      <c r="H683" s="83"/>
      <c r="I683" s="83"/>
      <c r="J683" s="83"/>
      <c r="K683" s="83"/>
      <c r="L683" s="83"/>
      <c r="M683" s="83"/>
      <c r="N683" s="83"/>
      <c r="O683" s="83"/>
      <c r="P683" s="83"/>
      <c r="Q683" s="83"/>
      <c r="R683" s="83"/>
      <c r="S683" s="83"/>
      <c r="T683" s="83"/>
      <c r="U683" s="83"/>
      <c r="V683" s="83"/>
      <c r="W683" s="83"/>
      <c r="X683" s="83"/>
      <c r="Y683" s="83"/>
      <c r="Z683" s="83"/>
      <c r="AA683" s="83"/>
      <c r="AB683" s="83"/>
      <c r="AC683" s="83"/>
      <c r="AD683" s="83"/>
      <c r="AE683" s="83"/>
      <c r="AF683" s="83"/>
      <c r="AG683" s="83"/>
      <c r="AH683" s="83"/>
      <c r="AI683" s="83"/>
      <c r="AJ683" s="83"/>
    </row>
    <row r="684" spans="1:36" ht="12.75" x14ac:dyDescent="0.2">
      <c r="A684" s="83"/>
      <c r="B684" s="83"/>
      <c r="C684" s="83"/>
      <c r="D684" s="83"/>
      <c r="E684" s="83"/>
      <c r="F684" s="83"/>
      <c r="G684" s="83"/>
      <c r="H684" s="83"/>
      <c r="I684" s="83"/>
      <c r="J684" s="83"/>
      <c r="K684" s="83"/>
      <c r="L684" s="83"/>
      <c r="M684" s="83"/>
      <c r="N684" s="83"/>
      <c r="O684" s="83"/>
      <c r="P684" s="83"/>
      <c r="Q684" s="83"/>
      <c r="R684" s="83"/>
      <c r="S684" s="83"/>
      <c r="T684" s="83"/>
      <c r="U684" s="83"/>
      <c r="V684" s="83"/>
      <c r="W684" s="83"/>
      <c r="X684" s="83"/>
      <c r="Y684" s="83"/>
      <c r="Z684" s="83"/>
      <c r="AA684" s="83"/>
      <c r="AB684" s="83"/>
      <c r="AC684" s="83"/>
      <c r="AD684" s="83"/>
      <c r="AE684" s="83"/>
      <c r="AF684" s="83"/>
      <c r="AG684" s="83"/>
      <c r="AH684" s="83"/>
      <c r="AI684" s="83"/>
      <c r="AJ684" s="83"/>
    </row>
    <row r="685" spans="1:36" ht="12.75" x14ac:dyDescent="0.2">
      <c r="A685" s="83"/>
      <c r="B685" s="83"/>
      <c r="C685" s="83"/>
      <c r="D685" s="83"/>
      <c r="E685" s="83"/>
      <c r="F685" s="83"/>
      <c r="G685" s="83"/>
      <c r="H685" s="83"/>
      <c r="I685" s="83"/>
      <c r="J685" s="83"/>
      <c r="K685" s="83"/>
      <c r="L685" s="83"/>
      <c r="M685" s="83"/>
      <c r="N685" s="83"/>
      <c r="O685" s="83"/>
      <c r="P685" s="83"/>
      <c r="Q685" s="83"/>
      <c r="R685" s="83"/>
      <c r="S685" s="83"/>
      <c r="T685" s="83"/>
      <c r="U685" s="83"/>
      <c r="V685" s="83"/>
      <c r="W685" s="83"/>
      <c r="X685" s="83"/>
      <c r="Y685" s="83"/>
      <c r="Z685" s="83"/>
      <c r="AA685" s="83"/>
      <c r="AB685" s="83"/>
      <c r="AC685" s="83"/>
      <c r="AD685" s="83"/>
      <c r="AE685" s="83"/>
      <c r="AF685" s="83"/>
      <c r="AG685" s="83"/>
      <c r="AH685" s="83"/>
      <c r="AI685" s="83"/>
      <c r="AJ685" s="83"/>
    </row>
    <row r="686" spans="1:36" ht="12.75" x14ac:dyDescent="0.2">
      <c r="A686" s="83"/>
      <c r="B686" s="83"/>
      <c r="C686" s="83"/>
      <c r="D686" s="83"/>
      <c r="E686" s="83"/>
      <c r="F686" s="83"/>
      <c r="G686" s="83"/>
      <c r="H686" s="83"/>
      <c r="I686" s="83"/>
      <c r="J686" s="83"/>
      <c r="K686" s="83"/>
      <c r="L686" s="83"/>
      <c r="M686" s="83"/>
      <c r="N686" s="83"/>
      <c r="O686" s="83"/>
      <c r="P686" s="83"/>
      <c r="Q686" s="83"/>
      <c r="R686" s="83"/>
      <c r="S686" s="83"/>
      <c r="T686" s="83"/>
      <c r="U686" s="83"/>
      <c r="V686" s="83"/>
      <c r="W686" s="83"/>
      <c r="X686" s="83"/>
      <c r="Y686" s="83"/>
      <c r="Z686" s="83"/>
      <c r="AA686" s="83"/>
      <c r="AB686" s="83"/>
      <c r="AC686" s="83"/>
      <c r="AD686" s="83"/>
      <c r="AE686" s="83"/>
      <c r="AF686" s="83"/>
      <c r="AG686" s="83"/>
      <c r="AH686" s="83"/>
      <c r="AI686" s="83"/>
      <c r="AJ686" s="83"/>
    </row>
    <row r="687" spans="1:36" ht="12.75" x14ac:dyDescent="0.2">
      <c r="A687" s="83"/>
      <c r="B687" s="83"/>
      <c r="C687" s="83"/>
      <c r="D687" s="83"/>
      <c r="E687" s="83"/>
      <c r="F687" s="83"/>
      <c r="G687" s="83"/>
      <c r="H687" s="83"/>
      <c r="I687" s="83"/>
      <c r="J687" s="83"/>
      <c r="K687" s="83"/>
      <c r="L687" s="83"/>
      <c r="M687" s="83"/>
      <c r="N687" s="83"/>
      <c r="O687" s="83"/>
      <c r="P687" s="83"/>
      <c r="Q687" s="83"/>
      <c r="R687" s="83"/>
      <c r="S687" s="83"/>
      <c r="T687" s="83"/>
      <c r="U687" s="83"/>
      <c r="V687" s="83"/>
      <c r="W687" s="83"/>
      <c r="X687" s="83"/>
      <c r="Y687" s="83"/>
      <c r="Z687" s="83"/>
      <c r="AA687" s="83"/>
      <c r="AB687" s="83"/>
      <c r="AC687" s="83"/>
      <c r="AD687" s="83"/>
      <c r="AE687" s="83"/>
      <c r="AF687" s="83"/>
      <c r="AG687" s="83"/>
      <c r="AH687" s="83"/>
      <c r="AI687" s="83"/>
      <c r="AJ687" s="83"/>
    </row>
    <row r="688" spans="1:36" ht="12.75" x14ac:dyDescent="0.2">
      <c r="A688" s="83"/>
      <c r="B688" s="83"/>
      <c r="C688" s="83"/>
      <c r="D688" s="83"/>
      <c r="E688" s="83"/>
      <c r="F688" s="83"/>
      <c r="G688" s="83"/>
      <c r="H688" s="83"/>
      <c r="I688" s="83"/>
      <c r="J688" s="83"/>
      <c r="K688" s="83"/>
      <c r="L688" s="83"/>
      <c r="M688" s="83"/>
      <c r="N688" s="83"/>
      <c r="O688" s="83"/>
      <c r="P688" s="83"/>
      <c r="Q688" s="83"/>
      <c r="R688" s="83"/>
      <c r="S688" s="83"/>
      <c r="T688" s="83"/>
      <c r="U688" s="83"/>
      <c r="V688" s="83"/>
      <c r="W688" s="83"/>
      <c r="X688" s="83"/>
      <c r="Y688" s="83"/>
      <c r="Z688" s="83"/>
      <c r="AA688" s="83"/>
      <c r="AB688" s="83"/>
      <c r="AC688" s="83"/>
      <c r="AD688" s="83"/>
      <c r="AE688" s="83"/>
      <c r="AF688" s="83"/>
      <c r="AG688" s="83"/>
      <c r="AH688" s="83"/>
      <c r="AI688" s="83"/>
      <c r="AJ688" s="83"/>
    </row>
    <row r="689" spans="1:36" ht="12.75" x14ac:dyDescent="0.2">
      <c r="A689" s="83"/>
      <c r="B689" s="83"/>
      <c r="C689" s="83"/>
      <c r="D689" s="83"/>
      <c r="E689" s="83"/>
      <c r="F689" s="83"/>
      <c r="G689" s="83"/>
      <c r="H689" s="83"/>
      <c r="I689" s="83"/>
      <c r="J689" s="83"/>
      <c r="K689" s="83"/>
      <c r="L689" s="83"/>
      <c r="M689" s="83"/>
      <c r="N689" s="83"/>
      <c r="O689" s="83"/>
      <c r="P689" s="83"/>
      <c r="Q689" s="83"/>
      <c r="R689" s="83"/>
      <c r="S689" s="83"/>
      <c r="T689" s="83"/>
      <c r="U689" s="83"/>
      <c r="V689" s="83"/>
      <c r="W689" s="83"/>
      <c r="X689" s="83"/>
      <c r="Y689" s="83"/>
      <c r="Z689" s="83"/>
      <c r="AA689" s="83"/>
      <c r="AB689" s="83"/>
      <c r="AC689" s="83"/>
      <c r="AD689" s="83"/>
      <c r="AE689" s="83"/>
      <c r="AF689" s="83"/>
      <c r="AG689" s="83"/>
      <c r="AH689" s="83"/>
      <c r="AI689" s="83"/>
      <c r="AJ689" s="83"/>
    </row>
    <row r="690" spans="1:36" ht="12.75" x14ac:dyDescent="0.2">
      <c r="A690" s="83"/>
      <c r="B690" s="83"/>
      <c r="C690" s="83"/>
      <c r="D690" s="83"/>
      <c r="E690" s="83"/>
      <c r="F690" s="83"/>
      <c r="G690" s="83"/>
      <c r="H690" s="83"/>
      <c r="I690" s="83"/>
      <c r="J690" s="83"/>
      <c r="K690" s="83"/>
      <c r="L690" s="83"/>
      <c r="M690" s="83"/>
      <c r="N690" s="83"/>
      <c r="O690" s="83"/>
      <c r="P690" s="83"/>
      <c r="Q690" s="83"/>
      <c r="R690" s="83"/>
      <c r="S690" s="83"/>
      <c r="T690" s="83"/>
      <c r="U690" s="83"/>
      <c r="V690" s="83"/>
      <c r="W690" s="83"/>
      <c r="X690" s="83"/>
      <c r="Y690" s="83"/>
      <c r="Z690" s="83"/>
      <c r="AA690" s="83"/>
      <c r="AB690" s="83"/>
      <c r="AC690" s="83"/>
      <c r="AD690" s="83"/>
      <c r="AE690" s="83"/>
      <c r="AF690" s="83"/>
      <c r="AG690" s="83"/>
      <c r="AH690" s="83"/>
      <c r="AI690" s="83"/>
      <c r="AJ690" s="83"/>
    </row>
    <row r="691" spans="1:36" ht="12.75" x14ac:dyDescent="0.2">
      <c r="A691" s="83"/>
      <c r="B691" s="83"/>
      <c r="C691" s="83"/>
      <c r="D691" s="83"/>
      <c r="E691" s="83"/>
      <c r="F691" s="83"/>
      <c r="G691" s="83"/>
      <c r="H691" s="83"/>
      <c r="I691" s="83"/>
      <c r="J691" s="83"/>
      <c r="K691" s="83"/>
      <c r="L691" s="83"/>
      <c r="M691" s="83"/>
      <c r="N691" s="83"/>
      <c r="O691" s="83"/>
      <c r="P691" s="83"/>
      <c r="Q691" s="83"/>
      <c r="R691" s="83"/>
      <c r="S691" s="83"/>
      <c r="T691" s="83"/>
      <c r="U691" s="83"/>
      <c r="V691" s="83"/>
      <c r="W691" s="83"/>
      <c r="X691" s="83"/>
      <c r="Y691" s="83"/>
      <c r="Z691" s="83"/>
      <c r="AA691" s="83"/>
      <c r="AB691" s="83"/>
      <c r="AC691" s="83"/>
      <c r="AD691" s="83"/>
      <c r="AE691" s="83"/>
      <c r="AF691" s="83"/>
      <c r="AG691" s="83"/>
      <c r="AH691" s="83"/>
      <c r="AI691" s="83"/>
      <c r="AJ691" s="83"/>
    </row>
    <row r="692" spans="1:36" ht="12.75" x14ac:dyDescent="0.2">
      <c r="A692" s="83"/>
      <c r="B692" s="83"/>
      <c r="C692" s="83"/>
      <c r="D692" s="83"/>
      <c r="E692" s="83"/>
      <c r="F692" s="83"/>
      <c r="G692" s="83"/>
      <c r="H692" s="83"/>
      <c r="I692" s="83"/>
      <c r="J692" s="83"/>
      <c r="K692" s="83"/>
      <c r="L692" s="83"/>
      <c r="M692" s="83"/>
      <c r="N692" s="83"/>
      <c r="O692" s="83"/>
      <c r="P692" s="83"/>
      <c r="Q692" s="83"/>
      <c r="R692" s="83"/>
      <c r="S692" s="83"/>
      <c r="T692" s="83"/>
      <c r="U692" s="83"/>
      <c r="V692" s="83"/>
      <c r="W692" s="83"/>
      <c r="X692" s="83"/>
      <c r="Y692" s="83"/>
      <c r="Z692" s="83"/>
      <c r="AA692" s="83"/>
      <c r="AB692" s="83"/>
      <c r="AC692" s="83"/>
      <c r="AD692" s="83"/>
      <c r="AE692" s="83"/>
      <c r="AF692" s="83"/>
      <c r="AG692" s="83"/>
      <c r="AH692" s="83"/>
      <c r="AI692" s="83"/>
      <c r="AJ692" s="83"/>
    </row>
    <row r="693" spans="1:36" ht="12.75" x14ac:dyDescent="0.2">
      <c r="A693" s="83"/>
      <c r="B693" s="83"/>
      <c r="C693" s="83"/>
      <c r="D693" s="83"/>
      <c r="E693" s="83"/>
      <c r="F693" s="83"/>
      <c r="G693" s="83"/>
      <c r="H693" s="83"/>
      <c r="I693" s="83"/>
      <c r="J693" s="83"/>
      <c r="K693" s="83"/>
      <c r="L693" s="83"/>
      <c r="M693" s="83"/>
      <c r="N693" s="83"/>
      <c r="O693" s="83"/>
      <c r="P693" s="83"/>
      <c r="Q693" s="83"/>
      <c r="R693" s="83"/>
      <c r="S693" s="83"/>
      <c r="T693" s="83"/>
      <c r="U693" s="83"/>
      <c r="V693" s="83"/>
      <c r="W693" s="83"/>
      <c r="X693" s="83"/>
      <c r="Y693" s="83"/>
      <c r="Z693" s="83"/>
      <c r="AA693" s="83"/>
      <c r="AB693" s="83"/>
      <c r="AC693" s="83"/>
      <c r="AD693" s="83"/>
      <c r="AE693" s="83"/>
      <c r="AF693" s="83"/>
      <c r="AG693" s="83"/>
      <c r="AH693" s="83"/>
      <c r="AI693" s="83"/>
      <c r="AJ693" s="83"/>
    </row>
    <row r="694" spans="1:36" ht="12.75" x14ac:dyDescent="0.2">
      <c r="A694" s="83"/>
      <c r="B694" s="83"/>
      <c r="C694" s="83"/>
      <c r="D694" s="83"/>
      <c r="E694" s="83"/>
      <c r="F694" s="83"/>
      <c r="G694" s="83"/>
      <c r="H694" s="83"/>
      <c r="I694" s="83"/>
      <c r="J694" s="83"/>
      <c r="K694" s="83"/>
      <c r="L694" s="83"/>
      <c r="M694" s="83"/>
      <c r="N694" s="83"/>
      <c r="O694" s="83"/>
      <c r="P694" s="83"/>
      <c r="Q694" s="83"/>
      <c r="R694" s="83"/>
      <c r="S694" s="83"/>
      <c r="T694" s="83"/>
      <c r="U694" s="83"/>
      <c r="V694" s="83"/>
      <c r="W694" s="83"/>
      <c r="X694" s="83"/>
      <c r="Y694" s="83"/>
      <c r="Z694" s="83"/>
      <c r="AA694" s="83"/>
      <c r="AB694" s="83"/>
      <c r="AC694" s="83"/>
      <c r="AD694" s="83"/>
      <c r="AE694" s="83"/>
      <c r="AF694" s="83"/>
      <c r="AG694" s="83"/>
      <c r="AH694" s="83"/>
      <c r="AI694" s="83"/>
      <c r="AJ694" s="83"/>
    </row>
    <row r="695" spans="1:36" ht="12.75" x14ac:dyDescent="0.2">
      <c r="A695" s="83"/>
      <c r="B695" s="83"/>
      <c r="C695" s="83"/>
      <c r="D695" s="83"/>
      <c r="E695" s="83"/>
      <c r="F695" s="83"/>
      <c r="G695" s="83"/>
      <c r="H695" s="83"/>
      <c r="I695" s="83"/>
      <c r="J695" s="83"/>
      <c r="K695" s="83"/>
      <c r="L695" s="83"/>
      <c r="M695" s="83"/>
      <c r="N695" s="83"/>
      <c r="O695" s="83"/>
      <c r="P695" s="83"/>
      <c r="Q695" s="83"/>
      <c r="R695" s="83"/>
      <c r="S695" s="83"/>
      <c r="T695" s="83"/>
      <c r="U695" s="83"/>
      <c r="V695" s="83"/>
      <c r="W695" s="83"/>
      <c r="X695" s="83"/>
      <c r="Y695" s="83"/>
      <c r="Z695" s="83"/>
      <c r="AA695" s="83"/>
      <c r="AB695" s="83"/>
      <c r="AC695" s="83"/>
      <c r="AD695" s="83"/>
      <c r="AE695" s="83"/>
      <c r="AF695" s="83"/>
      <c r="AG695" s="83"/>
      <c r="AH695" s="83"/>
      <c r="AI695" s="83"/>
      <c r="AJ695" s="83"/>
    </row>
    <row r="696" spans="1:36" ht="12.75" x14ac:dyDescent="0.2">
      <c r="A696" s="83"/>
      <c r="B696" s="83"/>
      <c r="C696" s="83"/>
      <c r="D696" s="83"/>
      <c r="E696" s="83"/>
      <c r="F696" s="83"/>
      <c r="G696" s="83"/>
      <c r="H696" s="83"/>
      <c r="I696" s="83"/>
      <c r="J696" s="83"/>
      <c r="K696" s="83"/>
      <c r="L696" s="83"/>
      <c r="M696" s="83"/>
      <c r="N696" s="83"/>
      <c r="O696" s="83"/>
      <c r="P696" s="83"/>
      <c r="Q696" s="83"/>
      <c r="R696" s="83"/>
      <c r="S696" s="83"/>
      <c r="T696" s="83"/>
      <c r="U696" s="83"/>
      <c r="V696" s="83"/>
      <c r="W696" s="83"/>
      <c r="X696" s="83"/>
      <c r="Y696" s="83"/>
      <c r="Z696" s="83"/>
      <c r="AA696" s="83"/>
      <c r="AB696" s="83"/>
      <c r="AC696" s="83"/>
      <c r="AD696" s="83"/>
      <c r="AE696" s="83"/>
      <c r="AF696" s="83"/>
      <c r="AG696" s="83"/>
      <c r="AH696" s="83"/>
      <c r="AI696" s="83"/>
      <c r="AJ696" s="83"/>
    </row>
    <row r="697" spans="1:36" ht="12.75" x14ac:dyDescent="0.2">
      <c r="A697" s="83"/>
      <c r="B697" s="83"/>
      <c r="C697" s="83"/>
      <c r="D697" s="83"/>
      <c r="E697" s="83"/>
      <c r="F697" s="83"/>
      <c r="G697" s="83"/>
      <c r="H697" s="83"/>
      <c r="I697" s="83"/>
      <c r="J697" s="83"/>
      <c r="K697" s="83"/>
      <c r="L697" s="83"/>
      <c r="M697" s="83"/>
      <c r="N697" s="83"/>
      <c r="O697" s="83"/>
      <c r="P697" s="83"/>
      <c r="Q697" s="83"/>
      <c r="R697" s="83"/>
      <c r="S697" s="83"/>
      <c r="T697" s="83"/>
      <c r="U697" s="83"/>
      <c r="V697" s="83"/>
      <c r="W697" s="83"/>
      <c r="X697" s="83"/>
      <c r="Y697" s="83"/>
      <c r="Z697" s="83"/>
      <c r="AA697" s="83"/>
      <c r="AB697" s="83"/>
      <c r="AC697" s="83"/>
      <c r="AD697" s="83"/>
      <c r="AE697" s="83"/>
      <c r="AF697" s="83"/>
      <c r="AG697" s="83"/>
      <c r="AH697" s="83"/>
      <c r="AI697" s="83"/>
      <c r="AJ697" s="83"/>
    </row>
    <row r="698" spans="1:36" ht="12.75" x14ac:dyDescent="0.2">
      <c r="A698" s="83"/>
      <c r="B698" s="83"/>
      <c r="C698" s="83"/>
      <c r="D698" s="83"/>
      <c r="E698" s="83"/>
      <c r="F698" s="83"/>
      <c r="G698" s="83"/>
      <c r="H698" s="83"/>
      <c r="I698" s="83"/>
      <c r="J698" s="83"/>
      <c r="K698" s="83"/>
      <c r="L698" s="83"/>
      <c r="M698" s="83"/>
      <c r="N698" s="83"/>
      <c r="O698" s="83"/>
      <c r="P698" s="83"/>
      <c r="Q698" s="83"/>
      <c r="R698" s="83"/>
      <c r="S698" s="83"/>
      <c r="T698" s="83"/>
      <c r="U698" s="83"/>
      <c r="V698" s="83"/>
      <c r="W698" s="83"/>
      <c r="X698" s="83"/>
      <c r="Y698" s="83"/>
      <c r="Z698" s="83"/>
      <c r="AA698" s="83"/>
      <c r="AB698" s="83"/>
      <c r="AC698" s="83"/>
      <c r="AD698" s="83"/>
      <c r="AE698" s="83"/>
      <c r="AF698" s="83"/>
      <c r="AG698" s="83"/>
      <c r="AH698" s="83"/>
      <c r="AI698" s="83"/>
      <c r="AJ698" s="83"/>
    </row>
    <row r="699" spans="1:36" ht="12.75" x14ac:dyDescent="0.2">
      <c r="A699" s="83"/>
      <c r="B699" s="83"/>
      <c r="C699" s="83"/>
      <c r="D699" s="83"/>
      <c r="E699" s="83"/>
      <c r="F699" s="83"/>
      <c r="G699" s="83"/>
      <c r="H699" s="83"/>
      <c r="I699" s="83"/>
      <c r="J699" s="83"/>
      <c r="K699" s="83"/>
      <c r="L699" s="83"/>
      <c r="M699" s="83"/>
      <c r="N699" s="83"/>
      <c r="O699" s="83"/>
      <c r="P699" s="83"/>
      <c r="Q699" s="83"/>
      <c r="R699" s="83"/>
      <c r="S699" s="83"/>
      <c r="T699" s="83"/>
      <c r="U699" s="83"/>
      <c r="V699" s="83"/>
      <c r="W699" s="83"/>
      <c r="X699" s="83"/>
      <c r="Y699" s="83"/>
      <c r="Z699" s="83"/>
      <c r="AA699" s="83"/>
      <c r="AB699" s="83"/>
      <c r="AC699" s="83"/>
      <c r="AD699" s="83"/>
      <c r="AE699" s="83"/>
      <c r="AF699" s="83"/>
      <c r="AG699" s="83"/>
      <c r="AH699" s="83"/>
      <c r="AI699" s="83"/>
      <c r="AJ699" s="83"/>
    </row>
    <row r="700" spans="1:36" ht="12.75" x14ac:dyDescent="0.2">
      <c r="A700" s="83"/>
      <c r="B700" s="83"/>
      <c r="C700" s="83"/>
      <c r="D700" s="83"/>
      <c r="E700" s="83"/>
      <c r="F700" s="83"/>
      <c r="G700" s="83"/>
      <c r="H700" s="83"/>
      <c r="I700" s="83"/>
      <c r="J700" s="83"/>
      <c r="K700" s="83"/>
      <c r="L700" s="83"/>
      <c r="M700" s="83"/>
      <c r="N700" s="83"/>
      <c r="O700" s="83"/>
      <c r="P700" s="83"/>
      <c r="Q700" s="83"/>
      <c r="R700" s="83"/>
      <c r="S700" s="83"/>
      <c r="T700" s="83"/>
      <c r="U700" s="83"/>
      <c r="V700" s="83"/>
      <c r="W700" s="83"/>
      <c r="X700" s="83"/>
      <c r="Y700" s="83"/>
      <c r="Z700" s="83"/>
      <c r="AA700" s="83"/>
      <c r="AB700" s="83"/>
      <c r="AC700" s="83"/>
      <c r="AD700" s="83"/>
      <c r="AE700" s="83"/>
      <c r="AF700" s="83"/>
      <c r="AG700" s="83"/>
      <c r="AH700" s="83"/>
      <c r="AI700" s="83"/>
      <c r="AJ700" s="83"/>
    </row>
    <row r="701" spans="1:36" ht="12.75" x14ac:dyDescent="0.2">
      <c r="A701" s="83"/>
      <c r="B701" s="83"/>
      <c r="C701" s="83"/>
      <c r="D701" s="83"/>
      <c r="E701" s="83"/>
      <c r="F701" s="83"/>
      <c r="G701" s="83"/>
      <c r="H701" s="83"/>
      <c r="I701" s="83"/>
      <c r="J701" s="83"/>
      <c r="K701" s="83"/>
      <c r="L701" s="83"/>
      <c r="M701" s="83"/>
      <c r="N701" s="83"/>
      <c r="O701" s="83"/>
      <c r="P701" s="83"/>
      <c r="Q701" s="83"/>
      <c r="R701" s="83"/>
      <c r="S701" s="83"/>
      <c r="T701" s="83"/>
      <c r="U701" s="83"/>
      <c r="V701" s="83"/>
      <c r="W701" s="83"/>
      <c r="X701" s="83"/>
      <c r="Y701" s="83"/>
      <c r="Z701" s="83"/>
      <c r="AA701" s="83"/>
      <c r="AB701" s="83"/>
      <c r="AC701" s="83"/>
      <c r="AD701" s="83"/>
      <c r="AE701" s="83"/>
      <c r="AF701" s="83"/>
      <c r="AG701" s="83"/>
      <c r="AH701" s="83"/>
      <c r="AI701" s="83"/>
      <c r="AJ701" s="83"/>
    </row>
    <row r="702" spans="1:36" ht="12.75" x14ac:dyDescent="0.2">
      <c r="A702" s="83"/>
      <c r="B702" s="83"/>
      <c r="C702" s="83"/>
      <c r="D702" s="83"/>
      <c r="E702" s="83"/>
      <c r="F702" s="83"/>
      <c r="G702" s="83"/>
      <c r="H702" s="83"/>
      <c r="I702" s="83"/>
      <c r="J702" s="83"/>
      <c r="K702" s="83"/>
      <c r="L702" s="83"/>
      <c r="M702" s="83"/>
      <c r="N702" s="83"/>
      <c r="O702" s="83"/>
      <c r="P702" s="83"/>
      <c r="Q702" s="83"/>
      <c r="R702" s="83"/>
      <c r="S702" s="83"/>
      <c r="T702" s="83"/>
      <c r="U702" s="83"/>
      <c r="V702" s="83"/>
      <c r="W702" s="83"/>
      <c r="X702" s="83"/>
      <c r="Y702" s="83"/>
      <c r="Z702" s="83"/>
      <c r="AA702" s="83"/>
      <c r="AB702" s="83"/>
      <c r="AC702" s="83"/>
      <c r="AD702" s="83"/>
      <c r="AE702" s="83"/>
      <c r="AF702" s="83"/>
      <c r="AG702" s="83"/>
      <c r="AH702" s="83"/>
      <c r="AI702" s="83"/>
      <c r="AJ702" s="83"/>
    </row>
    <row r="703" spans="1:36" ht="12.75" x14ac:dyDescent="0.2">
      <c r="A703" s="83"/>
      <c r="B703" s="83"/>
      <c r="C703" s="83"/>
      <c r="D703" s="83"/>
      <c r="E703" s="83"/>
      <c r="F703" s="83"/>
      <c r="G703" s="83"/>
      <c r="H703" s="83"/>
      <c r="I703" s="83"/>
      <c r="J703" s="83"/>
      <c r="K703" s="83"/>
      <c r="L703" s="83"/>
      <c r="M703" s="83"/>
      <c r="N703" s="83"/>
      <c r="O703" s="83"/>
      <c r="P703" s="83"/>
      <c r="Q703" s="83"/>
      <c r="R703" s="83"/>
      <c r="S703" s="83"/>
      <c r="T703" s="83"/>
      <c r="U703" s="83"/>
      <c r="V703" s="83"/>
      <c r="W703" s="83"/>
      <c r="X703" s="83"/>
      <c r="Y703" s="83"/>
      <c r="Z703" s="83"/>
      <c r="AA703" s="83"/>
      <c r="AB703" s="83"/>
      <c r="AC703" s="83"/>
      <c r="AD703" s="83"/>
      <c r="AE703" s="83"/>
      <c r="AF703" s="83"/>
      <c r="AG703" s="83"/>
      <c r="AH703" s="83"/>
      <c r="AI703" s="83"/>
      <c r="AJ703" s="83"/>
    </row>
    <row r="704" spans="1:36" ht="12.75" x14ac:dyDescent="0.2">
      <c r="A704" s="83"/>
      <c r="B704" s="83"/>
      <c r="C704" s="83"/>
      <c r="D704" s="83"/>
      <c r="E704" s="83"/>
      <c r="F704" s="83"/>
      <c r="G704" s="83"/>
      <c r="H704" s="83"/>
      <c r="I704" s="83"/>
      <c r="J704" s="83"/>
      <c r="K704" s="83"/>
      <c r="L704" s="83"/>
      <c r="M704" s="83"/>
      <c r="N704" s="83"/>
      <c r="O704" s="83"/>
      <c r="P704" s="83"/>
      <c r="Q704" s="83"/>
      <c r="R704" s="83"/>
      <c r="S704" s="83"/>
      <c r="T704" s="83"/>
      <c r="U704" s="83"/>
      <c r="V704" s="83"/>
      <c r="W704" s="83"/>
      <c r="X704" s="83"/>
      <c r="Y704" s="83"/>
      <c r="Z704" s="83"/>
      <c r="AA704" s="83"/>
      <c r="AB704" s="83"/>
      <c r="AC704" s="83"/>
      <c r="AD704" s="83"/>
      <c r="AE704" s="83"/>
      <c r="AF704" s="83"/>
      <c r="AG704" s="83"/>
      <c r="AH704" s="83"/>
      <c r="AI704" s="83"/>
      <c r="AJ704" s="83"/>
    </row>
    <row r="705" spans="1:36" ht="12.75" x14ac:dyDescent="0.2">
      <c r="A705" s="83"/>
      <c r="B705" s="83"/>
      <c r="C705" s="83"/>
      <c r="D705" s="83"/>
      <c r="E705" s="83"/>
      <c r="F705" s="83"/>
      <c r="G705" s="83"/>
      <c r="H705" s="83"/>
      <c r="I705" s="83"/>
      <c r="J705" s="83"/>
      <c r="K705" s="83"/>
      <c r="L705" s="83"/>
      <c r="M705" s="83"/>
      <c r="N705" s="83"/>
      <c r="O705" s="83"/>
      <c r="P705" s="83"/>
      <c r="Q705" s="83"/>
      <c r="R705" s="83"/>
      <c r="S705" s="83"/>
      <c r="T705" s="83"/>
      <c r="U705" s="83"/>
      <c r="V705" s="83"/>
      <c r="W705" s="83"/>
      <c r="X705" s="83"/>
      <c r="Y705" s="83"/>
      <c r="Z705" s="83"/>
      <c r="AA705" s="83"/>
      <c r="AB705" s="83"/>
      <c r="AC705" s="83"/>
      <c r="AD705" s="83"/>
      <c r="AE705" s="83"/>
      <c r="AF705" s="83"/>
      <c r="AG705" s="83"/>
      <c r="AH705" s="83"/>
      <c r="AI705" s="83"/>
      <c r="AJ705" s="83"/>
    </row>
    <row r="706" spans="1:36" ht="12.75" x14ac:dyDescent="0.2">
      <c r="A706" s="83"/>
      <c r="B706" s="83"/>
      <c r="C706" s="83"/>
      <c r="D706" s="83"/>
      <c r="E706" s="83"/>
      <c r="F706" s="83"/>
      <c r="G706" s="83"/>
      <c r="H706" s="83"/>
      <c r="I706" s="83"/>
      <c r="J706" s="83"/>
      <c r="K706" s="83"/>
      <c r="L706" s="83"/>
      <c r="M706" s="83"/>
      <c r="N706" s="83"/>
      <c r="O706" s="83"/>
      <c r="P706" s="83"/>
      <c r="Q706" s="83"/>
      <c r="R706" s="83"/>
      <c r="S706" s="83"/>
      <c r="T706" s="83"/>
      <c r="U706" s="83"/>
      <c r="V706" s="83"/>
      <c r="W706" s="83"/>
      <c r="X706" s="83"/>
      <c r="Y706" s="83"/>
      <c r="Z706" s="83"/>
      <c r="AA706" s="83"/>
      <c r="AB706" s="83"/>
      <c r="AC706" s="83"/>
      <c r="AD706" s="83"/>
      <c r="AE706" s="83"/>
      <c r="AF706" s="83"/>
      <c r="AG706" s="83"/>
      <c r="AH706" s="83"/>
      <c r="AI706" s="83"/>
      <c r="AJ706" s="83"/>
    </row>
    <row r="707" spans="1:36" ht="12.75" x14ac:dyDescent="0.2">
      <c r="A707" s="83"/>
      <c r="B707" s="83"/>
      <c r="C707" s="83"/>
      <c r="D707" s="83"/>
      <c r="E707" s="83"/>
      <c r="F707" s="83"/>
      <c r="G707" s="83"/>
      <c r="H707" s="83"/>
      <c r="I707" s="83"/>
      <c r="J707" s="83"/>
      <c r="K707" s="83"/>
      <c r="L707" s="83"/>
      <c r="M707" s="83"/>
      <c r="N707" s="83"/>
      <c r="O707" s="83"/>
      <c r="P707" s="83"/>
      <c r="Q707" s="83"/>
      <c r="R707" s="83"/>
      <c r="S707" s="83"/>
      <c r="T707" s="83"/>
      <c r="U707" s="83"/>
      <c r="V707" s="83"/>
      <c r="W707" s="83"/>
      <c r="X707" s="83"/>
      <c r="Y707" s="83"/>
      <c r="Z707" s="83"/>
      <c r="AA707" s="83"/>
      <c r="AB707" s="83"/>
      <c r="AC707" s="83"/>
      <c r="AD707" s="83"/>
      <c r="AE707" s="83"/>
      <c r="AF707" s="83"/>
      <c r="AG707" s="83"/>
      <c r="AH707" s="83"/>
      <c r="AI707" s="83"/>
      <c r="AJ707" s="83"/>
    </row>
    <row r="708" spans="1:36" ht="12.75" x14ac:dyDescent="0.2">
      <c r="A708" s="83"/>
      <c r="B708" s="83"/>
      <c r="C708" s="83"/>
      <c r="D708" s="83"/>
      <c r="E708" s="83"/>
      <c r="F708" s="83"/>
      <c r="G708" s="83"/>
      <c r="H708" s="83"/>
      <c r="I708" s="83"/>
      <c r="J708" s="83"/>
      <c r="K708" s="83"/>
      <c r="L708" s="83"/>
      <c r="M708" s="83"/>
      <c r="N708" s="83"/>
      <c r="O708" s="83"/>
      <c r="P708" s="83"/>
      <c r="Q708" s="83"/>
      <c r="R708" s="83"/>
      <c r="S708" s="83"/>
      <c r="T708" s="83"/>
      <c r="U708" s="83"/>
      <c r="V708" s="83"/>
      <c r="W708" s="83"/>
      <c r="X708" s="83"/>
      <c r="Y708" s="83"/>
      <c r="Z708" s="83"/>
      <c r="AA708" s="83"/>
      <c r="AB708" s="83"/>
      <c r="AC708" s="83"/>
      <c r="AD708" s="83"/>
      <c r="AE708" s="83"/>
      <c r="AF708" s="83"/>
      <c r="AG708" s="83"/>
      <c r="AH708" s="83"/>
      <c r="AI708" s="83"/>
      <c r="AJ708" s="83"/>
    </row>
    <row r="709" spans="1:36" ht="12.75" x14ac:dyDescent="0.2">
      <c r="A709" s="83"/>
      <c r="B709" s="83"/>
      <c r="C709" s="83"/>
      <c r="D709" s="83"/>
      <c r="E709" s="83"/>
      <c r="F709" s="83"/>
      <c r="G709" s="83"/>
      <c r="H709" s="83"/>
      <c r="I709" s="83"/>
      <c r="J709" s="83"/>
      <c r="K709" s="83"/>
      <c r="L709" s="83"/>
      <c r="M709" s="83"/>
      <c r="N709" s="83"/>
      <c r="O709" s="83"/>
      <c r="P709" s="83"/>
      <c r="Q709" s="83"/>
      <c r="R709" s="83"/>
      <c r="S709" s="83"/>
      <c r="T709" s="83"/>
      <c r="U709" s="83"/>
      <c r="V709" s="83"/>
      <c r="W709" s="83"/>
      <c r="X709" s="83"/>
      <c r="Y709" s="83"/>
      <c r="Z709" s="83"/>
      <c r="AA709" s="83"/>
      <c r="AB709" s="83"/>
      <c r="AC709" s="83"/>
      <c r="AD709" s="83"/>
      <c r="AE709" s="83"/>
      <c r="AF709" s="83"/>
      <c r="AG709" s="83"/>
      <c r="AH709" s="83"/>
      <c r="AI709" s="83"/>
      <c r="AJ709" s="83"/>
    </row>
    <row r="710" spans="1:36" ht="12.75" x14ac:dyDescent="0.2">
      <c r="A710" s="83"/>
      <c r="B710" s="83"/>
      <c r="C710" s="83"/>
      <c r="D710" s="83"/>
      <c r="E710" s="83"/>
      <c r="F710" s="83"/>
      <c r="G710" s="83"/>
      <c r="H710" s="83"/>
      <c r="I710" s="83"/>
      <c r="J710" s="83"/>
      <c r="K710" s="83"/>
      <c r="L710" s="83"/>
      <c r="M710" s="83"/>
      <c r="N710" s="83"/>
      <c r="O710" s="83"/>
      <c r="P710" s="83"/>
      <c r="Q710" s="83"/>
      <c r="R710" s="83"/>
      <c r="S710" s="83"/>
      <c r="T710" s="83"/>
      <c r="U710" s="83"/>
      <c r="V710" s="83"/>
      <c r="W710" s="83"/>
      <c r="X710" s="83"/>
      <c r="Y710" s="83"/>
      <c r="Z710" s="83"/>
      <c r="AA710" s="83"/>
      <c r="AB710" s="83"/>
      <c r="AC710" s="83"/>
      <c r="AD710" s="83"/>
      <c r="AE710" s="83"/>
      <c r="AF710" s="83"/>
      <c r="AG710" s="83"/>
      <c r="AH710" s="83"/>
      <c r="AI710" s="83"/>
      <c r="AJ710" s="83"/>
    </row>
    <row r="711" spans="1:36" ht="12.75" x14ac:dyDescent="0.2">
      <c r="A711" s="83"/>
      <c r="B711" s="83"/>
      <c r="C711" s="83"/>
      <c r="D711" s="83"/>
      <c r="E711" s="83"/>
      <c r="F711" s="83"/>
      <c r="G711" s="83"/>
      <c r="H711" s="83"/>
      <c r="I711" s="83"/>
      <c r="J711" s="83"/>
      <c r="K711" s="83"/>
      <c r="L711" s="83"/>
      <c r="M711" s="83"/>
      <c r="N711" s="83"/>
      <c r="O711" s="83"/>
      <c r="P711" s="83"/>
      <c r="Q711" s="83"/>
      <c r="R711" s="83"/>
      <c r="S711" s="83"/>
      <c r="T711" s="83"/>
      <c r="U711" s="83"/>
      <c r="V711" s="83"/>
      <c r="W711" s="83"/>
      <c r="X711" s="83"/>
      <c r="Y711" s="83"/>
      <c r="Z711" s="83"/>
      <c r="AA711" s="83"/>
      <c r="AB711" s="83"/>
      <c r="AC711" s="83"/>
      <c r="AD711" s="83"/>
      <c r="AE711" s="83"/>
      <c r="AF711" s="83"/>
      <c r="AG711" s="83"/>
      <c r="AH711" s="83"/>
      <c r="AI711" s="83"/>
      <c r="AJ711" s="83"/>
    </row>
    <row r="712" spans="1:36" ht="12.75" x14ac:dyDescent="0.2">
      <c r="A712" s="83"/>
      <c r="B712" s="83"/>
      <c r="C712" s="83"/>
      <c r="D712" s="83"/>
      <c r="E712" s="83"/>
      <c r="F712" s="83"/>
      <c r="G712" s="83"/>
      <c r="H712" s="83"/>
      <c r="I712" s="83"/>
      <c r="J712" s="83"/>
      <c r="K712" s="83"/>
      <c r="L712" s="83"/>
      <c r="M712" s="83"/>
      <c r="N712" s="83"/>
      <c r="O712" s="83"/>
      <c r="P712" s="83"/>
      <c r="Q712" s="83"/>
      <c r="R712" s="83"/>
      <c r="S712" s="83"/>
      <c r="T712" s="83"/>
      <c r="U712" s="83"/>
      <c r="V712" s="83"/>
      <c r="W712" s="83"/>
      <c r="X712" s="83"/>
      <c r="Y712" s="83"/>
      <c r="Z712" s="83"/>
      <c r="AA712" s="83"/>
      <c r="AB712" s="83"/>
      <c r="AC712" s="83"/>
      <c r="AD712" s="83"/>
      <c r="AE712" s="83"/>
      <c r="AF712" s="83"/>
      <c r="AG712" s="83"/>
      <c r="AH712" s="83"/>
      <c r="AI712" s="83"/>
      <c r="AJ712" s="83"/>
    </row>
    <row r="713" spans="1:36" ht="12.75" x14ac:dyDescent="0.2">
      <c r="A713" s="83"/>
      <c r="B713" s="83"/>
      <c r="C713" s="83"/>
      <c r="D713" s="83"/>
      <c r="E713" s="83"/>
      <c r="F713" s="83"/>
      <c r="G713" s="83"/>
      <c r="H713" s="83"/>
      <c r="I713" s="83"/>
      <c r="J713" s="83"/>
      <c r="K713" s="83"/>
      <c r="L713" s="83"/>
      <c r="M713" s="83"/>
      <c r="N713" s="83"/>
      <c r="O713" s="83"/>
      <c r="P713" s="83"/>
      <c r="Q713" s="83"/>
      <c r="R713" s="83"/>
      <c r="S713" s="83"/>
      <c r="T713" s="83"/>
      <c r="U713" s="83"/>
      <c r="V713" s="83"/>
      <c r="W713" s="83"/>
      <c r="X713" s="83"/>
      <c r="Y713" s="83"/>
      <c r="Z713" s="83"/>
      <c r="AA713" s="83"/>
      <c r="AB713" s="83"/>
      <c r="AC713" s="83"/>
      <c r="AD713" s="83"/>
      <c r="AE713" s="83"/>
      <c r="AF713" s="83"/>
      <c r="AG713" s="83"/>
      <c r="AH713" s="83"/>
      <c r="AI713" s="83"/>
      <c r="AJ713" s="83"/>
    </row>
    <row r="714" spans="1:36" ht="12.75" x14ac:dyDescent="0.2">
      <c r="A714" s="83"/>
      <c r="B714" s="83"/>
      <c r="C714" s="83"/>
      <c r="D714" s="83"/>
      <c r="E714" s="83"/>
      <c r="F714" s="83"/>
      <c r="G714" s="83"/>
      <c r="H714" s="83"/>
      <c r="I714" s="83"/>
      <c r="J714" s="83"/>
      <c r="K714" s="83"/>
      <c r="L714" s="83"/>
      <c r="M714" s="83"/>
      <c r="N714" s="83"/>
      <c r="O714" s="83"/>
      <c r="P714" s="83"/>
      <c r="Q714" s="83"/>
      <c r="R714" s="83"/>
      <c r="S714" s="83"/>
      <c r="T714" s="83"/>
      <c r="U714" s="83"/>
      <c r="V714" s="83"/>
      <c r="W714" s="83"/>
      <c r="X714" s="83"/>
      <c r="Y714" s="83"/>
      <c r="Z714" s="83"/>
      <c r="AA714" s="83"/>
      <c r="AB714" s="83"/>
      <c r="AC714" s="83"/>
      <c r="AD714" s="83"/>
      <c r="AE714" s="83"/>
      <c r="AF714" s="83"/>
      <c r="AG714" s="83"/>
      <c r="AH714" s="83"/>
      <c r="AI714" s="83"/>
      <c r="AJ714" s="83"/>
    </row>
    <row r="715" spans="1:36" ht="12.75" x14ac:dyDescent="0.2">
      <c r="A715" s="83"/>
      <c r="B715" s="83"/>
      <c r="C715" s="83"/>
      <c r="D715" s="83"/>
      <c r="E715" s="83"/>
      <c r="F715" s="83"/>
      <c r="G715" s="83"/>
      <c r="H715" s="83"/>
      <c r="I715" s="83"/>
      <c r="J715" s="83"/>
      <c r="K715" s="83"/>
      <c r="L715" s="83"/>
      <c r="M715" s="83"/>
      <c r="N715" s="83"/>
      <c r="O715" s="83"/>
      <c r="P715" s="83"/>
      <c r="Q715" s="83"/>
      <c r="R715" s="83"/>
      <c r="S715" s="83"/>
      <c r="T715" s="83"/>
      <c r="U715" s="83"/>
      <c r="V715" s="83"/>
      <c r="W715" s="83"/>
      <c r="X715" s="83"/>
      <c r="Y715" s="83"/>
      <c r="Z715" s="83"/>
      <c r="AA715" s="83"/>
      <c r="AB715" s="83"/>
      <c r="AC715" s="83"/>
      <c r="AD715" s="83"/>
      <c r="AE715" s="83"/>
      <c r="AF715" s="83"/>
      <c r="AG715" s="83"/>
      <c r="AH715" s="83"/>
      <c r="AI715" s="83"/>
      <c r="AJ715" s="83"/>
    </row>
    <row r="716" spans="1:36" ht="12.75" x14ac:dyDescent="0.2">
      <c r="A716" s="83"/>
      <c r="B716" s="83"/>
      <c r="C716" s="83"/>
      <c r="D716" s="83"/>
      <c r="E716" s="83"/>
      <c r="F716" s="83"/>
      <c r="G716" s="83"/>
      <c r="H716" s="83"/>
      <c r="I716" s="83"/>
      <c r="J716" s="83"/>
      <c r="K716" s="83"/>
      <c r="L716" s="83"/>
      <c r="M716" s="83"/>
      <c r="N716" s="83"/>
      <c r="O716" s="83"/>
      <c r="P716" s="83"/>
      <c r="Q716" s="83"/>
      <c r="R716" s="83"/>
      <c r="S716" s="83"/>
      <c r="T716" s="83"/>
      <c r="U716" s="83"/>
      <c r="V716" s="83"/>
      <c r="W716" s="83"/>
      <c r="X716" s="83"/>
      <c r="Y716" s="83"/>
      <c r="Z716" s="83"/>
      <c r="AA716" s="83"/>
      <c r="AB716" s="83"/>
      <c r="AC716" s="83"/>
      <c r="AD716" s="83"/>
      <c r="AE716" s="83"/>
      <c r="AF716" s="83"/>
      <c r="AG716" s="83"/>
      <c r="AH716" s="83"/>
      <c r="AI716" s="83"/>
      <c r="AJ716" s="83"/>
    </row>
    <row r="717" spans="1:36" ht="12.75" x14ac:dyDescent="0.2">
      <c r="A717" s="83"/>
      <c r="B717" s="83"/>
      <c r="C717" s="83"/>
      <c r="D717" s="83"/>
      <c r="E717" s="83"/>
      <c r="F717" s="83"/>
      <c r="G717" s="83"/>
      <c r="H717" s="83"/>
      <c r="I717" s="83"/>
      <c r="J717" s="83"/>
      <c r="K717" s="83"/>
      <c r="L717" s="83"/>
      <c r="M717" s="83"/>
      <c r="N717" s="83"/>
      <c r="O717" s="83"/>
      <c r="P717" s="83"/>
      <c r="Q717" s="83"/>
      <c r="R717" s="83"/>
      <c r="S717" s="83"/>
      <c r="T717" s="83"/>
      <c r="U717" s="83"/>
      <c r="V717" s="83"/>
      <c r="W717" s="83"/>
      <c r="X717" s="83"/>
      <c r="Y717" s="83"/>
      <c r="Z717" s="83"/>
      <c r="AA717" s="83"/>
      <c r="AB717" s="83"/>
      <c r="AC717" s="83"/>
      <c r="AD717" s="83"/>
      <c r="AE717" s="83"/>
      <c r="AF717" s="83"/>
      <c r="AG717" s="83"/>
      <c r="AH717" s="83"/>
      <c r="AI717" s="83"/>
      <c r="AJ717" s="83"/>
    </row>
    <row r="718" spans="1:36" ht="12.75" x14ac:dyDescent="0.2">
      <c r="A718" s="83"/>
      <c r="B718" s="83"/>
      <c r="C718" s="83"/>
      <c r="D718" s="83"/>
      <c r="E718" s="83"/>
      <c r="F718" s="83"/>
      <c r="G718" s="83"/>
      <c r="H718" s="83"/>
      <c r="I718" s="83"/>
      <c r="J718" s="83"/>
      <c r="K718" s="83"/>
      <c r="L718" s="83"/>
      <c r="M718" s="83"/>
      <c r="N718" s="83"/>
      <c r="O718" s="83"/>
      <c r="P718" s="83"/>
      <c r="Q718" s="83"/>
      <c r="R718" s="83"/>
      <c r="S718" s="83"/>
      <c r="T718" s="83"/>
      <c r="U718" s="83"/>
      <c r="V718" s="83"/>
      <c r="W718" s="83"/>
      <c r="X718" s="83"/>
      <c r="Y718" s="83"/>
      <c r="Z718" s="83"/>
      <c r="AA718" s="83"/>
      <c r="AB718" s="83"/>
      <c r="AC718" s="83"/>
      <c r="AD718" s="83"/>
      <c r="AE718" s="83"/>
      <c r="AF718" s="83"/>
      <c r="AG718" s="83"/>
      <c r="AH718" s="83"/>
      <c r="AI718" s="83"/>
      <c r="AJ718" s="83"/>
    </row>
    <row r="719" spans="1:36" ht="12.75" x14ac:dyDescent="0.2">
      <c r="A719" s="83"/>
      <c r="B719" s="83"/>
      <c r="C719" s="83"/>
      <c r="D719" s="83"/>
      <c r="E719" s="83"/>
      <c r="F719" s="83"/>
      <c r="G719" s="83"/>
      <c r="H719" s="83"/>
      <c r="I719" s="83"/>
      <c r="J719" s="83"/>
      <c r="K719" s="83"/>
      <c r="L719" s="83"/>
      <c r="M719" s="83"/>
      <c r="N719" s="83"/>
      <c r="O719" s="83"/>
      <c r="P719" s="83"/>
      <c r="Q719" s="83"/>
      <c r="R719" s="83"/>
      <c r="S719" s="83"/>
      <c r="T719" s="83"/>
      <c r="U719" s="83"/>
      <c r="V719" s="83"/>
      <c r="W719" s="83"/>
      <c r="X719" s="83"/>
      <c r="Y719" s="83"/>
      <c r="Z719" s="83"/>
      <c r="AA719" s="83"/>
      <c r="AB719" s="83"/>
      <c r="AC719" s="83"/>
      <c r="AD719" s="83"/>
      <c r="AE719" s="83"/>
      <c r="AF719" s="83"/>
      <c r="AG719" s="83"/>
      <c r="AH719" s="83"/>
      <c r="AI719" s="83"/>
      <c r="AJ719" s="83"/>
    </row>
    <row r="720" spans="1:36" ht="12.75" x14ac:dyDescent="0.2">
      <c r="A720" s="83"/>
      <c r="B720" s="83"/>
      <c r="C720" s="83"/>
      <c r="D720" s="83"/>
      <c r="E720" s="83"/>
      <c r="F720" s="83"/>
      <c r="G720" s="83"/>
      <c r="H720" s="83"/>
      <c r="I720" s="83"/>
      <c r="J720" s="83"/>
      <c r="K720" s="83"/>
      <c r="L720" s="83"/>
      <c r="M720" s="83"/>
      <c r="N720" s="83"/>
      <c r="O720" s="83"/>
      <c r="P720" s="83"/>
      <c r="Q720" s="83"/>
      <c r="R720" s="83"/>
      <c r="S720" s="83"/>
      <c r="T720" s="83"/>
      <c r="U720" s="83"/>
      <c r="V720" s="83"/>
      <c r="W720" s="83"/>
      <c r="X720" s="83"/>
      <c r="Y720" s="83"/>
      <c r="Z720" s="83"/>
      <c r="AA720" s="83"/>
      <c r="AB720" s="83"/>
      <c r="AC720" s="83"/>
      <c r="AD720" s="83"/>
      <c r="AE720" s="83"/>
      <c r="AF720" s="83"/>
      <c r="AG720" s="83"/>
      <c r="AH720" s="83"/>
      <c r="AI720" s="83"/>
      <c r="AJ720" s="83"/>
    </row>
    <row r="721" spans="1:36" ht="12.75" x14ac:dyDescent="0.2">
      <c r="A721" s="83"/>
      <c r="B721" s="83"/>
      <c r="C721" s="83"/>
      <c r="D721" s="83"/>
      <c r="E721" s="83"/>
      <c r="F721" s="83"/>
      <c r="G721" s="83"/>
      <c r="H721" s="83"/>
      <c r="I721" s="83"/>
      <c r="J721" s="83"/>
      <c r="K721" s="83"/>
      <c r="L721" s="83"/>
      <c r="M721" s="83"/>
      <c r="N721" s="83"/>
      <c r="O721" s="83"/>
      <c r="P721" s="83"/>
      <c r="Q721" s="83"/>
      <c r="R721" s="83"/>
      <c r="S721" s="83"/>
      <c r="T721" s="83"/>
      <c r="U721" s="83"/>
      <c r="V721" s="83"/>
      <c r="W721" s="83"/>
      <c r="X721" s="83"/>
      <c r="Y721" s="83"/>
      <c r="Z721" s="83"/>
      <c r="AA721" s="83"/>
      <c r="AB721" s="83"/>
      <c r="AC721" s="83"/>
      <c r="AD721" s="83"/>
      <c r="AE721" s="83"/>
      <c r="AF721" s="83"/>
      <c r="AG721" s="83"/>
      <c r="AH721" s="83"/>
      <c r="AI721" s="83"/>
      <c r="AJ721" s="83"/>
    </row>
    <row r="722" spans="1:36" ht="12.75" x14ac:dyDescent="0.2">
      <c r="A722" s="83"/>
      <c r="B722" s="83"/>
      <c r="C722" s="83"/>
      <c r="D722" s="83"/>
      <c r="E722" s="83"/>
      <c r="F722" s="83"/>
      <c r="G722" s="83"/>
      <c r="H722" s="83"/>
      <c r="I722" s="83"/>
      <c r="J722" s="83"/>
      <c r="K722" s="83"/>
      <c r="L722" s="83"/>
      <c r="M722" s="83"/>
      <c r="N722" s="83"/>
      <c r="O722" s="83"/>
      <c r="P722" s="83"/>
      <c r="Q722" s="83"/>
      <c r="R722" s="83"/>
      <c r="S722" s="83"/>
      <c r="T722" s="83"/>
      <c r="U722" s="83"/>
      <c r="V722" s="83"/>
      <c r="W722" s="83"/>
      <c r="X722" s="83"/>
      <c r="Y722" s="83"/>
      <c r="Z722" s="83"/>
      <c r="AA722" s="83"/>
      <c r="AB722" s="83"/>
      <c r="AC722" s="83"/>
      <c r="AD722" s="83"/>
      <c r="AE722" s="83"/>
      <c r="AF722" s="83"/>
      <c r="AG722" s="83"/>
      <c r="AH722" s="83"/>
      <c r="AI722" s="83"/>
      <c r="AJ722" s="83"/>
    </row>
    <row r="723" spans="1:36" ht="12.75" x14ac:dyDescent="0.2">
      <c r="A723" s="83"/>
      <c r="B723" s="83"/>
      <c r="C723" s="83"/>
      <c r="D723" s="83"/>
      <c r="E723" s="83"/>
      <c r="F723" s="83"/>
      <c r="G723" s="83"/>
      <c r="H723" s="83"/>
      <c r="I723" s="83"/>
      <c r="J723" s="83"/>
      <c r="K723" s="83"/>
      <c r="L723" s="83"/>
      <c r="M723" s="83"/>
      <c r="N723" s="83"/>
      <c r="O723" s="83"/>
      <c r="P723" s="83"/>
      <c r="Q723" s="83"/>
      <c r="R723" s="83"/>
      <c r="S723" s="83"/>
      <c r="T723" s="83"/>
      <c r="U723" s="83"/>
      <c r="V723" s="83"/>
      <c r="W723" s="83"/>
      <c r="X723" s="83"/>
      <c r="Y723" s="83"/>
      <c r="Z723" s="83"/>
      <c r="AA723" s="83"/>
      <c r="AB723" s="83"/>
      <c r="AC723" s="83"/>
      <c r="AD723" s="83"/>
      <c r="AE723" s="83"/>
      <c r="AF723" s="83"/>
      <c r="AG723" s="83"/>
      <c r="AH723" s="83"/>
      <c r="AI723" s="83"/>
      <c r="AJ723" s="83"/>
    </row>
    <row r="724" spans="1:36" ht="12.75" x14ac:dyDescent="0.2">
      <c r="A724" s="83"/>
      <c r="B724" s="83"/>
      <c r="C724" s="83"/>
      <c r="D724" s="83"/>
      <c r="E724" s="83"/>
      <c r="F724" s="83"/>
      <c r="G724" s="83"/>
      <c r="H724" s="83"/>
      <c r="I724" s="83"/>
      <c r="J724" s="83"/>
      <c r="K724" s="83"/>
      <c r="L724" s="83"/>
      <c r="M724" s="83"/>
      <c r="N724" s="83"/>
      <c r="O724" s="83"/>
      <c r="P724" s="83"/>
      <c r="Q724" s="83"/>
      <c r="R724" s="83"/>
      <c r="S724" s="83"/>
      <c r="T724" s="83"/>
      <c r="U724" s="83"/>
      <c r="V724" s="83"/>
      <c r="W724" s="83"/>
      <c r="X724" s="83"/>
      <c r="Y724" s="83"/>
      <c r="Z724" s="83"/>
      <c r="AA724" s="83"/>
      <c r="AB724" s="83"/>
      <c r="AC724" s="83"/>
      <c r="AD724" s="83"/>
      <c r="AE724" s="83"/>
      <c r="AF724" s="83"/>
      <c r="AG724" s="83"/>
      <c r="AH724" s="83"/>
      <c r="AI724" s="83"/>
      <c r="AJ724" s="83"/>
    </row>
    <row r="725" spans="1:36" ht="12.75" x14ac:dyDescent="0.2">
      <c r="A725" s="83"/>
      <c r="B725" s="83"/>
      <c r="C725" s="83"/>
      <c r="D725" s="83"/>
      <c r="E725" s="83"/>
      <c r="F725" s="83"/>
      <c r="G725" s="83"/>
      <c r="H725" s="83"/>
      <c r="I725" s="83"/>
      <c r="J725" s="83"/>
      <c r="K725" s="83"/>
      <c r="L725" s="83"/>
      <c r="M725" s="83"/>
      <c r="N725" s="83"/>
      <c r="O725" s="83"/>
      <c r="P725" s="83"/>
      <c r="Q725" s="83"/>
      <c r="R725" s="83"/>
      <c r="S725" s="83"/>
      <c r="T725" s="83"/>
      <c r="U725" s="83"/>
      <c r="V725" s="83"/>
      <c r="W725" s="83"/>
      <c r="X725" s="83"/>
      <c r="Y725" s="83"/>
      <c r="Z725" s="83"/>
      <c r="AA725" s="83"/>
      <c r="AB725" s="83"/>
      <c r="AC725" s="83"/>
      <c r="AD725" s="83"/>
      <c r="AE725" s="83"/>
      <c r="AF725" s="83"/>
      <c r="AG725" s="83"/>
      <c r="AH725" s="83"/>
      <c r="AI725" s="83"/>
      <c r="AJ725" s="83"/>
    </row>
    <row r="726" spans="1:36" ht="12.75" x14ac:dyDescent="0.2">
      <c r="A726" s="83"/>
      <c r="B726" s="83"/>
      <c r="C726" s="83"/>
      <c r="D726" s="83"/>
      <c r="E726" s="83"/>
      <c r="F726" s="83"/>
      <c r="G726" s="83"/>
      <c r="H726" s="83"/>
      <c r="I726" s="83"/>
      <c r="J726" s="83"/>
      <c r="K726" s="83"/>
      <c r="L726" s="83"/>
      <c r="M726" s="83"/>
      <c r="N726" s="83"/>
      <c r="O726" s="83"/>
      <c r="P726" s="83"/>
      <c r="Q726" s="83"/>
      <c r="R726" s="83"/>
      <c r="S726" s="83"/>
      <c r="T726" s="83"/>
      <c r="U726" s="83"/>
      <c r="V726" s="83"/>
      <c r="W726" s="83"/>
      <c r="X726" s="83"/>
      <c r="Y726" s="83"/>
      <c r="Z726" s="83"/>
      <c r="AA726" s="83"/>
      <c r="AB726" s="83"/>
      <c r="AC726" s="83"/>
      <c r="AD726" s="83"/>
      <c r="AE726" s="83"/>
      <c r="AF726" s="83"/>
      <c r="AG726" s="83"/>
      <c r="AH726" s="83"/>
      <c r="AI726" s="83"/>
      <c r="AJ726" s="83"/>
    </row>
    <row r="727" spans="1:36" ht="12.75" x14ac:dyDescent="0.2">
      <c r="A727" s="83"/>
      <c r="B727" s="83"/>
      <c r="C727" s="83"/>
      <c r="D727" s="83"/>
      <c r="E727" s="83"/>
      <c r="F727" s="83"/>
      <c r="G727" s="83"/>
      <c r="H727" s="83"/>
      <c r="I727" s="83"/>
      <c r="J727" s="83"/>
      <c r="K727" s="83"/>
      <c r="L727" s="83"/>
      <c r="M727" s="83"/>
      <c r="N727" s="83"/>
      <c r="O727" s="83"/>
      <c r="P727" s="83"/>
      <c r="Q727" s="83"/>
      <c r="R727" s="83"/>
      <c r="S727" s="83"/>
      <c r="T727" s="83"/>
      <c r="U727" s="83"/>
      <c r="V727" s="83"/>
      <c r="W727" s="83"/>
      <c r="X727" s="83"/>
      <c r="Y727" s="83"/>
      <c r="Z727" s="83"/>
      <c r="AA727" s="83"/>
      <c r="AB727" s="83"/>
      <c r="AC727" s="83"/>
      <c r="AD727" s="83"/>
      <c r="AE727" s="83"/>
      <c r="AF727" s="83"/>
      <c r="AG727" s="83"/>
      <c r="AH727" s="83"/>
      <c r="AI727" s="83"/>
      <c r="AJ727" s="83"/>
    </row>
    <row r="728" spans="1:36" ht="12.75" x14ac:dyDescent="0.2">
      <c r="A728" s="83"/>
      <c r="B728" s="83"/>
      <c r="C728" s="83"/>
      <c r="D728" s="83"/>
      <c r="E728" s="83"/>
      <c r="F728" s="83"/>
      <c r="G728" s="83"/>
      <c r="H728" s="83"/>
      <c r="I728" s="83"/>
      <c r="J728" s="83"/>
      <c r="K728" s="83"/>
      <c r="L728" s="83"/>
      <c r="M728" s="83"/>
      <c r="N728" s="83"/>
      <c r="O728" s="83"/>
      <c r="P728" s="83"/>
      <c r="Q728" s="83"/>
      <c r="R728" s="83"/>
      <c r="S728" s="83"/>
      <c r="T728" s="83"/>
      <c r="U728" s="83"/>
      <c r="V728" s="83"/>
      <c r="W728" s="83"/>
      <c r="X728" s="83"/>
      <c r="Y728" s="83"/>
      <c r="Z728" s="83"/>
      <c r="AA728" s="83"/>
      <c r="AB728" s="83"/>
      <c r="AC728" s="83"/>
      <c r="AD728" s="83"/>
      <c r="AE728" s="83"/>
      <c r="AF728" s="83"/>
      <c r="AG728" s="83"/>
      <c r="AH728" s="83"/>
      <c r="AI728" s="83"/>
      <c r="AJ728" s="83"/>
    </row>
    <row r="729" spans="1:36" ht="12.75" x14ac:dyDescent="0.2">
      <c r="A729" s="83"/>
      <c r="B729" s="83"/>
      <c r="C729" s="83"/>
      <c r="D729" s="83"/>
      <c r="E729" s="83"/>
      <c r="F729" s="83"/>
      <c r="G729" s="83"/>
      <c r="H729" s="83"/>
      <c r="I729" s="83"/>
      <c r="J729" s="83"/>
      <c r="K729" s="83"/>
      <c r="L729" s="83"/>
      <c r="M729" s="83"/>
      <c r="N729" s="83"/>
      <c r="O729" s="83"/>
      <c r="P729" s="83"/>
      <c r="Q729" s="83"/>
      <c r="R729" s="83"/>
      <c r="S729" s="83"/>
      <c r="T729" s="83"/>
      <c r="U729" s="83"/>
      <c r="V729" s="83"/>
      <c r="W729" s="83"/>
      <c r="X729" s="83"/>
      <c r="Y729" s="83"/>
      <c r="Z729" s="83"/>
      <c r="AA729" s="83"/>
      <c r="AB729" s="83"/>
      <c r="AC729" s="83"/>
      <c r="AD729" s="83"/>
      <c r="AE729" s="83"/>
      <c r="AF729" s="83"/>
      <c r="AG729" s="83"/>
      <c r="AH729" s="83"/>
      <c r="AI729" s="83"/>
      <c r="AJ729" s="83"/>
    </row>
    <row r="730" spans="1:36" ht="12.75" x14ac:dyDescent="0.2">
      <c r="A730" s="83"/>
      <c r="B730" s="83"/>
      <c r="C730" s="83"/>
      <c r="D730" s="83"/>
      <c r="E730" s="83"/>
      <c r="F730" s="83"/>
      <c r="G730" s="83"/>
      <c r="H730" s="83"/>
      <c r="I730" s="83"/>
      <c r="J730" s="83"/>
      <c r="K730" s="83"/>
      <c r="L730" s="83"/>
      <c r="M730" s="83"/>
      <c r="N730" s="83"/>
      <c r="O730" s="83"/>
      <c r="P730" s="83"/>
      <c r="Q730" s="83"/>
      <c r="R730" s="83"/>
      <c r="S730" s="83"/>
      <c r="T730" s="83"/>
      <c r="U730" s="83"/>
      <c r="V730" s="83"/>
      <c r="W730" s="83"/>
      <c r="X730" s="83"/>
      <c r="Y730" s="83"/>
      <c r="Z730" s="83"/>
      <c r="AA730" s="83"/>
      <c r="AB730" s="83"/>
      <c r="AC730" s="83"/>
      <c r="AD730" s="83"/>
      <c r="AE730" s="83"/>
      <c r="AF730" s="83"/>
      <c r="AG730" s="83"/>
      <c r="AH730" s="83"/>
      <c r="AI730" s="83"/>
      <c r="AJ730" s="83"/>
    </row>
    <row r="731" spans="1:36" ht="12.75" x14ac:dyDescent="0.2">
      <c r="A731" s="83"/>
      <c r="B731" s="83"/>
      <c r="C731" s="83"/>
      <c r="D731" s="83"/>
      <c r="E731" s="83"/>
      <c r="F731" s="83"/>
      <c r="G731" s="83"/>
      <c r="H731" s="83"/>
      <c r="I731" s="83"/>
      <c r="J731" s="83"/>
      <c r="K731" s="83"/>
      <c r="L731" s="83"/>
      <c r="M731" s="83"/>
      <c r="N731" s="83"/>
      <c r="O731" s="83"/>
      <c r="P731" s="83"/>
      <c r="Q731" s="83"/>
      <c r="R731" s="83"/>
      <c r="S731" s="83"/>
      <c r="T731" s="83"/>
      <c r="U731" s="83"/>
      <c r="V731" s="83"/>
      <c r="W731" s="83"/>
      <c r="X731" s="83"/>
      <c r="Y731" s="83"/>
      <c r="Z731" s="83"/>
      <c r="AA731" s="83"/>
      <c r="AB731" s="83"/>
      <c r="AC731" s="83"/>
      <c r="AD731" s="83"/>
      <c r="AE731" s="83"/>
      <c r="AF731" s="83"/>
      <c r="AG731" s="83"/>
      <c r="AH731" s="83"/>
      <c r="AI731" s="83"/>
      <c r="AJ731" s="83"/>
    </row>
    <row r="732" spans="1:36" ht="12.75" x14ac:dyDescent="0.2">
      <c r="A732" s="83"/>
      <c r="B732" s="83"/>
      <c r="C732" s="83"/>
      <c r="D732" s="83"/>
      <c r="E732" s="83"/>
      <c r="F732" s="83"/>
      <c r="G732" s="83"/>
      <c r="H732" s="83"/>
      <c r="I732" s="83"/>
      <c r="J732" s="83"/>
      <c r="K732" s="83"/>
      <c r="L732" s="83"/>
      <c r="M732" s="83"/>
      <c r="N732" s="83"/>
      <c r="O732" s="83"/>
      <c r="P732" s="83"/>
      <c r="Q732" s="83"/>
      <c r="R732" s="83"/>
      <c r="S732" s="83"/>
      <c r="T732" s="83"/>
      <c r="U732" s="83"/>
      <c r="V732" s="83"/>
      <c r="W732" s="83"/>
      <c r="X732" s="83"/>
      <c r="Y732" s="83"/>
      <c r="Z732" s="83"/>
      <c r="AA732" s="83"/>
      <c r="AB732" s="83"/>
      <c r="AC732" s="83"/>
      <c r="AD732" s="83"/>
      <c r="AE732" s="83"/>
      <c r="AF732" s="83"/>
      <c r="AG732" s="83"/>
      <c r="AH732" s="83"/>
      <c r="AI732" s="83"/>
      <c r="AJ732" s="83"/>
    </row>
    <row r="733" spans="1:36" ht="12.75" x14ac:dyDescent="0.2">
      <c r="A733" s="83"/>
      <c r="B733" s="83"/>
      <c r="C733" s="83"/>
      <c r="D733" s="83"/>
      <c r="E733" s="83"/>
      <c r="F733" s="83"/>
      <c r="G733" s="83"/>
      <c r="H733" s="83"/>
      <c r="I733" s="83"/>
      <c r="J733" s="83"/>
      <c r="K733" s="83"/>
      <c r="L733" s="83"/>
      <c r="M733" s="83"/>
      <c r="N733" s="83"/>
      <c r="O733" s="83"/>
      <c r="P733" s="83"/>
      <c r="Q733" s="83"/>
      <c r="R733" s="83"/>
      <c r="S733" s="83"/>
      <c r="T733" s="83"/>
      <c r="U733" s="83"/>
      <c r="V733" s="83"/>
      <c r="W733" s="83"/>
      <c r="X733" s="83"/>
      <c r="Y733" s="83"/>
      <c r="Z733" s="83"/>
      <c r="AA733" s="83"/>
      <c r="AB733" s="83"/>
      <c r="AC733" s="83"/>
      <c r="AD733" s="83"/>
      <c r="AE733" s="83"/>
      <c r="AF733" s="83"/>
      <c r="AG733" s="83"/>
      <c r="AH733" s="83"/>
      <c r="AI733" s="83"/>
      <c r="AJ733" s="83"/>
    </row>
    <row r="734" spans="1:36" ht="12.75" x14ac:dyDescent="0.2">
      <c r="A734" s="83"/>
      <c r="B734" s="83"/>
      <c r="C734" s="83"/>
      <c r="D734" s="83"/>
      <c r="E734" s="83"/>
      <c r="F734" s="83"/>
      <c r="G734" s="83"/>
      <c r="H734" s="83"/>
      <c r="I734" s="83"/>
      <c r="J734" s="83"/>
      <c r="K734" s="83"/>
      <c r="L734" s="83"/>
      <c r="M734" s="83"/>
      <c r="N734" s="83"/>
      <c r="O734" s="83"/>
      <c r="P734" s="83"/>
      <c r="Q734" s="83"/>
      <c r="R734" s="83"/>
      <c r="S734" s="83"/>
      <c r="T734" s="83"/>
      <c r="U734" s="83"/>
      <c r="V734" s="83"/>
      <c r="W734" s="83"/>
      <c r="X734" s="83"/>
      <c r="Y734" s="83"/>
      <c r="Z734" s="83"/>
      <c r="AA734" s="83"/>
      <c r="AB734" s="83"/>
      <c r="AC734" s="83"/>
      <c r="AD734" s="83"/>
      <c r="AE734" s="83"/>
      <c r="AF734" s="83"/>
      <c r="AG734" s="83"/>
      <c r="AH734" s="83"/>
      <c r="AI734" s="83"/>
      <c r="AJ734" s="83"/>
    </row>
    <row r="735" spans="1:36" ht="12.75" x14ac:dyDescent="0.2">
      <c r="A735" s="83"/>
      <c r="B735" s="83"/>
      <c r="C735" s="83"/>
      <c r="D735" s="83"/>
      <c r="E735" s="83"/>
      <c r="F735" s="83"/>
      <c r="G735" s="83"/>
      <c r="H735" s="83"/>
      <c r="I735" s="83"/>
      <c r="J735" s="83"/>
      <c r="K735" s="83"/>
      <c r="L735" s="83"/>
      <c r="M735" s="83"/>
      <c r="N735" s="83"/>
      <c r="O735" s="83"/>
      <c r="P735" s="83"/>
      <c r="Q735" s="83"/>
      <c r="R735" s="83"/>
      <c r="S735" s="83"/>
      <c r="T735" s="83"/>
      <c r="U735" s="83"/>
      <c r="V735" s="83"/>
      <c r="W735" s="83"/>
      <c r="X735" s="83"/>
      <c r="Y735" s="83"/>
      <c r="Z735" s="83"/>
      <c r="AA735" s="83"/>
      <c r="AB735" s="83"/>
      <c r="AC735" s="83"/>
      <c r="AD735" s="83"/>
      <c r="AE735" s="83"/>
      <c r="AF735" s="83"/>
      <c r="AG735" s="83"/>
      <c r="AH735" s="83"/>
      <c r="AI735" s="83"/>
      <c r="AJ735" s="83"/>
    </row>
    <row r="736" spans="1:36" ht="12.75" x14ac:dyDescent="0.2">
      <c r="A736" s="83"/>
      <c r="B736" s="83"/>
      <c r="C736" s="83"/>
      <c r="D736" s="83"/>
      <c r="E736" s="83"/>
      <c r="F736" s="83"/>
      <c r="G736" s="83"/>
      <c r="H736" s="83"/>
      <c r="I736" s="83"/>
      <c r="J736" s="83"/>
      <c r="K736" s="83"/>
      <c r="L736" s="83"/>
      <c r="M736" s="83"/>
      <c r="N736" s="83"/>
      <c r="O736" s="83"/>
      <c r="P736" s="83"/>
      <c r="Q736" s="83"/>
      <c r="R736" s="83"/>
      <c r="S736" s="83"/>
      <c r="T736" s="83"/>
      <c r="U736" s="83"/>
      <c r="V736" s="83"/>
      <c r="W736" s="83"/>
      <c r="X736" s="83"/>
      <c r="Y736" s="83"/>
      <c r="Z736" s="83"/>
      <c r="AA736" s="83"/>
      <c r="AB736" s="83"/>
      <c r="AC736" s="83"/>
      <c r="AD736" s="83"/>
      <c r="AE736" s="83"/>
      <c r="AF736" s="83"/>
      <c r="AG736" s="83"/>
      <c r="AH736" s="83"/>
      <c r="AI736" s="83"/>
      <c r="AJ736" s="83"/>
    </row>
    <row r="737" spans="1:36" ht="12.75" x14ac:dyDescent="0.2">
      <c r="A737" s="83"/>
      <c r="B737" s="83"/>
      <c r="C737" s="83"/>
      <c r="D737" s="83"/>
      <c r="E737" s="83"/>
      <c r="F737" s="83"/>
      <c r="G737" s="83"/>
      <c r="H737" s="83"/>
      <c r="I737" s="83"/>
      <c r="J737" s="83"/>
      <c r="K737" s="83"/>
      <c r="L737" s="83"/>
      <c r="M737" s="83"/>
      <c r="N737" s="83"/>
      <c r="O737" s="83"/>
      <c r="P737" s="83"/>
      <c r="Q737" s="83"/>
      <c r="R737" s="83"/>
      <c r="S737" s="83"/>
      <c r="T737" s="83"/>
      <c r="U737" s="83"/>
      <c r="V737" s="83"/>
      <c r="W737" s="83"/>
      <c r="X737" s="83"/>
      <c r="Y737" s="83"/>
      <c r="Z737" s="83"/>
      <c r="AA737" s="83"/>
      <c r="AB737" s="83"/>
      <c r="AC737" s="83"/>
      <c r="AD737" s="83"/>
      <c r="AE737" s="83"/>
      <c r="AF737" s="83"/>
      <c r="AG737" s="83"/>
      <c r="AH737" s="83"/>
      <c r="AI737" s="83"/>
      <c r="AJ737" s="83"/>
    </row>
    <row r="738" spans="1:36" ht="12.75" x14ac:dyDescent="0.2">
      <c r="A738" s="83"/>
      <c r="B738" s="83"/>
      <c r="C738" s="83"/>
      <c r="D738" s="83"/>
      <c r="E738" s="83"/>
      <c r="F738" s="83"/>
      <c r="G738" s="83"/>
      <c r="H738" s="83"/>
      <c r="I738" s="83"/>
      <c r="J738" s="83"/>
      <c r="K738" s="83"/>
      <c r="L738" s="83"/>
      <c r="M738" s="83"/>
      <c r="N738" s="83"/>
      <c r="O738" s="83"/>
      <c r="P738" s="83"/>
      <c r="Q738" s="83"/>
      <c r="R738" s="83"/>
      <c r="S738" s="83"/>
      <c r="T738" s="83"/>
      <c r="U738" s="83"/>
      <c r="V738" s="83"/>
      <c r="W738" s="83"/>
      <c r="X738" s="83"/>
      <c r="Y738" s="83"/>
      <c r="Z738" s="83"/>
      <c r="AA738" s="83"/>
      <c r="AB738" s="83"/>
      <c r="AC738" s="83"/>
      <c r="AD738" s="83"/>
      <c r="AE738" s="83"/>
      <c r="AF738" s="83"/>
      <c r="AG738" s="83"/>
      <c r="AH738" s="83"/>
      <c r="AI738" s="83"/>
      <c r="AJ738" s="83"/>
    </row>
    <row r="739" spans="1:36" ht="12.75" x14ac:dyDescent="0.2">
      <c r="A739" s="83"/>
      <c r="B739" s="83"/>
      <c r="C739" s="83"/>
      <c r="D739" s="83"/>
      <c r="E739" s="83"/>
      <c r="F739" s="83"/>
      <c r="G739" s="83"/>
      <c r="H739" s="83"/>
      <c r="I739" s="83"/>
      <c r="J739" s="83"/>
      <c r="K739" s="83"/>
      <c r="L739" s="83"/>
      <c r="M739" s="83"/>
      <c r="N739" s="83"/>
      <c r="O739" s="83"/>
      <c r="P739" s="83"/>
      <c r="Q739" s="83"/>
      <c r="R739" s="83"/>
      <c r="S739" s="83"/>
      <c r="T739" s="83"/>
      <c r="U739" s="83"/>
      <c r="V739" s="83"/>
      <c r="W739" s="83"/>
      <c r="X739" s="83"/>
      <c r="Y739" s="83"/>
      <c r="Z739" s="83"/>
      <c r="AA739" s="83"/>
      <c r="AB739" s="83"/>
      <c r="AC739" s="83"/>
      <c r="AD739" s="83"/>
      <c r="AE739" s="83"/>
      <c r="AF739" s="83"/>
      <c r="AG739" s="83"/>
      <c r="AH739" s="83"/>
      <c r="AI739" s="83"/>
      <c r="AJ739" s="83"/>
    </row>
    <row r="740" spans="1:36" ht="12.75" x14ac:dyDescent="0.2">
      <c r="A740" s="83"/>
      <c r="B740" s="83"/>
      <c r="C740" s="83"/>
      <c r="D740" s="83"/>
      <c r="E740" s="83"/>
      <c r="F740" s="83"/>
      <c r="G740" s="83"/>
      <c r="H740" s="83"/>
      <c r="I740" s="83"/>
      <c r="J740" s="83"/>
      <c r="K740" s="83"/>
      <c r="L740" s="83"/>
      <c r="M740" s="83"/>
      <c r="N740" s="83"/>
      <c r="O740" s="83"/>
      <c r="P740" s="83"/>
      <c r="Q740" s="83"/>
      <c r="R740" s="83"/>
      <c r="S740" s="83"/>
      <c r="T740" s="83"/>
      <c r="U740" s="83"/>
      <c r="V740" s="83"/>
      <c r="W740" s="83"/>
      <c r="X740" s="83"/>
      <c r="Y740" s="83"/>
      <c r="Z740" s="83"/>
      <c r="AA740" s="83"/>
      <c r="AB740" s="83"/>
      <c r="AC740" s="83"/>
      <c r="AD740" s="83"/>
      <c r="AE740" s="83"/>
      <c r="AF740" s="83"/>
      <c r="AG740" s="83"/>
      <c r="AH740" s="83"/>
      <c r="AI740" s="83"/>
      <c r="AJ740" s="83"/>
    </row>
    <row r="741" spans="1:36" ht="12.75" x14ac:dyDescent="0.2">
      <c r="A741" s="83"/>
      <c r="B741" s="83"/>
      <c r="C741" s="83"/>
      <c r="D741" s="83"/>
      <c r="E741" s="83"/>
      <c r="F741" s="83"/>
      <c r="G741" s="83"/>
      <c r="H741" s="83"/>
      <c r="I741" s="83"/>
      <c r="J741" s="83"/>
      <c r="K741" s="83"/>
      <c r="L741" s="83"/>
      <c r="M741" s="83"/>
      <c r="N741" s="83"/>
      <c r="O741" s="83"/>
      <c r="P741" s="83"/>
      <c r="Q741" s="83"/>
      <c r="R741" s="83"/>
      <c r="S741" s="83"/>
      <c r="T741" s="83"/>
      <c r="U741" s="83"/>
      <c r="V741" s="83"/>
      <c r="W741" s="83"/>
      <c r="X741" s="83"/>
      <c r="Y741" s="83"/>
      <c r="Z741" s="83"/>
      <c r="AA741" s="83"/>
      <c r="AB741" s="83"/>
      <c r="AC741" s="83"/>
      <c r="AD741" s="83"/>
      <c r="AE741" s="83"/>
      <c r="AF741" s="83"/>
      <c r="AG741" s="83"/>
      <c r="AH741" s="83"/>
      <c r="AI741" s="83"/>
      <c r="AJ741" s="83"/>
    </row>
    <row r="742" spans="1:36" ht="12.75" x14ac:dyDescent="0.2">
      <c r="A742" s="83"/>
      <c r="B742" s="83"/>
      <c r="C742" s="83"/>
      <c r="D742" s="83"/>
      <c r="E742" s="83"/>
      <c r="F742" s="83"/>
      <c r="G742" s="83"/>
      <c r="H742" s="83"/>
      <c r="I742" s="83"/>
      <c r="J742" s="83"/>
      <c r="K742" s="83"/>
      <c r="L742" s="83"/>
      <c r="M742" s="83"/>
      <c r="N742" s="83"/>
      <c r="O742" s="83"/>
      <c r="P742" s="83"/>
      <c r="Q742" s="83"/>
      <c r="R742" s="83"/>
      <c r="S742" s="83"/>
      <c r="T742" s="83"/>
      <c r="U742" s="83"/>
      <c r="V742" s="83"/>
      <c r="W742" s="83"/>
      <c r="X742" s="83"/>
      <c r="Y742" s="83"/>
      <c r="Z742" s="83"/>
      <c r="AA742" s="83"/>
      <c r="AB742" s="83"/>
      <c r="AC742" s="83"/>
      <c r="AD742" s="83"/>
      <c r="AE742" s="83"/>
      <c r="AF742" s="83"/>
      <c r="AG742" s="83"/>
      <c r="AH742" s="83"/>
      <c r="AI742" s="83"/>
      <c r="AJ742" s="83"/>
    </row>
    <row r="743" spans="1:36" ht="12.75" x14ac:dyDescent="0.2">
      <c r="A743" s="83"/>
      <c r="B743" s="83"/>
      <c r="C743" s="83"/>
      <c r="D743" s="83"/>
      <c r="E743" s="83"/>
      <c r="F743" s="83"/>
      <c r="G743" s="83"/>
      <c r="H743" s="83"/>
      <c r="I743" s="83"/>
      <c r="J743" s="83"/>
      <c r="K743" s="83"/>
      <c r="L743" s="83"/>
      <c r="M743" s="83"/>
      <c r="N743" s="83"/>
      <c r="O743" s="83"/>
      <c r="P743" s="83"/>
      <c r="Q743" s="83"/>
      <c r="R743" s="83"/>
      <c r="S743" s="83"/>
      <c r="T743" s="83"/>
      <c r="U743" s="83"/>
      <c r="V743" s="83"/>
      <c r="W743" s="83"/>
      <c r="X743" s="83"/>
      <c r="Y743" s="83"/>
      <c r="Z743" s="83"/>
      <c r="AA743" s="83"/>
      <c r="AB743" s="83"/>
      <c r="AC743" s="83"/>
      <c r="AD743" s="83"/>
      <c r="AE743" s="83"/>
      <c r="AF743" s="83"/>
      <c r="AG743" s="83"/>
      <c r="AH743" s="83"/>
      <c r="AI743" s="83"/>
      <c r="AJ743" s="83"/>
    </row>
    <row r="744" spans="1:36" ht="12.75" x14ac:dyDescent="0.2">
      <c r="A744" s="83"/>
      <c r="B744" s="83"/>
      <c r="C744" s="83"/>
      <c r="D744" s="83"/>
      <c r="E744" s="83"/>
      <c r="F744" s="83"/>
      <c r="G744" s="83"/>
      <c r="H744" s="83"/>
      <c r="I744" s="83"/>
      <c r="J744" s="83"/>
      <c r="K744" s="83"/>
      <c r="L744" s="83"/>
      <c r="M744" s="83"/>
      <c r="N744" s="83"/>
      <c r="O744" s="83"/>
      <c r="P744" s="83"/>
      <c r="Q744" s="83"/>
      <c r="R744" s="83"/>
      <c r="S744" s="83"/>
      <c r="T744" s="83"/>
      <c r="U744" s="83"/>
      <c r="V744" s="83"/>
      <c r="W744" s="83"/>
      <c r="X744" s="83"/>
      <c r="Y744" s="83"/>
      <c r="Z744" s="83"/>
      <c r="AA744" s="83"/>
      <c r="AB744" s="83"/>
      <c r="AC744" s="83"/>
      <c r="AD744" s="83"/>
      <c r="AE744" s="83"/>
      <c r="AF744" s="83"/>
      <c r="AG744" s="83"/>
      <c r="AH744" s="83"/>
      <c r="AI744" s="83"/>
      <c r="AJ744" s="83"/>
    </row>
    <row r="745" spans="1:36" ht="12.75" x14ac:dyDescent="0.2">
      <c r="A745" s="83"/>
      <c r="B745" s="83"/>
      <c r="C745" s="83"/>
      <c r="D745" s="83"/>
      <c r="E745" s="83"/>
      <c r="F745" s="83"/>
      <c r="G745" s="83"/>
      <c r="H745" s="83"/>
      <c r="I745" s="83"/>
      <c r="J745" s="83"/>
      <c r="K745" s="83"/>
      <c r="L745" s="83"/>
      <c r="M745" s="83"/>
      <c r="N745" s="83"/>
      <c r="O745" s="83"/>
      <c r="P745" s="83"/>
      <c r="Q745" s="83"/>
      <c r="R745" s="83"/>
      <c r="S745" s="83"/>
      <c r="T745" s="83"/>
      <c r="U745" s="83"/>
      <c r="V745" s="83"/>
      <c r="W745" s="83"/>
      <c r="X745" s="83"/>
      <c r="Y745" s="83"/>
      <c r="Z745" s="83"/>
      <c r="AA745" s="83"/>
      <c r="AB745" s="83"/>
      <c r="AC745" s="83"/>
      <c r="AD745" s="83"/>
      <c r="AE745" s="83"/>
      <c r="AF745" s="83"/>
      <c r="AG745" s="83"/>
      <c r="AH745" s="83"/>
      <c r="AI745" s="83"/>
      <c r="AJ745" s="83"/>
    </row>
    <row r="746" spans="1:36" ht="12.75" x14ac:dyDescent="0.2">
      <c r="A746" s="83"/>
      <c r="B746" s="83"/>
      <c r="C746" s="83"/>
      <c r="D746" s="83"/>
      <c r="E746" s="83"/>
      <c r="F746" s="83"/>
      <c r="G746" s="83"/>
      <c r="H746" s="83"/>
      <c r="I746" s="83"/>
      <c r="J746" s="83"/>
      <c r="K746" s="83"/>
      <c r="L746" s="83"/>
      <c r="M746" s="83"/>
      <c r="N746" s="83"/>
      <c r="O746" s="83"/>
      <c r="P746" s="83"/>
      <c r="Q746" s="83"/>
      <c r="R746" s="83"/>
      <c r="S746" s="83"/>
      <c r="T746" s="83"/>
      <c r="U746" s="83"/>
      <c r="V746" s="83"/>
      <c r="W746" s="83"/>
      <c r="X746" s="83"/>
      <c r="Y746" s="83"/>
      <c r="Z746" s="83"/>
      <c r="AA746" s="83"/>
      <c r="AB746" s="83"/>
      <c r="AC746" s="83"/>
      <c r="AD746" s="83"/>
      <c r="AE746" s="83"/>
      <c r="AF746" s="83"/>
      <c r="AG746" s="83"/>
      <c r="AH746" s="83"/>
      <c r="AI746" s="83"/>
      <c r="AJ746" s="83"/>
    </row>
    <row r="747" spans="1:36" ht="12.75" x14ac:dyDescent="0.2">
      <c r="A747" s="83"/>
      <c r="B747" s="83"/>
      <c r="C747" s="83"/>
      <c r="D747" s="83"/>
      <c r="E747" s="83"/>
      <c r="F747" s="83"/>
      <c r="G747" s="83"/>
      <c r="H747" s="83"/>
      <c r="I747" s="83"/>
      <c r="J747" s="83"/>
      <c r="K747" s="83"/>
      <c r="L747" s="83"/>
      <c r="M747" s="83"/>
      <c r="N747" s="83"/>
      <c r="O747" s="83"/>
      <c r="P747" s="83"/>
      <c r="Q747" s="83"/>
      <c r="R747" s="83"/>
      <c r="S747" s="83"/>
      <c r="T747" s="83"/>
      <c r="U747" s="83"/>
      <c r="V747" s="83"/>
      <c r="W747" s="83"/>
      <c r="X747" s="83"/>
      <c r="Y747" s="83"/>
      <c r="Z747" s="83"/>
      <c r="AA747" s="83"/>
      <c r="AB747" s="83"/>
      <c r="AC747" s="83"/>
      <c r="AD747" s="83"/>
      <c r="AE747" s="83"/>
      <c r="AF747" s="83"/>
      <c r="AG747" s="83"/>
      <c r="AH747" s="83"/>
      <c r="AI747" s="83"/>
      <c r="AJ747" s="83"/>
    </row>
    <row r="748" spans="1:36" ht="12.75" x14ac:dyDescent="0.2">
      <c r="A748" s="83"/>
      <c r="B748" s="83"/>
      <c r="C748" s="83"/>
      <c r="D748" s="83"/>
      <c r="E748" s="83"/>
      <c r="F748" s="83"/>
      <c r="G748" s="83"/>
      <c r="H748" s="83"/>
      <c r="I748" s="83"/>
      <c r="J748" s="83"/>
      <c r="K748" s="83"/>
      <c r="L748" s="83"/>
      <c r="M748" s="83"/>
      <c r="N748" s="83"/>
      <c r="O748" s="83"/>
      <c r="P748" s="83"/>
      <c r="Q748" s="83"/>
      <c r="R748" s="83"/>
      <c r="S748" s="83"/>
      <c r="T748" s="83"/>
      <c r="U748" s="83"/>
      <c r="V748" s="83"/>
      <c r="W748" s="83"/>
      <c r="X748" s="83"/>
      <c r="Y748" s="83"/>
      <c r="Z748" s="83"/>
      <c r="AA748" s="83"/>
      <c r="AB748" s="83"/>
      <c r="AC748" s="83"/>
      <c r="AD748" s="83"/>
      <c r="AE748" s="83"/>
      <c r="AF748" s="83"/>
      <c r="AG748" s="83"/>
      <c r="AH748" s="83"/>
      <c r="AI748" s="83"/>
      <c r="AJ748" s="83"/>
    </row>
    <row r="749" spans="1:36" ht="12.75" x14ac:dyDescent="0.2">
      <c r="A749" s="83"/>
      <c r="B749" s="83"/>
      <c r="C749" s="83"/>
      <c r="D749" s="83"/>
      <c r="E749" s="83"/>
      <c r="F749" s="83"/>
      <c r="G749" s="83"/>
      <c r="H749" s="83"/>
      <c r="I749" s="83"/>
      <c r="J749" s="83"/>
      <c r="K749" s="83"/>
      <c r="L749" s="83"/>
      <c r="M749" s="83"/>
      <c r="N749" s="83"/>
      <c r="O749" s="83"/>
      <c r="P749" s="83"/>
      <c r="Q749" s="83"/>
      <c r="R749" s="83"/>
      <c r="S749" s="83"/>
      <c r="T749" s="83"/>
      <c r="U749" s="83"/>
      <c r="V749" s="83"/>
      <c r="W749" s="83"/>
      <c r="X749" s="83"/>
      <c r="Y749" s="83"/>
      <c r="Z749" s="83"/>
      <c r="AA749" s="83"/>
      <c r="AB749" s="83"/>
      <c r="AC749" s="83"/>
      <c r="AD749" s="83"/>
      <c r="AE749" s="83"/>
      <c r="AF749" s="83"/>
      <c r="AG749" s="83"/>
      <c r="AH749" s="83"/>
      <c r="AI749" s="83"/>
      <c r="AJ749" s="83"/>
    </row>
    <row r="750" spans="1:36" ht="12.75" x14ac:dyDescent="0.2">
      <c r="A750" s="83"/>
      <c r="B750" s="83"/>
      <c r="C750" s="83"/>
      <c r="D750" s="83"/>
      <c r="E750" s="83"/>
      <c r="F750" s="83"/>
      <c r="G750" s="83"/>
      <c r="H750" s="83"/>
      <c r="I750" s="83"/>
      <c r="J750" s="83"/>
      <c r="K750" s="83"/>
      <c r="L750" s="83"/>
      <c r="M750" s="83"/>
      <c r="N750" s="83"/>
      <c r="O750" s="83"/>
      <c r="P750" s="83"/>
      <c r="Q750" s="83"/>
      <c r="R750" s="83"/>
      <c r="S750" s="83"/>
      <c r="T750" s="83"/>
      <c r="U750" s="83"/>
      <c r="V750" s="83"/>
      <c r="W750" s="83"/>
      <c r="X750" s="83"/>
      <c r="Y750" s="83"/>
      <c r="Z750" s="83"/>
      <c r="AA750" s="83"/>
      <c r="AB750" s="83"/>
      <c r="AC750" s="83"/>
      <c r="AD750" s="83"/>
      <c r="AE750" s="83"/>
      <c r="AF750" s="83"/>
      <c r="AG750" s="83"/>
      <c r="AH750" s="83"/>
      <c r="AI750" s="83"/>
      <c r="AJ750" s="83"/>
    </row>
    <row r="751" spans="1:36" ht="12.75" x14ac:dyDescent="0.2">
      <c r="A751" s="83"/>
      <c r="B751" s="83"/>
      <c r="C751" s="83"/>
      <c r="D751" s="83"/>
      <c r="E751" s="83"/>
      <c r="F751" s="83"/>
      <c r="G751" s="83"/>
      <c r="H751" s="83"/>
      <c r="I751" s="83"/>
      <c r="J751" s="83"/>
      <c r="K751" s="83"/>
      <c r="L751" s="83"/>
      <c r="M751" s="83"/>
      <c r="N751" s="83"/>
      <c r="O751" s="83"/>
      <c r="P751" s="83"/>
      <c r="Q751" s="83"/>
      <c r="R751" s="83"/>
      <c r="S751" s="83"/>
      <c r="T751" s="83"/>
      <c r="U751" s="83"/>
      <c r="V751" s="83"/>
      <c r="W751" s="83"/>
      <c r="X751" s="83"/>
      <c r="Y751" s="83"/>
      <c r="Z751" s="83"/>
      <c r="AA751" s="83"/>
      <c r="AB751" s="83"/>
      <c r="AC751" s="83"/>
      <c r="AD751" s="83"/>
      <c r="AE751" s="83"/>
      <c r="AF751" s="83"/>
      <c r="AG751" s="83"/>
      <c r="AH751" s="83"/>
      <c r="AI751" s="83"/>
      <c r="AJ751" s="83"/>
    </row>
    <row r="752" spans="1:36" ht="12.75" x14ac:dyDescent="0.2">
      <c r="A752" s="83"/>
      <c r="B752" s="83"/>
      <c r="C752" s="83"/>
      <c r="D752" s="83"/>
      <c r="E752" s="83"/>
      <c r="F752" s="83"/>
      <c r="G752" s="83"/>
      <c r="H752" s="83"/>
      <c r="I752" s="83"/>
      <c r="J752" s="83"/>
      <c r="K752" s="83"/>
      <c r="L752" s="83"/>
      <c r="M752" s="83"/>
      <c r="N752" s="83"/>
      <c r="O752" s="83"/>
      <c r="P752" s="83"/>
      <c r="Q752" s="83"/>
      <c r="R752" s="83"/>
      <c r="S752" s="83"/>
      <c r="T752" s="83"/>
      <c r="U752" s="83"/>
      <c r="V752" s="83"/>
      <c r="W752" s="83"/>
      <c r="X752" s="83"/>
      <c r="Y752" s="83"/>
      <c r="Z752" s="83"/>
      <c r="AA752" s="83"/>
      <c r="AB752" s="83"/>
      <c r="AC752" s="83"/>
      <c r="AD752" s="83"/>
      <c r="AE752" s="83"/>
      <c r="AF752" s="83"/>
      <c r="AG752" s="83"/>
      <c r="AH752" s="83"/>
      <c r="AI752" s="83"/>
      <c r="AJ752" s="83"/>
    </row>
    <row r="753" spans="1:36" ht="12.75" x14ac:dyDescent="0.2">
      <c r="A753" s="83"/>
      <c r="B753" s="83"/>
      <c r="C753" s="83"/>
      <c r="D753" s="83"/>
      <c r="E753" s="83"/>
      <c r="F753" s="83"/>
      <c r="G753" s="83"/>
      <c r="H753" s="83"/>
      <c r="I753" s="83"/>
      <c r="J753" s="83"/>
      <c r="K753" s="83"/>
      <c r="L753" s="83"/>
      <c r="M753" s="83"/>
      <c r="N753" s="83"/>
      <c r="O753" s="83"/>
      <c r="P753" s="83"/>
      <c r="Q753" s="83"/>
      <c r="R753" s="83"/>
      <c r="S753" s="83"/>
      <c r="T753" s="83"/>
      <c r="U753" s="83"/>
      <c r="V753" s="83"/>
      <c r="W753" s="83"/>
      <c r="X753" s="83"/>
      <c r="Y753" s="83"/>
      <c r="Z753" s="83"/>
      <c r="AA753" s="83"/>
      <c r="AB753" s="83"/>
      <c r="AC753" s="83"/>
      <c r="AD753" s="83"/>
      <c r="AE753" s="83"/>
      <c r="AF753" s="83"/>
      <c r="AG753" s="83"/>
      <c r="AH753" s="83"/>
      <c r="AI753" s="83"/>
      <c r="AJ753" s="83"/>
    </row>
    <row r="754" spans="1:36" ht="12.75" x14ac:dyDescent="0.2">
      <c r="A754" s="83"/>
      <c r="B754" s="83"/>
      <c r="C754" s="83"/>
      <c r="D754" s="83"/>
      <c r="E754" s="83"/>
      <c r="F754" s="83"/>
      <c r="G754" s="83"/>
      <c r="H754" s="83"/>
      <c r="I754" s="83"/>
      <c r="J754" s="83"/>
      <c r="K754" s="83"/>
      <c r="L754" s="83"/>
      <c r="M754" s="83"/>
      <c r="N754" s="83"/>
      <c r="O754" s="83"/>
      <c r="P754" s="83"/>
      <c r="Q754" s="83"/>
      <c r="R754" s="83"/>
      <c r="S754" s="83"/>
      <c r="T754" s="83"/>
      <c r="U754" s="83"/>
      <c r="V754" s="83"/>
      <c r="W754" s="83"/>
      <c r="X754" s="83"/>
      <c r="Y754" s="83"/>
      <c r="Z754" s="83"/>
      <c r="AA754" s="83"/>
      <c r="AB754" s="83"/>
      <c r="AC754" s="83"/>
      <c r="AD754" s="83"/>
      <c r="AE754" s="83"/>
      <c r="AF754" s="83"/>
      <c r="AG754" s="83"/>
      <c r="AH754" s="83"/>
      <c r="AI754" s="83"/>
      <c r="AJ754" s="83"/>
    </row>
    <row r="755" spans="1:36" ht="12.75" x14ac:dyDescent="0.2">
      <c r="A755" s="83"/>
      <c r="B755" s="83"/>
      <c r="C755" s="83"/>
      <c r="D755" s="83"/>
      <c r="E755" s="83"/>
      <c r="F755" s="83"/>
      <c r="G755" s="83"/>
      <c r="H755" s="83"/>
      <c r="I755" s="83"/>
      <c r="J755" s="83"/>
      <c r="K755" s="83"/>
      <c r="L755" s="83"/>
      <c r="M755" s="83"/>
      <c r="N755" s="83"/>
      <c r="O755" s="83"/>
      <c r="P755" s="83"/>
      <c r="Q755" s="83"/>
      <c r="R755" s="83"/>
      <c r="S755" s="83"/>
      <c r="T755" s="83"/>
      <c r="U755" s="83"/>
      <c r="V755" s="83"/>
      <c r="W755" s="83"/>
      <c r="X755" s="83"/>
      <c r="Y755" s="83"/>
      <c r="Z755" s="83"/>
      <c r="AA755" s="83"/>
      <c r="AB755" s="83"/>
      <c r="AC755" s="83"/>
      <c r="AD755" s="83"/>
      <c r="AE755" s="83"/>
      <c r="AF755" s="83"/>
      <c r="AG755" s="83"/>
      <c r="AH755" s="83"/>
      <c r="AI755" s="83"/>
      <c r="AJ755" s="83"/>
    </row>
    <row r="756" spans="1:36" ht="12.75" x14ac:dyDescent="0.2">
      <c r="A756" s="83"/>
      <c r="B756" s="83"/>
      <c r="C756" s="83"/>
      <c r="D756" s="83"/>
      <c r="E756" s="83"/>
      <c r="F756" s="83"/>
      <c r="G756" s="83"/>
      <c r="H756" s="83"/>
      <c r="I756" s="83"/>
      <c r="J756" s="83"/>
      <c r="K756" s="83"/>
      <c r="L756" s="83"/>
      <c r="M756" s="83"/>
      <c r="N756" s="83"/>
      <c r="O756" s="83"/>
      <c r="P756" s="83"/>
      <c r="Q756" s="83"/>
      <c r="R756" s="83"/>
      <c r="S756" s="83"/>
      <c r="T756" s="83"/>
      <c r="U756" s="83"/>
      <c r="V756" s="83"/>
      <c r="W756" s="83"/>
      <c r="X756" s="83"/>
      <c r="Y756" s="83"/>
      <c r="Z756" s="83"/>
      <c r="AA756" s="83"/>
      <c r="AB756" s="83"/>
      <c r="AC756" s="83"/>
      <c r="AD756" s="83"/>
      <c r="AE756" s="83"/>
      <c r="AF756" s="83"/>
      <c r="AG756" s="83"/>
      <c r="AH756" s="83"/>
      <c r="AI756" s="83"/>
      <c r="AJ756" s="83"/>
    </row>
    <row r="757" spans="1:36" ht="12.75" x14ac:dyDescent="0.2">
      <c r="A757" s="83"/>
      <c r="B757" s="83"/>
      <c r="C757" s="83"/>
      <c r="D757" s="83"/>
      <c r="E757" s="83"/>
      <c r="F757" s="83"/>
      <c r="G757" s="83"/>
      <c r="H757" s="83"/>
      <c r="I757" s="83"/>
      <c r="J757" s="83"/>
      <c r="K757" s="83"/>
      <c r="L757" s="83"/>
      <c r="M757" s="83"/>
      <c r="N757" s="83"/>
      <c r="O757" s="83"/>
      <c r="P757" s="83"/>
      <c r="Q757" s="83"/>
      <c r="R757" s="83"/>
      <c r="S757" s="83"/>
      <c r="T757" s="83"/>
      <c r="U757" s="83"/>
      <c r="V757" s="83"/>
      <c r="W757" s="83"/>
      <c r="X757" s="83"/>
      <c r="Y757" s="83"/>
      <c r="Z757" s="83"/>
      <c r="AA757" s="83"/>
      <c r="AB757" s="83"/>
      <c r="AC757" s="83"/>
      <c r="AD757" s="83"/>
      <c r="AE757" s="83"/>
      <c r="AF757" s="83"/>
      <c r="AG757" s="83"/>
      <c r="AH757" s="83"/>
      <c r="AI757" s="83"/>
      <c r="AJ757" s="83"/>
    </row>
    <row r="758" spans="1:36" ht="12.75" x14ac:dyDescent="0.2">
      <c r="A758" s="83"/>
      <c r="B758" s="83"/>
      <c r="C758" s="83"/>
      <c r="D758" s="83"/>
      <c r="E758" s="83"/>
      <c r="F758" s="83"/>
      <c r="G758" s="83"/>
      <c r="H758" s="83"/>
      <c r="I758" s="83"/>
      <c r="J758" s="83"/>
      <c r="K758" s="83"/>
      <c r="L758" s="83"/>
      <c r="M758" s="83"/>
      <c r="N758" s="83"/>
      <c r="O758" s="83"/>
      <c r="P758" s="83"/>
      <c r="Q758" s="83"/>
      <c r="R758" s="83"/>
      <c r="S758" s="83"/>
      <c r="T758" s="83"/>
      <c r="U758" s="83"/>
      <c r="V758" s="83"/>
      <c r="W758" s="83"/>
      <c r="X758" s="83"/>
      <c r="Y758" s="83"/>
      <c r="Z758" s="83"/>
      <c r="AA758" s="83"/>
      <c r="AB758" s="83"/>
      <c r="AC758" s="83"/>
      <c r="AD758" s="83"/>
      <c r="AE758" s="83"/>
      <c r="AF758" s="83"/>
      <c r="AG758" s="83"/>
      <c r="AH758" s="83"/>
      <c r="AI758" s="83"/>
      <c r="AJ758" s="83"/>
    </row>
    <row r="759" spans="1:36" ht="12.75" x14ac:dyDescent="0.2">
      <c r="A759" s="83"/>
      <c r="B759" s="83"/>
      <c r="C759" s="83"/>
      <c r="D759" s="83"/>
      <c r="E759" s="83"/>
      <c r="F759" s="83"/>
      <c r="G759" s="83"/>
      <c r="H759" s="83"/>
      <c r="I759" s="83"/>
      <c r="J759" s="83"/>
      <c r="K759" s="83"/>
      <c r="L759" s="83"/>
      <c r="M759" s="83"/>
      <c r="N759" s="83"/>
      <c r="O759" s="83"/>
      <c r="P759" s="83"/>
      <c r="Q759" s="83"/>
      <c r="R759" s="83"/>
      <c r="S759" s="83"/>
      <c r="T759" s="83"/>
      <c r="U759" s="83"/>
      <c r="V759" s="83"/>
      <c r="W759" s="83"/>
      <c r="X759" s="83"/>
      <c r="Y759" s="83"/>
      <c r="Z759" s="83"/>
      <c r="AA759" s="83"/>
      <c r="AB759" s="83"/>
      <c r="AC759" s="83"/>
      <c r="AD759" s="83"/>
      <c r="AE759" s="83"/>
      <c r="AF759" s="83"/>
      <c r="AG759" s="83"/>
      <c r="AH759" s="83"/>
      <c r="AI759" s="83"/>
      <c r="AJ759" s="83"/>
    </row>
    <row r="760" spans="1:36" ht="12.75" x14ac:dyDescent="0.2">
      <c r="A760" s="83"/>
      <c r="B760" s="83"/>
      <c r="C760" s="83"/>
      <c r="D760" s="83"/>
      <c r="E760" s="83"/>
      <c r="F760" s="83"/>
      <c r="G760" s="83"/>
      <c r="H760" s="83"/>
      <c r="I760" s="83"/>
      <c r="J760" s="83"/>
      <c r="K760" s="83"/>
      <c r="L760" s="83"/>
      <c r="M760" s="83"/>
      <c r="N760" s="83"/>
      <c r="O760" s="83"/>
      <c r="P760" s="83"/>
      <c r="Q760" s="83"/>
      <c r="R760" s="83"/>
      <c r="S760" s="83"/>
      <c r="T760" s="83"/>
      <c r="U760" s="83"/>
      <c r="V760" s="83"/>
      <c r="W760" s="83"/>
      <c r="X760" s="83"/>
      <c r="Y760" s="83"/>
      <c r="Z760" s="83"/>
      <c r="AA760" s="83"/>
      <c r="AB760" s="83"/>
      <c r="AC760" s="83"/>
      <c r="AD760" s="83"/>
      <c r="AE760" s="83"/>
      <c r="AF760" s="83"/>
      <c r="AG760" s="83"/>
      <c r="AH760" s="83"/>
      <c r="AI760" s="83"/>
      <c r="AJ760" s="83"/>
    </row>
    <row r="761" spans="1:36" ht="12.75" x14ac:dyDescent="0.2">
      <c r="A761" s="83"/>
      <c r="B761" s="83"/>
      <c r="C761" s="83"/>
      <c r="D761" s="83"/>
      <c r="E761" s="83"/>
      <c r="F761" s="83"/>
      <c r="G761" s="83"/>
      <c r="H761" s="83"/>
      <c r="I761" s="83"/>
      <c r="J761" s="83"/>
      <c r="K761" s="83"/>
      <c r="L761" s="83"/>
      <c r="M761" s="83"/>
      <c r="N761" s="83"/>
      <c r="O761" s="83"/>
      <c r="P761" s="83"/>
      <c r="Q761" s="83"/>
      <c r="R761" s="83"/>
      <c r="S761" s="83"/>
      <c r="T761" s="83"/>
      <c r="U761" s="83"/>
      <c r="V761" s="83"/>
      <c r="W761" s="83"/>
      <c r="X761" s="83"/>
      <c r="Y761" s="83"/>
      <c r="Z761" s="83"/>
      <c r="AA761" s="83"/>
      <c r="AB761" s="83"/>
      <c r="AC761" s="83"/>
      <c r="AD761" s="83"/>
      <c r="AE761" s="83"/>
      <c r="AF761" s="83"/>
      <c r="AG761" s="83"/>
      <c r="AH761" s="83"/>
      <c r="AI761" s="83"/>
      <c r="AJ761" s="83"/>
    </row>
    <row r="762" spans="1:36" ht="12.75" x14ac:dyDescent="0.2">
      <c r="A762" s="83"/>
      <c r="B762" s="83"/>
      <c r="C762" s="83"/>
      <c r="D762" s="83"/>
      <c r="E762" s="83"/>
      <c r="F762" s="83"/>
      <c r="G762" s="83"/>
      <c r="H762" s="83"/>
      <c r="I762" s="83"/>
      <c r="J762" s="83"/>
      <c r="K762" s="83"/>
      <c r="L762" s="83"/>
      <c r="M762" s="83"/>
      <c r="N762" s="83"/>
      <c r="O762" s="83"/>
      <c r="P762" s="83"/>
      <c r="Q762" s="83"/>
      <c r="R762" s="83"/>
      <c r="S762" s="83"/>
      <c r="T762" s="83"/>
      <c r="U762" s="83"/>
      <c r="V762" s="83"/>
      <c r="W762" s="83"/>
      <c r="X762" s="83"/>
      <c r="Y762" s="83"/>
      <c r="Z762" s="83"/>
      <c r="AA762" s="83"/>
      <c r="AB762" s="83"/>
      <c r="AC762" s="83"/>
      <c r="AD762" s="83"/>
      <c r="AE762" s="83"/>
      <c r="AF762" s="83"/>
      <c r="AG762" s="83"/>
      <c r="AH762" s="83"/>
      <c r="AI762" s="83"/>
      <c r="AJ762" s="83"/>
    </row>
    <row r="763" spans="1:36" ht="12.75" x14ac:dyDescent="0.2">
      <c r="A763" s="83"/>
      <c r="B763" s="83"/>
      <c r="C763" s="83"/>
      <c r="D763" s="83"/>
      <c r="E763" s="83"/>
      <c r="F763" s="83"/>
      <c r="G763" s="83"/>
      <c r="H763" s="83"/>
      <c r="I763" s="83"/>
      <c r="J763" s="83"/>
      <c r="K763" s="83"/>
      <c r="L763" s="83"/>
      <c r="M763" s="83"/>
      <c r="N763" s="83"/>
      <c r="O763" s="83"/>
      <c r="P763" s="83"/>
      <c r="Q763" s="83"/>
      <c r="R763" s="83"/>
      <c r="S763" s="83"/>
      <c r="T763" s="83"/>
      <c r="U763" s="83"/>
      <c r="V763" s="83"/>
      <c r="W763" s="83"/>
      <c r="X763" s="83"/>
      <c r="Y763" s="83"/>
      <c r="Z763" s="83"/>
      <c r="AA763" s="83"/>
      <c r="AB763" s="83"/>
      <c r="AC763" s="83"/>
      <c r="AD763" s="83"/>
      <c r="AE763" s="83"/>
      <c r="AF763" s="83"/>
      <c r="AG763" s="83"/>
      <c r="AH763" s="83"/>
      <c r="AI763" s="83"/>
      <c r="AJ763" s="83"/>
    </row>
    <row r="764" spans="1:36" ht="12.75" x14ac:dyDescent="0.2">
      <c r="A764" s="83"/>
      <c r="B764" s="83"/>
      <c r="C764" s="83"/>
      <c r="D764" s="83"/>
      <c r="E764" s="83"/>
      <c r="F764" s="83"/>
      <c r="G764" s="83"/>
      <c r="H764" s="83"/>
      <c r="I764" s="83"/>
      <c r="J764" s="83"/>
      <c r="K764" s="83"/>
      <c r="L764" s="83"/>
      <c r="M764" s="83"/>
      <c r="N764" s="83"/>
      <c r="O764" s="83"/>
      <c r="P764" s="83"/>
      <c r="Q764" s="83"/>
      <c r="R764" s="83"/>
      <c r="S764" s="83"/>
      <c r="T764" s="83"/>
      <c r="U764" s="83"/>
      <c r="V764" s="83"/>
      <c r="W764" s="83"/>
      <c r="X764" s="83"/>
      <c r="Y764" s="83"/>
      <c r="Z764" s="83"/>
      <c r="AA764" s="83"/>
      <c r="AB764" s="83"/>
      <c r="AC764" s="83"/>
      <c r="AD764" s="83"/>
      <c r="AE764" s="83"/>
      <c r="AF764" s="83"/>
      <c r="AG764" s="83"/>
      <c r="AH764" s="83"/>
      <c r="AI764" s="83"/>
      <c r="AJ764" s="83"/>
    </row>
    <row r="765" spans="1:36" ht="12.75" x14ac:dyDescent="0.2">
      <c r="A765" s="83"/>
      <c r="B765" s="83"/>
      <c r="C765" s="83"/>
      <c r="D765" s="83"/>
      <c r="E765" s="83"/>
      <c r="F765" s="83"/>
      <c r="G765" s="83"/>
      <c r="H765" s="83"/>
      <c r="I765" s="83"/>
      <c r="J765" s="83"/>
      <c r="K765" s="83"/>
      <c r="L765" s="83"/>
      <c r="M765" s="83"/>
      <c r="N765" s="83"/>
      <c r="O765" s="83"/>
      <c r="P765" s="83"/>
      <c r="Q765" s="83"/>
      <c r="R765" s="83"/>
      <c r="S765" s="83"/>
      <c r="T765" s="83"/>
      <c r="U765" s="83"/>
      <c r="V765" s="83"/>
      <c r="W765" s="83"/>
      <c r="X765" s="83"/>
      <c r="Y765" s="83"/>
      <c r="Z765" s="83"/>
      <c r="AA765" s="83"/>
      <c r="AB765" s="83"/>
      <c r="AC765" s="83"/>
      <c r="AD765" s="83"/>
      <c r="AE765" s="83"/>
      <c r="AF765" s="83"/>
      <c r="AG765" s="83"/>
      <c r="AH765" s="83"/>
      <c r="AI765" s="83"/>
      <c r="AJ765" s="83"/>
    </row>
    <row r="766" spans="1:36" ht="12.75" x14ac:dyDescent="0.2">
      <c r="A766" s="83"/>
      <c r="B766" s="83"/>
      <c r="C766" s="83"/>
      <c r="D766" s="83"/>
      <c r="E766" s="83"/>
      <c r="F766" s="83"/>
      <c r="G766" s="83"/>
      <c r="H766" s="83"/>
      <c r="I766" s="83"/>
      <c r="J766" s="83"/>
      <c r="K766" s="83"/>
      <c r="L766" s="83"/>
      <c r="M766" s="83"/>
      <c r="N766" s="83"/>
      <c r="O766" s="83"/>
      <c r="P766" s="83"/>
      <c r="Q766" s="83"/>
      <c r="R766" s="83"/>
      <c r="S766" s="83"/>
      <c r="T766" s="83"/>
      <c r="U766" s="83"/>
      <c r="V766" s="83"/>
      <c r="W766" s="83"/>
      <c r="X766" s="83"/>
      <c r="Y766" s="83"/>
      <c r="Z766" s="83"/>
      <c r="AA766" s="83"/>
      <c r="AB766" s="83"/>
      <c r="AC766" s="83"/>
      <c r="AD766" s="83"/>
      <c r="AE766" s="83"/>
      <c r="AF766" s="83"/>
      <c r="AG766" s="83"/>
      <c r="AH766" s="83"/>
      <c r="AI766" s="83"/>
      <c r="AJ766" s="83"/>
    </row>
    <row r="767" spans="1:36" ht="12.75" x14ac:dyDescent="0.2">
      <c r="A767" s="83"/>
      <c r="B767" s="83"/>
      <c r="C767" s="83"/>
      <c r="D767" s="83"/>
      <c r="E767" s="83"/>
      <c r="F767" s="83"/>
      <c r="G767" s="83"/>
      <c r="H767" s="83"/>
      <c r="I767" s="83"/>
      <c r="J767" s="83"/>
      <c r="K767" s="83"/>
      <c r="L767" s="83"/>
      <c r="M767" s="83"/>
      <c r="N767" s="83"/>
      <c r="O767" s="83"/>
      <c r="P767" s="83"/>
      <c r="Q767" s="83"/>
      <c r="R767" s="83"/>
      <c r="S767" s="83"/>
      <c r="T767" s="83"/>
      <c r="U767" s="83"/>
      <c r="V767" s="83"/>
      <c r="W767" s="83"/>
      <c r="X767" s="83"/>
      <c r="Y767" s="83"/>
      <c r="Z767" s="83"/>
      <c r="AA767" s="83"/>
      <c r="AB767" s="83"/>
      <c r="AC767" s="83"/>
      <c r="AD767" s="83"/>
      <c r="AE767" s="83"/>
      <c r="AF767" s="83"/>
      <c r="AG767" s="83"/>
      <c r="AH767" s="83"/>
      <c r="AI767" s="83"/>
      <c r="AJ767" s="83"/>
    </row>
    <row r="768" spans="1:36" ht="12.75" x14ac:dyDescent="0.2">
      <c r="A768" s="83"/>
      <c r="B768" s="83"/>
      <c r="C768" s="83"/>
      <c r="D768" s="83"/>
      <c r="E768" s="83"/>
      <c r="F768" s="83"/>
      <c r="G768" s="83"/>
      <c r="H768" s="83"/>
      <c r="I768" s="83"/>
      <c r="J768" s="83"/>
      <c r="K768" s="83"/>
      <c r="L768" s="83"/>
      <c r="M768" s="83"/>
      <c r="N768" s="83"/>
      <c r="O768" s="83"/>
      <c r="P768" s="83"/>
      <c r="Q768" s="83"/>
      <c r="R768" s="83"/>
      <c r="S768" s="83"/>
      <c r="T768" s="83"/>
      <c r="U768" s="83"/>
      <c r="V768" s="83"/>
      <c r="W768" s="83"/>
      <c r="X768" s="83"/>
      <c r="Y768" s="83"/>
      <c r="Z768" s="83"/>
      <c r="AA768" s="83"/>
      <c r="AB768" s="83"/>
      <c r="AC768" s="83"/>
      <c r="AD768" s="83"/>
      <c r="AE768" s="83"/>
      <c r="AF768" s="83"/>
      <c r="AG768" s="83"/>
      <c r="AH768" s="83"/>
      <c r="AI768" s="83"/>
      <c r="AJ768" s="83"/>
    </row>
    <row r="769" spans="1:36" ht="12.75" x14ac:dyDescent="0.2">
      <c r="A769" s="83"/>
      <c r="B769" s="83"/>
      <c r="C769" s="83"/>
      <c r="D769" s="83"/>
      <c r="E769" s="83"/>
      <c r="F769" s="83"/>
      <c r="G769" s="83"/>
      <c r="H769" s="83"/>
      <c r="I769" s="83"/>
      <c r="J769" s="83"/>
      <c r="K769" s="83"/>
      <c r="L769" s="83"/>
      <c r="M769" s="83"/>
      <c r="N769" s="83"/>
      <c r="O769" s="83"/>
      <c r="P769" s="83"/>
      <c r="Q769" s="83"/>
      <c r="R769" s="83"/>
      <c r="S769" s="83"/>
      <c r="T769" s="83"/>
      <c r="U769" s="83"/>
      <c r="V769" s="83"/>
      <c r="W769" s="83"/>
      <c r="X769" s="83"/>
      <c r="Y769" s="83"/>
      <c r="Z769" s="83"/>
      <c r="AA769" s="83"/>
      <c r="AB769" s="83"/>
      <c r="AC769" s="83"/>
      <c r="AD769" s="83"/>
      <c r="AE769" s="83"/>
      <c r="AF769" s="83"/>
      <c r="AG769" s="83"/>
      <c r="AH769" s="83"/>
      <c r="AI769" s="83"/>
      <c r="AJ769" s="83"/>
    </row>
    <row r="770" spans="1:36" ht="12.75" x14ac:dyDescent="0.2">
      <c r="A770" s="83"/>
      <c r="B770" s="83"/>
      <c r="C770" s="83"/>
      <c r="D770" s="83"/>
      <c r="E770" s="83"/>
      <c r="F770" s="83"/>
      <c r="G770" s="83"/>
      <c r="H770" s="83"/>
      <c r="I770" s="83"/>
      <c r="J770" s="83"/>
      <c r="K770" s="83"/>
      <c r="L770" s="83"/>
      <c r="M770" s="83"/>
      <c r="N770" s="83"/>
      <c r="O770" s="83"/>
      <c r="P770" s="83"/>
      <c r="Q770" s="83"/>
      <c r="R770" s="83"/>
      <c r="S770" s="83"/>
      <c r="T770" s="83"/>
      <c r="U770" s="83"/>
      <c r="V770" s="83"/>
      <c r="W770" s="83"/>
      <c r="X770" s="83"/>
      <c r="Y770" s="83"/>
      <c r="Z770" s="83"/>
      <c r="AA770" s="83"/>
      <c r="AB770" s="83"/>
      <c r="AC770" s="83"/>
      <c r="AD770" s="83"/>
      <c r="AE770" s="83"/>
      <c r="AF770" s="83"/>
      <c r="AG770" s="83"/>
      <c r="AH770" s="83"/>
      <c r="AI770" s="83"/>
      <c r="AJ770" s="83"/>
    </row>
    <row r="771" spans="1:36" ht="12.75" x14ac:dyDescent="0.2">
      <c r="A771" s="83"/>
      <c r="B771" s="83"/>
      <c r="C771" s="83"/>
      <c r="D771" s="83"/>
      <c r="E771" s="83"/>
      <c r="F771" s="83"/>
      <c r="G771" s="83"/>
      <c r="H771" s="83"/>
      <c r="I771" s="83"/>
      <c r="J771" s="83"/>
      <c r="K771" s="83"/>
      <c r="L771" s="83"/>
      <c r="M771" s="83"/>
      <c r="N771" s="83"/>
      <c r="O771" s="83"/>
      <c r="P771" s="83"/>
      <c r="Q771" s="83"/>
      <c r="R771" s="83"/>
      <c r="S771" s="83"/>
      <c r="T771" s="83"/>
      <c r="U771" s="83"/>
      <c r="V771" s="83"/>
      <c r="W771" s="83"/>
      <c r="X771" s="83"/>
      <c r="Y771" s="83"/>
      <c r="Z771" s="83"/>
      <c r="AA771" s="83"/>
      <c r="AB771" s="83"/>
      <c r="AC771" s="83"/>
      <c r="AD771" s="83"/>
      <c r="AE771" s="83"/>
      <c r="AF771" s="83"/>
      <c r="AG771" s="83"/>
      <c r="AH771" s="83"/>
      <c r="AI771" s="83"/>
      <c r="AJ771" s="83"/>
    </row>
    <row r="772" spans="1:36" ht="12.75" x14ac:dyDescent="0.2">
      <c r="A772" s="83"/>
      <c r="B772" s="83"/>
      <c r="C772" s="83"/>
      <c r="D772" s="83"/>
      <c r="E772" s="83"/>
      <c r="F772" s="83"/>
      <c r="G772" s="83"/>
      <c r="H772" s="83"/>
      <c r="I772" s="83"/>
      <c r="J772" s="83"/>
      <c r="K772" s="83"/>
      <c r="L772" s="83"/>
      <c r="M772" s="83"/>
      <c r="N772" s="83"/>
      <c r="O772" s="83"/>
      <c r="P772" s="83"/>
      <c r="Q772" s="83"/>
      <c r="R772" s="83"/>
      <c r="S772" s="83"/>
      <c r="T772" s="83"/>
      <c r="U772" s="83"/>
      <c r="V772" s="83"/>
      <c r="W772" s="83"/>
      <c r="X772" s="83"/>
      <c r="Y772" s="83"/>
      <c r="Z772" s="83"/>
      <c r="AA772" s="83"/>
      <c r="AB772" s="83"/>
      <c r="AC772" s="83"/>
      <c r="AD772" s="83"/>
      <c r="AE772" s="83"/>
      <c r="AF772" s="83"/>
      <c r="AG772" s="83"/>
      <c r="AH772" s="83"/>
      <c r="AI772" s="83"/>
      <c r="AJ772" s="83"/>
    </row>
    <row r="773" spans="1:36" ht="12.75" x14ac:dyDescent="0.2">
      <c r="A773" s="83"/>
      <c r="B773" s="83"/>
      <c r="C773" s="83"/>
      <c r="D773" s="83"/>
      <c r="E773" s="83"/>
      <c r="F773" s="83"/>
      <c r="G773" s="83"/>
      <c r="H773" s="83"/>
      <c r="I773" s="83"/>
      <c r="J773" s="83"/>
      <c r="K773" s="83"/>
      <c r="L773" s="83"/>
      <c r="M773" s="83"/>
      <c r="N773" s="83"/>
      <c r="O773" s="83"/>
      <c r="P773" s="83"/>
      <c r="Q773" s="83"/>
      <c r="R773" s="83"/>
      <c r="S773" s="83"/>
      <c r="T773" s="83"/>
      <c r="U773" s="83"/>
      <c r="V773" s="83"/>
      <c r="W773" s="83"/>
      <c r="X773" s="83"/>
      <c r="Y773" s="83"/>
      <c r="Z773" s="83"/>
      <c r="AA773" s="83"/>
      <c r="AB773" s="83"/>
      <c r="AC773" s="83"/>
      <c r="AD773" s="83"/>
      <c r="AE773" s="83"/>
      <c r="AF773" s="83"/>
      <c r="AG773" s="83"/>
      <c r="AH773" s="83"/>
      <c r="AI773" s="83"/>
      <c r="AJ773" s="83"/>
    </row>
    <row r="774" spans="1:36" ht="12.75" x14ac:dyDescent="0.2">
      <c r="A774" s="83"/>
      <c r="B774" s="83"/>
      <c r="C774" s="83"/>
      <c r="D774" s="83"/>
      <c r="E774" s="83"/>
      <c r="F774" s="83"/>
      <c r="G774" s="83"/>
      <c r="H774" s="83"/>
      <c r="I774" s="83"/>
      <c r="J774" s="83"/>
      <c r="K774" s="83"/>
      <c r="L774" s="83"/>
      <c r="M774" s="83"/>
      <c r="N774" s="83"/>
      <c r="O774" s="83"/>
      <c r="P774" s="83"/>
      <c r="Q774" s="83"/>
      <c r="R774" s="83"/>
      <c r="S774" s="83"/>
      <c r="T774" s="83"/>
      <c r="U774" s="83"/>
      <c r="V774" s="83"/>
      <c r="W774" s="83"/>
      <c r="X774" s="83"/>
      <c r="Y774" s="83"/>
      <c r="Z774" s="83"/>
      <c r="AA774" s="83"/>
      <c r="AB774" s="83"/>
      <c r="AC774" s="83"/>
      <c r="AD774" s="83"/>
      <c r="AE774" s="83"/>
      <c r="AF774" s="83"/>
      <c r="AG774" s="83"/>
      <c r="AH774" s="83"/>
      <c r="AI774" s="83"/>
      <c r="AJ774" s="83"/>
    </row>
    <row r="775" spans="1:36" ht="12.75" x14ac:dyDescent="0.2">
      <c r="A775" s="83"/>
      <c r="B775" s="83"/>
      <c r="C775" s="83"/>
      <c r="D775" s="83"/>
      <c r="E775" s="83"/>
      <c r="F775" s="83"/>
      <c r="G775" s="83"/>
      <c r="H775" s="83"/>
      <c r="I775" s="83"/>
      <c r="J775" s="83"/>
      <c r="K775" s="83"/>
      <c r="L775" s="83"/>
      <c r="M775" s="83"/>
      <c r="N775" s="83"/>
      <c r="O775" s="83"/>
      <c r="P775" s="83"/>
      <c r="Q775" s="83"/>
      <c r="R775" s="83"/>
      <c r="S775" s="83"/>
      <c r="T775" s="83"/>
      <c r="U775" s="83"/>
      <c r="V775" s="83"/>
      <c r="W775" s="83"/>
      <c r="X775" s="83"/>
      <c r="Y775" s="83"/>
      <c r="Z775" s="83"/>
      <c r="AA775" s="83"/>
      <c r="AB775" s="83"/>
      <c r="AC775" s="83"/>
      <c r="AD775" s="83"/>
      <c r="AE775" s="83"/>
      <c r="AF775" s="83"/>
      <c r="AG775" s="83"/>
      <c r="AH775" s="83"/>
      <c r="AI775" s="83"/>
      <c r="AJ775" s="83"/>
    </row>
    <row r="776" spans="1:36" ht="12.75" x14ac:dyDescent="0.2">
      <c r="A776" s="83"/>
      <c r="B776" s="83"/>
      <c r="C776" s="83"/>
      <c r="D776" s="83"/>
      <c r="E776" s="83"/>
      <c r="F776" s="83"/>
      <c r="G776" s="83"/>
      <c r="H776" s="83"/>
      <c r="I776" s="83"/>
      <c r="J776" s="83"/>
      <c r="K776" s="83"/>
      <c r="L776" s="83"/>
      <c r="M776" s="83"/>
      <c r="N776" s="83"/>
      <c r="O776" s="83"/>
      <c r="P776" s="83"/>
      <c r="Q776" s="83"/>
      <c r="R776" s="83"/>
      <c r="S776" s="83"/>
      <c r="T776" s="83"/>
      <c r="U776" s="83"/>
      <c r="V776" s="83"/>
      <c r="W776" s="83"/>
      <c r="X776" s="83"/>
      <c r="Y776" s="83"/>
      <c r="Z776" s="83"/>
      <c r="AA776" s="83"/>
      <c r="AB776" s="83"/>
      <c r="AC776" s="83"/>
      <c r="AD776" s="83"/>
      <c r="AE776" s="83"/>
      <c r="AF776" s="83"/>
      <c r="AG776" s="83"/>
      <c r="AH776" s="83"/>
      <c r="AI776" s="83"/>
      <c r="AJ776" s="83"/>
    </row>
    <row r="777" spans="1:36" ht="12.75" x14ac:dyDescent="0.2">
      <c r="A777" s="83"/>
      <c r="B777" s="83"/>
      <c r="C777" s="83"/>
      <c r="D777" s="83"/>
      <c r="E777" s="83"/>
      <c r="F777" s="83"/>
      <c r="G777" s="83"/>
      <c r="H777" s="83"/>
      <c r="I777" s="83"/>
      <c r="J777" s="83"/>
      <c r="K777" s="83"/>
      <c r="L777" s="83"/>
      <c r="M777" s="83"/>
      <c r="N777" s="83"/>
      <c r="O777" s="83"/>
      <c r="P777" s="83"/>
      <c r="Q777" s="83"/>
      <c r="R777" s="83"/>
      <c r="S777" s="83"/>
      <c r="T777" s="83"/>
      <c r="U777" s="83"/>
      <c r="V777" s="83"/>
      <c r="W777" s="83"/>
      <c r="X777" s="83"/>
      <c r="Y777" s="83"/>
      <c r="Z777" s="83"/>
      <c r="AA777" s="83"/>
      <c r="AB777" s="83"/>
      <c r="AC777" s="83"/>
      <c r="AD777" s="83"/>
      <c r="AE777" s="83"/>
      <c r="AF777" s="83"/>
      <c r="AG777" s="83"/>
      <c r="AH777" s="83"/>
      <c r="AI777" s="83"/>
      <c r="AJ777" s="83"/>
    </row>
    <row r="778" spans="1:36" ht="12.75" x14ac:dyDescent="0.2">
      <c r="A778" s="83"/>
      <c r="B778" s="83"/>
      <c r="C778" s="83"/>
      <c r="D778" s="83"/>
      <c r="E778" s="83"/>
      <c r="F778" s="83"/>
      <c r="G778" s="83"/>
      <c r="H778" s="83"/>
      <c r="I778" s="83"/>
      <c r="J778" s="83"/>
      <c r="K778" s="83"/>
      <c r="L778" s="83"/>
      <c r="M778" s="83"/>
      <c r="N778" s="83"/>
      <c r="O778" s="83"/>
      <c r="P778" s="83"/>
      <c r="Q778" s="83"/>
      <c r="R778" s="83"/>
      <c r="S778" s="83"/>
      <c r="T778" s="83"/>
      <c r="U778" s="83"/>
      <c r="V778" s="83"/>
      <c r="W778" s="83"/>
      <c r="X778" s="83"/>
      <c r="Y778" s="83"/>
      <c r="Z778" s="83"/>
      <c r="AA778" s="83"/>
      <c r="AB778" s="83"/>
      <c r="AC778" s="83"/>
      <c r="AD778" s="83"/>
      <c r="AE778" s="83"/>
      <c r="AF778" s="83"/>
      <c r="AG778" s="83"/>
      <c r="AH778" s="83"/>
      <c r="AI778" s="83"/>
      <c r="AJ778" s="83"/>
    </row>
    <row r="779" spans="1:36" ht="12.75" x14ac:dyDescent="0.2">
      <c r="A779" s="83"/>
      <c r="B779" s="83"/>
      <c r="C779" s="83"/>
      <c r="D779" s="83"/>
      <c r="E779" s="83"/>
      <c r="F779" s="83"/>
      <c r="G779" s="83"/>
      <c r="H779" s="83"/>
      <c r="I779" s="83"/>
      <c r="J779" s="83"/>
      <c r="K779" s="83"/>
      <c r="L779" s="83"/>
      <c r="M779" s="83"/>
      <c r="N779" s="83"/>
      <c r="O779" s="83"/>
      <c r="P779" s="83"/>
      <c r="Q779" s="83"/>
      <c r="R779" s="83"/>
      <c r="S779" s="83"/>
      <c r="T779" s="83"/>
      <c r="U779" s="83"/>
      <c r="V779" s="83"/>
      <c r="W779" s="83"/>
      <c r="X779" s="83"/>
      <c r="Y779" s="83"/>
      <c r="Z779" s="83"/>
      <c r="AA779" s="83"/>
      <c r="AB779" s="83"/>
      <c r="AC779" s="83"/>
      <c r="AD779" s="83"/>
      <c r="AE779" s="83"/>
      <c r="AF779" s="83"/>
      <c r="AG779" s="83"/>
      <c r="AH779" s="83"/>
      <c r="AI779" s="83"/>
      <c r="AJ779" s="83"/>
    </row>
    <row r="780" spans="1:36" ht="12.75" x14ac:dyDescent="0.2">
      <c r="A780" s="83"/>
      <c r="B780" s="83"/>
      <c r="C780" s="83"/>
      <c r="D780" s="83"/>
      <c r="E780" s="83"/>
      <c r="F780" s="83"/>
      <c r="G780" s="83"/>
      <c r="H780" s="83"/>
      <c r="I780" s="83"/>
      <c r="J780" s="83"/>
      <c r="K780" s="83"/>
      <c r="L780" s="83"/>
      <c r="M780" s="83"/>
      <c r="N780" s="83"/>
      <c r="O780" s="83"/>
      <c r="P780" s="83"/>
      <c r="Q780" s="83"/>
      <c r="R780" s="83"/>
      <c r="S780" s="83"/>
      <c r="T780" s="83"/>
      <c r="U780" s="83"/>
      <c r="V780" s="83"/>
      <c r="W780" s="83"/>
      <c r="X780" s="83"/>
      <c r="Y780" s="83"/>
      <c r="Z780" s="83"/>
      <c r="AA780" s="83"/>
      <c r="AB780" s="83"/>
      <c r="AC780" s="83"/>
      <c r="AD780" s="83"/>
      <c r="AE780" s="83"/>
      <c r="AF780" s="83"/>
      <c r="AG780" s="83"/>
      <c r="AH780" s="83"/>
      <c r="AI780" s="83"/>
      <c r="AJ780" s="83"/>
    </row>
    <row r="781" spans="1:36" ht="12.75" x14ac:dyDescent="0.2">
      <c r="A781" s="83"/>
      <c r="B781" s="83"/>
      <c r="C781" s="83"/>
      <c r="D781" s="83"/>
      <c r="E781" s="83"/>
      <c r="F781" s="83"/>
      <c r="G781" s="83"/>
      <c r="H781" s="83"/>
      <c r="I781" s="83"/>
      <c r="J781" s="83"/>
      <c r="K781" s="83"/>
      <c r="L781" s="83"/>
      <c r="M781" s="83"/>
      <c r="N781" s="83"/>
      <c r="O781" s="83"/>
      <c r="P781" s="83"/>
      <c r="Q781" s="83"/>
      <c r="R781" s="83"/>
      <c r="S781" s="83"/>
      <c r="T781" s="83"/>
      <c r="U781" s="83"/>
      <c r="V781" s="83"/>
      <c r="W781" s="83"/>
      <c r="X781" s="83"/>
      <c r="Y781" s="83"/>
      <c r="Z781" s="83"/>
      <c r="AA781" s="83"/>
      <c r="AB781" s="83"/>
      <c r="AC781" s="83"/>
      <c r="AD781" s="83"/>
      <c r="AE781" s="83"/>
      <c r="AF781" s="83"/>
      <c r="AG781" s="83"/>
      <c r="AH781" s="83"/>
      <c r="AI781" s="83"/>
      <c r="AJ781" s="83"/>
    </row>
    <row r="782" spans="1:36" ht="12.75" x14ac:dyDescent="0.2">
      <c r="A782" s="83"/>
      <c r="B782" s="83"/>
      <c r="C782" s="83"/>
      <c r="D782" s="83"/>
      <c r="E782" s="83"/>
      <c r="F782" s="83"/>
      <c r="G782" s="83"/>
      <c r="H782" s="83"/>
      <c r="I782" s="83"/>
      <c r="J782" s="83"/>
      <c r="K782" s="83"/>
      <c r="L782" s="83"/>
      <c r="M782" s="83"/>
      <c r="N782" s="83"/>
      <c r="O782" s="83"/>
      <c r="P782" s="83"/>
      <c r="Q782" s="83"/>
      <c r="R782" s="83"/>
      <c r="S782" s="83"/>
      <c r="T782" s="83"/>
      <c r="U782" s="83"/>
      <c r="V782" s="83"/>
      <c r="W782" s="83"/>
      <c r="X782" s="83"/>
      <c r="Y782" s="83"/>
      <c r="Z782" s="83"/>
      <c r="AA782" s="83"/>
      <c r="AB782" s="83"/>
      <c r="AC782" s="83"/>
      <c r="AD782" s="83"/>
      <c r="AE782" s="83"/>
      <c r="AF782" s="83"/>
      <c r="AG782" s="83"/>
      <c r="AH782" s="83"/>
      <c r="AI782" s="83"/>
      <c r="AJ782" s="83"/>
    </row>
    <row r="783" spans="1:36" ht="12.75" x14ac:dyDescent="0.2">
      <c r="A783" s="83"/>
      <c r="B783" s="83"/>
      <c r="C783" s="83"/>
      <c r="D783" s="83"/>
      <c r="E783" s="83"/>
      <c r="F783" s="83"/>
      <c r="G783" s="83"/>
      <c r="H783" s="83"/>
      <c r="I783" s="83"/>
      <c r="J783" s="83"/>
      <c r="K783" s="83"/>
      <c r="L783" s="83"/>
      <c r="M783" s="83"/>
      <c r="N783" s="83"/>
      <c r="O783" s="83"/>
      <c r="P783" s="83"/>
      <c r="Q783" s="83"/>
      <c r="R783" s="83"/>
      <c r="S783" s="83"/>
      <c r="T783" s="83"/>
      <c r="U783" s="83"/>
      <c r="V783" s="83"/>
      <c r="W783" s="83"/>
      <c r="X783" s="83"/>
      <c r="Y783" s="83"/>
      <c r="Z783" s="83"/>
      <c r="AA783" s="83"/>
      <c r="AB783" s="83"/>
      <c r="AC783" s="83"/>
      <c r="AD783" s="83"/>
      <c r="AE783" s="83"/>
      <c r="AF783" s="83"/>
      <c r="AG783" s="83"/>
      <c r="AH783" s="83"/>
      <c r="AI783" s="83"/>
      <c r="AJ783" s="83"/>
    </row>
    <row r="784" spans="1:36" ht="12.75" x14ac:dyDescent="0.2">
      <c r="A784" s="83"/>
      <c r="B784" s="83"/>
      <c r="C784" s="83"/>
      <c r="D784" s="83"/>
      <c r="E784" s="83"/>
      <c r="F784" s="83"/>
      <c r="G784" s="83"/>
      <c r="H784" s="83"/>
      <c r="I784" s="83"/>
      <c r="J784" s="83"/>
      <c r="K784" s="83"/>
      <c r="L784" s="83"/>
      <c r="M784" s="83"/>
      <c r="N784" s="83"/>
      <c r="O784" s="83"/>
      <c r="P784" s="83"/>
      <c r="Q784" s="83"/>
      <c r="R784" s="83"/>
      <c r="S784" s="83"/>
      <c r="T784" s="83"/>
      <c r="U784" s="83"/>
      <c r="V784" s="83"/>
      <c r="W784" s="83"/>
      <c r="X784" s="83"/>
      <c r="Y784" s="83"/>
      <c r="Z784" s="83"/>
      <c r="AA784" s="83"/>
      <c r="AB784" s="83"/>
      <c r="AC784" s="83"/>
      <c r="AD784" s="83"/>
      <c r="AE784" s="83"/>
      <c r="AF784" s="83"/>
      <c r="AG784" s="83"/>
      <c r="AH784" s="83"/>
      <c r="AI784" s="83"/>
      <c r="AJ784" s="83"/>
    </row>
    <row r="785" spans="1:36" ht="12.75" x14ac:dyDescent="0.2">
      <c r="A785" s="83"/>
      <c r="B785" s="83"/>
      <c r="C785" s="83"/>
      <c r="D785" s="83"/>
      <c r="E785" s="83"/>
      <c r="F785" s="83"/>
      <c r="G785" s="83"/>
      <c r="H785" s="83"/>
      <c r="I785" s="83"/>
      <c r="J785" s="83"/>
      <c r="K785" s="83"/>
      <c r="L785" s="83"/>
      <c r="M785" s="83"/>
      <c r="N785" s="83"/>
      <c r="O785" s="83"/>
      <c r="P785" s="83"/>
      <c r="Q785" s="83"/>
      <c r="R785" s="83"/>
      <c r="S785" s="83"/>
      <c r="T785" s="83"/>
      <c r="U785" s="83"/>
      <c r="V785" s="83"/>
      <c r="W785" s="83"/>
      <c r="X785" s="83"/>
      <c r="Y785" s="83"/>
      <c r="Z785" s="83"/>
      <c r="AA785" s="83"/>
      <c r="AB785" s="83"/>
      <c r="AC785" s="83"/>
      <c r="AD785" s="83"/>
      <c r="AE785" s="83"/>
      <c r="AF785" s="83"/>
      <c r="AG785" s="83"/>
      <c r="AH785" s="83"/>
      <c r="AI785" s="83"/>
      <c r="AJ785" s="83"/>
    </row>
    <row r="786" spans="1:36" ht="12.75" x14ac:dyDescent="0.2">
      <c r="A786" s="83"/>
      <c r="B786" s="83"/>
      <c r="C786" s="83"/>
      <c r="D786" s="83"/>
      <c r="E786" s="83"/>
      <c r="F786" s="83"/>
      <c r="G786" s="83"/>
      <c r="H786" s="83"/>
      <c r="I786" s="83"/>
      <c r="J786" s="83"/>
      <c r="K786" s="83"/>
      <c r="L786" s="83"/>
      <c r="M786" s="83"/>
      <c r="N786" s="83"/>
      <c r="O786" s="83"/>
      <c r="P786" s="83"/>
      <c r="Q786" s="83"/>
      <c r="R786" s="83"/>
      <c r="S786" s="83"/>
      <c r="T786" s="83"/>
      <c r="U786" s="83"/>
      <c r="V786" s="83"/>
      <c r="W786" s="83"/>
      <c r="X786" s="83"/>
      <c r="Y786" s="83"/>
      <c r="Z786" s="83"/>
      <c r="AA786" s="83"/>
      <c r="AB786" s="83"/>
      <c r="AC786" s="83"/>
      <c r="AD786" s="83"/>
      <c r="AE786" s="83"/>
      <c r="AF786" s="83"/>
      <c r="AG786" s="83"/>
      <c r="AH786" s="83"/>
      <c r="AI786" s="83"/>
      <c r="AJ786" s="83"/>
    </row>
    <row r="787" spans="1:36" ht="12.75" x14ac:dyDescent="0.2">
      <c r="A787" s="83"/>
      <c r="B787" s="83"/>
      <c r="C787" s="83"/>
      <c r="D787" s="83"/>
      <c r="E787" s="83"/>
      <c r="F787" s="83"/>
      <c r="G787" s="83"/>
      <c r="H787" s="83"/>
      <c r="I787" s="83"/>
      <c r="J787" s="83"/>
      <c r="K787" s="83"/>
      <c r="L787" s="83"/>
      <c r="M787" s="83"/>
      <c r="N787" s="83"/>
      <c r="O787" s="83"/>
      <c r="P787" s="83"/>
      <c r="Q787" s="83"/>
      <c r="R787" s="83"/>
      <c r="S787" s="83"/>
      <c r="T787" s="83"/>
      <c r="U787" s="83"/>
      <c r="V787" s="83"/>
      <c r="W787" s="83"/>
      <c r="X787" s="83"/>
      <c r="Y787" s="83"/>
      <c r="Z787" s="83"/>
      <c r="AA787" s="83"/>
      <c r="AB787" s="83"/>
      <c r="AC787" s="83"/>
      <c r="AD787" s="83"/>
      <c r="AE787" s="83"/>
      <c r="AF787" s="83"/>
      <c r="AG787" s="83"/>
      <c r="AH787" s="83"/>
      <c r="AI787" s="83"/>
      <c r="AJ787" s="83"/>
    </row>
    <row r="788" spans="1:36" ht="12.75" x14ac:dyDescent="0.2">
      <c r="A788" s="83"/>
      <c r="B788" s="83"/>
      <c r="C788" s="83"/>
      <c r="D788" s="83"/>
      <c r="E788" s="83"/>
      <c r="F788" s="83"/>
      <c r="G788" s="83"/>
      <c r="H788" s="83"/>
      <c r="I788" s="83"/>
      <c r="J788" s="83"/>
      <c r="K788" s="83"/>
      <c r="L788" s="83"/>
      <c r="M788" s="83"/>
      <c r="N788" s="83"/>
      <c r="O788" s="83"/>
      <c r="P788" s="83"/>
      <c r="Q788" s="83"/>
      <c r="R788" s="83"/>
      <c r="S788" s="83"/>
      <c r="T788" s="83"/>
      <c r="U788" s="83"/>
      <c r="V788" s="83"/>
      <c r="W788" s="83"/>
      <c r="X788" s="83"/>
      <c r="Y788" s="83"/>
      <c r="Z788" s="83"/>
      <c r="AA788" s="83"/>
      <c r="AB788" s="83"/>
      <c r="AC788" s="83"/>
      <c r="AD788" s="83"/>
      <c r="AE788" s="83"/>
      <c r="AF788" s="83"/>
      <c r="AG788" s="83"/>
      <c r="AH788" s="83"/>
      <c r="AI788" s="83"/>
      <c r="AJ788" s="83"/>
    </row>
    <row r="789" spans="1:36" ht="12.75" x14ac:dyDescent="0.2">
      <c r="A789" s="83"/>
      <c r="B789" s="83"/>
      <c r="C789" s="83"/>
      <c r="D789" s="83"/>
      <c r="E789" s="83"/>
      <c r="F789" s="83"/>
      <c r="G789" s="83"/>
      <c r="H789" s="83"/>
      <c r="I789" s="83"/>
      <c r="J789" s="83"/>
      <c r="K789" s="83"/>
      <c r="L789" s="83"/>
      <c r="M789" s="83"/>
      <c r="N789" s="83"/>
      <c r="O789" s="83"/>
      <c r="P789" s="83"/>
      <c r="Q789" s="83"/>
      <c r="R789" s="83"/>
      <c r="S789" s="83"/>
      <c r="T789" s="83"/>
      <c r="U789" s="83"/>
      <c r="V789" s="83"/>
      <c r="W789" s="83"/>
      <c r="X789" s="83"/>
      <c r="Y789" s="83"/>
      <c r="Z789" s="83"/>
      <c r="AA789" s="83"/>
      <c r="AB789" s="83"/>
      <c r="AC789" s="83"/>
      <c r="AD789" s="83"/>
      <c r="AE789" s="83"/>
      <c r="AF789" s="83"/>
      <c r="AG789" s="83"/>
      <c r="AH789" s="83"/>
      <c r="AI789" s="83"/>
      <c r="AJ789" s="83"/>
    </row>
    <row r="790" spans="1:36" ht="12.75" x14ac:dyDescent="0.2">
      <c r="A790" s="83"/>
      <c r="B790" s="83"/>
      <c r="C790" s="83"/>
      <c r="D790" s="83"/>
      <c r="E790" s="83"/>
      <c r="F790" s="83"/>
      <c r="G790" s="83"/>
      <c r="H790" s="83"/>
      <c r="I790" s="83"/>
      <c r="J790" s="83"/>
      <c r="K790" s="83"/>
      <c r="L790" s="83"/>
      <c r="M790" s="83"/>
      <c r="N790" s="83"/>
      <c r="O790" s="83"/>
      <c r="P790" s="83"/>
      <c r="Q790" s="83"/>
      <c r="R790" s="83"/>
      <c r="S790" s="83"/>
      <c r="T790" s="83"/>
      <c r="U790" s="83"/>
      <c r="V790" s="83"/>
      <c r="W790" s="83"/>
      <c r="X790" s="83"/>
      <c r="Y790" s="83"/>
      <c r="Z790" s="83"/>
      <c r="AA790" s="83"/>
      <c r="AB790" s="83"/>
      <c r="AC790" s="83"/>
      <c r="AD790" s="83"/>
      <c r="AE790" s="83"/>
      <c r="AF790" s="83"/>
      <c r="AG790" s="83"/>
      <c r="AH790" s="83"/>
      <c r="AI790" s="83"/>
      <c r="AJ790" s="83"/>
    </row>
    <row r="791" spans="1:36" ht="12.75" x14ac:dyDescent="0.2">
      <c r="A791" s="83"/>
      <c r="B791" s="83"/>
      <c r="C791" s="83"/>
      <c r="D791" s="83"/>
      <c r="E791" s="83"/>
      <c r="F791" s="83"/>
      <c r="G791" s="83"/>
      <c r="H791" s="83"/>
      <c r="I791" s="83"/>
      <c r="J791" s="83"/>
      <c r="K791" s="83"/>
      <c r="L791" s="83"/>
      <c r="M791" s="83"/>
      <c r="N791" s="83"/>
      <c r="O791" s="83"/>
      <c r="P791" s="83"/>
      <c r="Q791" s="83"/>
      <c r="R791" s="83"/>
      <c r="S791" s="83"/>
      <c r="T791" s="83"/>
      <c r="U791" s="83"/>
      <c r="V791" s="83"/>
      <c r="W791" s="83"/>
      <c r="X791" s="83"/>
      <c r="Y791" s="83"/>
      <c r="Z791" s="83"/>
      <c r="AA791" s="83"/>
      <c r="AB791" s="83"/>
      <c r="AC791" s="83"/>
      <c r="AD791" s="83"/>
      <c r="AE791" s="83"/>
      <c r="AF791" s="83"/>
      <c r="AG791" s="83"/>
      <c r="AH791" s="83"/>
      <c r="AI791" s="83"/>
      <c r="AJ791" s="83"/>
    </row>
    <row r="792" spans="1:36" ht="12.75" x14ac:dyDescent="0.2">
      <c r="A792" s="83"/>
      <c r="B792" s="83"/>
      <c r="C792" s="83"/>
      <c r="D792" s="83"/>
      <c r="E792" s="83"/>
      <c r="F792" s="83"/>
      <c r="G792" s="83"/>
      <c r="H792" s="83"/>
      <c r="I792" s="83"/>
      <c r="J792" s="83"/>
      <c r="K792" s="83"/>
      <c r="L792" s="83"/>
      <c r="M792" s="83"/>
      <c r="N792" s="83"/>
      <c r="O792" s="83"/>
      <c r="P792" s="83"/>
      <c r="Q792" s="83"/>
      <c r="R792" s="83"/>
      <c r="S792" s="83"/>
      <c r="T792" s="83"/>
      <c r="U792" s="83"/>
      <c r="V792" s="83"/>
      <c r="W792" s="83"/>
      <c r="X792" s="83"/>
      <c r="Y792" s="83"/>
      <c r="Z792" s="83"/>
      <c r="AA792" s="83"/>
      <c r="AB792" s="83"/>
      <c r="AC792" s="83"/>
      <c r="AD792" s="83"/>
      <c r="AE792" s="83"/>
      <c r="AF792" s="83"/>
      <c r="AG792" s="83"/>
      <c r="AH792" s="83"/>
      <c r="AI792" s="83"/>
      <c r="AJ792" s="83"/>
    </row>
    <row r="793" spans="1:36" ht="12.75" x14ac:dyDescent="0.2">
      <c r="A793" s="83"/>
      <c r="B793" s="83"/>
      <c r="C793" s="83"/>
      <c r="D793" s="83"/>
      <c r="E793" s="83"/>
      <c r="F793" s="83"/>
      <c r="G793" s="83"/>
      <c r="H793" s="83"/>
      <c r="I793" s="83"/>
      <c r="J793" s="83"/>
      <c r="K793" s="83"/>
      <c r="L793" s="83"/>
      <c r="M793" s="83"/>
      <c r="N793" s="83"/>
      <c r="O793" s="83"/>
      <c r="P793" s="83"/>
      <c r="Q793" s="83"/>
      <c r="R793" s="83"/>
      <c r="S793" s="83"/>
      <c r="T793" s="83"/>
      <c r="U793" s="83"/>
      <c r="V793" s="83"/>
      <c r="W793" s="83"/>
      <c r="X793" s="83"/>
      <c r="Y793" s="83"/>
      <c r="Z793" s="83"/>
      <c r="AA793" s="83"/>
      <c r="AB793" s="83"/>
      <c r="AC793" s="83"/>
      <c r="AD793" s="83"/>
      <c r="AE793" s="83"/>
      <c r="AF793" s="83"/>
      <c r="AG793" s="83"/>
      <c r="AH793" s="83"/>
      <c r="AI793" s="83"/>
      <c r="AJ793" s="83"/>
    </row>
    <row r="794" spans="1:36" ht="12.75" x14ac:dyDescent="0.2">
      <c r="A794" s="83"/>
      <c r="B794" s="83"/>
      <c r="C794" s="83"/>
      <c r="D794" s="83"/>
      <c r="E794" s="83"/>
      <c r="F794" s="83"/>
      <c r="G794" s="83"/>
      <c r="H794" s="83"/>
      <c r="I794" s="83"/>
      <c r="J794" s="83"/>
      <c r="K794" s="83"/>
      <c r="L794" s="83"/>
      <c r="M794" s="83"/>
      <c r="N794" s="83"/>
      <c r="O794" s="83"/>
      <c r="P794" s="83"/>
      <c r="Q794" s="83"/>
      <c r="R794" s="83"/>
      <c r="S794" s="83"/>
      <c r="T794" s="83"/>
      <c r="U794" s="83"/>
      <c r="V794" s="83"/>
      <c r="W794" s="83"/>
      <c r="X794" s="83"/>
      <c r="Y794" s="83"/>
      <c r="Z794" s="83"/>
      <c r="AA794" s="83"/>
      <c r="AB794" s="83"/>
      <c r="AC794" s="83"/>
      <c r="AD794" s="83"/>
      <c r="AE794" s="83"/>
      <c r="AF794" s="83"/>
      <c r="AG794" s="83"/>
      <c r="AH794" s="83"/>
      <c r="AI794" s="83"/>
      <c r="AJ794" s="83"/>
    </row>
    <row r="795" spans="1:36" ht="12.75" x14ac:dyDescent="0.2">
      <c r="A795" s="83"/>
      <c r="B795" s="83"/>
      <c r="C795" s="83"/>
      <c r="D795" s="83"/>
      <c r="E795" s="83"/>
      <c r="F795" s="83"/>
      <c r="G795" s="83"/>
      <c r="H795" s="83"/>
      <c r="I795" s="83"/>
      <c r="J795" s="83"/>
      <c r="K795" s="83"/>
      <c r="L795" s="83"/>
      <c r="M795" s="83"/>
      <c r="N795" s="83"/>
      <c r="O795" s="83"/>
      <c r="P795" s="83"/>
      <c r="Q795" s="83"/>
      <c r="R795" s="83"/>
      <c r="S795" s="83"/>
      <c r="T795" s="83"/>
      <c r="U795" s="83"/>
      <c r="V795" s="83"/>
      <c r="W795" s="83"/>
      <c r="X795" s="83"/>
      <c r="Y795" s="83"/>
      <c r="Z795" s="83"/>
      <c r="AA795" s="83"/>
      <c r="AB795" s="83"/>
      <c r="AC795" s="83"/>
      <c r="AD795" s="83"/>
      <c r="AE795" s="83"/>
      <c r="AF795" s="83"/>
      <c r="AG795" s="83"/>
      <c r="AH795" s="83"/>
      <c r="AI795" s="83"/>
      <c r="AJ795" s="83"/>
    </row>
    <row r="796" spans="1:36" ht="12.75" x14ac:dyDescent="0.2">
      <c r="A796" s="83"/>
      <c r="B796" s="83"/>
      <c r="C796" s="83"/>
      <c r="D796" s="83"/>
      <c r="E796" s="83"/>
      <c r="F796" s="83"/>
      <c r="G796" s="83"/>
      <c r="H796" s="83"/>
      <c r="I796" s="83"/>
      <c r="J796" s="83"/>
      <c r="K796" s="83"/>
      <c r="L796" s="83"/>
      <c r="M796" s="83"/>
      <c r="N796" s="83"/>
      <c r="O796" s="83"/>
      <c r="P796" s="83"/>
      <c r="Q796" s="83"/>
      <c r="R796" s="83"/>
      <c r="S796" s="83"/>
      <c r="T796" s="83"/>
      <c r="U796" s="83"/>
      <c r="V796" s="83"/>
      <c r="W796" s="83"/>
      <c r="X796" s="83"/>
      <c r="Y796" s="83"/>
      <c r="Z796" s="83"/>
      <c r="AA796" s="83"/>
      <c r="AB796" s="83"/>
      <c r="AC796" s="83"/>
      <c r="AD796" s="83"/>
      <c r="AE796" s="83"/>
      <c r="AF796" s="83"/>
      <c r="AG796" s="83"/>
      <c r="AH796" s="83"/>
      <c r="AI796" s="83"/>
      <c r="AJ796" s="83"/>
    </row>
    <row r="797" spans="1:36" ht="12.75" x14ac:dyDescent="0.2">
      <c r="A797" s="83"/>
      <c r="B797" s="83"/>
      <c r="C797" s="83"/>
      <c r="D797" s="83"/>
      <c r="E797" s="83"/>
      <c r="F797" s="83"/>
      <c r="G797" s="83"/>
      <c r="H797" s="83"/>
      <c r="I797" s="83"/>
      <c r="J797" s="83"/>
      <c r="K797" s="83"/>
      <c r="L797" s="83"/>
      <c r="M797" s="83"/>
      <c r="N797" s="83"/>
      <c r="O797" s="83"/>
      <c r="P797" s="83"/>
      <c r="Q797" s="83"/>
      <c r="R797" s="83"/>
      <c r="S797" s="83"/>
      <c r="T797" s="83"/>
      <c r="U797" s="83"/>
      <c r="V797" s="83"/>
      <c r="W797" s="83"/>
      <c r="X797" s="83"/>
      <c r="Y797" s="83"/>
      <c r="Z797" s="83"/>
      <c r="AA797" s="83"/>
      <c r="AB797" s="83"/>
      <c r="AC797" s="83"/>
      <c r="AD797" s="83"/>
      <c r="AE797" s="83"/>
      <c r="AF797" s="83"/>
      <c r="AG797" s="83"/>
      <c r="AH797" s="83"/>
      <c r="AI797" s="83"/>
      <c r="AJ797" s="83"/>
    </row>
    <row r="798" spans="1:36" ht="12.75" x14ac:dyDescent="0.2">
      <c r="A798" s="83"/>
      <c r="B798" s="83"/>
      <c r="C798" s="83"/>
      <c r="D798" s="83"/>
      <c r="E798" s="83"/>
      <c r="F798" s="83"/>
      <c r="G798" s="83"/>
      <c r="H798" s="83"/>
      <c r="I798" s="83"/>
      <c r="J798" s="83"/>
      <c r="K798" s="83"/>
      <c r="L798" s="83"/>
      <c r="M798" s="83"/>
      <c r="N798" s="83"/>
      <c r="O798" s="83"/>
      <c r="P798" s="83"/>
      <c r="Q798" s="83"/>
      <c r="R798" s="83"/>
      <c r="S798" s="83"/>
      <c r="T798" s="83"/>
      <c r="U798" s="83"/>
      <c r="V798" s="83"/>
      <c r="W798" s="83"/>
      <c r="X798" s="83"/>
      <c r="Y798" s="83"/>
      <c r="Z798" s="83"/>
      <c r="AA798" s="83"/>
      <c r="AB798" s="83"/>
      <c r="AC798" s="83"/>
      <c r="AD798" s="83"/>
      <c r="AE798" s="83"/>
      <c r="AF798" s="83"/>
      <c r="AG798" s="83"/>
      <c r="AH798" s="83"/>
      <c r="AI798" s="83"/>
      <c r="AJ798" s="83"/>
    </row>
    <row r="799" spans="1:36" ht="12.75" x14ac:dyDescent="0.2">
      <c r="A799" s="83"/>
      <c r="B799" s="83"/>
      <c r="C799" s="83"/>
      <c r="D799" s="83"/>
      <c r="E799" s="83"/>
      <c r="F799" s="83"/>
      <c r="G799" s="83"/>
      <c r="H799" s="83"/>
      <c r="I799" s="83"/>
      <c r="J799" s="83"/>
      <c r="K799" s="83"/>
      <c r="L799" s="83"/>
      <c r="M799" s="83"/>
      <c r="N799" s="83"/>
      <c r="O799" s="83"/>
      <c r="P799" s="83"/>
      <c r="Q799" s="83"/>
      <c r="R799" s="83"/>
      <c r="S799" s="83"/>
      <c r="T799" s="83"/>
      <c r="U799" s="83"/>
      <c r="V799" s="83"/>
      <c r="W799" s="83"/>
      <c r="X799" s="83"/>
      <c r="Y799" s="83"/>
      <c r="Z799" s="83"/>
      <c r="AA799" s="83"/>
      <c r="AB799" s="83"/>
      <c r="AC799" s="83"/>
      <c r="AD799" s="83"/>
      <c r="AE799" s="83"/>
      <c r="AF799" s="83"/>
      <c r="AG799" s="83"/>
      <c r="AH799" s="83"/>
      <c r="AI799" s="83"/>
      <c r="AJ799" s="83"/>
    </row>
    <row r="800" spans="1:36" ht="12.75" x14ac:dyDescent="0.2">
      <c r="A800" s="83"/>
      <c r="B800" s="83"/>
      <c r="C800" s="83"/>
      <c r="D800" s="83"/>
      <c r="E800" s="83"/>
      <c r="F800" s="83"/>
      <c r="G800" s="83"/>
      <c r="H800" s="83"/>
      <c r="I800" s="83"/>
      <c r="J800" s="83"/>
      <c r="K800" s="83"/>
      <c r="L800" s="83"/>
      <c r="M800" s="83"/>
      <c r="N800" s="83"/>
      <c r="O800" s="83"/>
      <c r="P800" s="83"/>
      <c r="Q800" s="83"/>
      <c r="R800" s="83"/>
      <c r="S800" s="83"/>
      <c r="T800" s="83"/>
      <c r="U800" s="83"/>
      <c r="V800" s="83"/>
      <c r="W800" s="83"/>
      <c r="X800" s="83"/>
      <c r="Y800" s="83"/>
      <c r="Z800" s="83"/>
      <c r="AA800" s="83"/>
      <c r="AB800" s="83"/>
      <c r="AC800" s="83"/>
      <c r="AD800" s="83"/>
      <c r="AE800" s="83"/>
      <c r="AF800" s="83"/>
      <c r="AG800" s="83"/>
      <c r="AH800" s="83"/>
      <c r="AI800" s="83"/>
      <c r="AJ800" s="83"/>
    </row>
    <row r="801" spans="1:36" ht="12.75" x14ac:dyDescent="0.2">
      <c r="A801" s="83"/>
      <c r="B801" s="83"/>
      <c r="C801" s="83"/>
      <c r="D801" s="83"/>
      <c r="E801" s="83"/>
      <c r="F801" s="83"/>
      <c r="G801" s="83"/>
      <c r="H801" s="83"/>
      <c r="I801" s="83"/>
      <c r="J801" s="83"/>
      <c r="K801" s="83"/>
      <c r="L801" s="83"/>
      <c r="M801" s="83"/>
      <c r="N801" s="83"/>
      <c r="O801" s="83"/>
      <c r="P801" s="83"/>
      <c r="Q801" s="83"/>
      <c r="R801" s="83"/>
      <c r="S801" s="83"/>
      <c r="T801" s="83"/>
      <c r="U801" s="83"/>
      <c r="V801" s="83"/>
      <c r="W801" s="83"/>
      <c r="X801" s="83"/>
      <c r="Y801" s="83"/>
      <c r="Z801" s="83"/>
      <c r="AA801" s="83"/>
      <c r="AB801" s="83"/>
      <c r="AC801" s="83"/>
      <c r="AD801" s="83"/>
      <c r="AE801" s="83"/>
      <c r="AF801" s="83"/>
      <c r="AG801" s="83"/>
      <c r="AH801" s="83"/>
      <c r="AI801" s="83"/>
      <c r="AJ801" s="83"/>
    </row>
    <row r="802" spans="1:36" ht="12.75" x14ac:dyDescent="0.2">
      <c r="A802" s="83"/>
      <c r="B802" s="83"/>
      <c r="C802" s="83"/>
      <c r="D802" s="83"/>
      <c r="E802" s="83"/>
      <c r="F802" s="83"/>
      <c r="G802" s="83"/>
      <c r="H802" s="83"/>
      <c r="I802" s="83"/>
      <c r="J802" s="83"/>
      <c r="K802" s="83"/>
      <c r="L802" s="83"/>
      <c r="M802" s="83"/>
      <c r="N802" s="83"/>
      <c r="O802" s="83"/>
      <c r="P802" s="83"/>
      <c r="Q802" s="83"/>
      <c r="R802" s="83"/>
      <c r="S802" s="83"/>
      <c r="T802" s="83"/>
      <c r="U802" s="83"/>
      <c r="V802" s="83"/>
      <c r="W802" s="83"/>
      <c r="X802" s="83"/>
      <c r="Y802" s="83"/>
      <c r="Z802" s="83"/>
      <c r="AA802" s="83"/>
      <c r="AB802" s="83"/>
      <c r="AC802" s="83"/>
      <c r="AD802" s="83"/>
      <c r="AE802" s="83"/>
      <c r="AF802" s="83"/>
      <c r="AG802" s="83"/>
      <c r="AH802" s="83"/>
      <c r="AI802" s="83"/>
      <c r="AJ802" s="83"/>
    </row>
    <row r="803" spans="1:36" ht="12.75" x14ac:dyDescent="0.2">
      <c r="A803" s="83"/>
      <c r="B803" s="83"/>
      <c r="C803" s="83"/>
      <c r="D803" s="83"/>
      <c r="E803" s="83"/>
      <c r="F803" s="83"/>
      <c r="G803" s="83"/>
      <c r="H803" s="83"/>
      <c r="I803" s="83"/>
      <c r="J803" s="83"/>
      <c r="K803" s="83"/>
      <c r="L803" s="83"/>
      <c r="M803" s="83"/>
      <c r="N803" s="83"/>
      <c r="O803" s="83"/>
      <c r="P803" s="83"/>
      <c r="Q803" s="83"/>
      <c r="R803" s="83"/>
      <c r="S803" s="83"/>
      <c r="T803" s="83"/>
      <c r="U803" s="83"/>
      <c r="V803" s="83"/>
      <c r="W803" s="83"/>
      <c r="X803" s="83"/>
      <c r="Y803" s="83"/>
      <c r="Z803" s="83"/>
      <c r="AA803" s="83"/>
      <c r="AB803" s="83"/>
      <c r="AC803" s="83"/>
      <c r="AD803" s="83"/>
      <c r="AE803" s="83"/>
      <c r="AF803" s="83"/>
      <c r="AG803" s="83"/>
      <c r="AH803" s="83"/>
      <c r="AI803" s="83"/>
      <c r="AJ803" s="83"/>
    </row>
  </sheetData>
  <hyperlinks>
    <hyperlink ref="A7" r:id="rId1" xr:uid="{9AF5D0C6-B2A0-4B35-A44C-EDCD3B3D9C01}"/>
    <hyperlink ref="A38" r:id="rId2" xr:uid="{E0B37667-E23E-41B3-BE62-66AF82E4E6CD}"/>
    <hyperlink ref="C79" r:id="rId3" xr:uid="{CDDC9B07-14B8-42F4-97A7-8DED7ECFE4A4}"/>
  </hyperlinks>
  <pageMargins left="0.7" right="0.7" top="0.75" bottom="0.75" header="0" footer="0"/>
  <pageSetup orientation="landscape" r:id="rId4"/>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20"/>
  <sheetViews>
    <sheetView topLeftCell="B1" workbookViewId="0">
      <selection activeCell="C8" sqref="C8"/>
    </sheetView>
  </sheetViews>
  <sheetFormatPr defaultColWidth="9.140625" defaultRowHeight="15" x14ac:dyDescent="0.25"/>
  <cols>
    <col min="1" max="1" width="54" bestFit="1" customWidth="1"/>
    <col min="2" max="2" width="45.85546875" customWidth="1"/>
    <col min="3" max="3" width="89.140625" customWidth="1"/>
    <col min="4" max="4" width="17.42578125" customWidth="1"/>
    <col min="5" max="5" width="21.5703125" bestFit="1" customWidth="1"/>
    <col min="7" max="7" width="10.140625" bestFit="1" customWidth="1"/>
    <col min="8" max="9" width="10" bestFit="1" customWidth="1"/>
    <col min="10" max="10" width="10.140625" bestFit="1" customWidth="1"/>
    <col min="11" max="11" width="10" bestFit="1" customWidth="1"/>
    <col min="15" max="15" width="11" bestFit="1" customWidth="1"/>
  </cols>
  <sheetData>
    <row r="1" spans="1:24" s="1" customFormat="1" x14ac:dyDescent="0.25">
      <c r="A1" s="1" t="s">
        <v>21</v>
      </c>
      <c r="B1" s="1" t="s">
        <v>233</v>
      </c>
      <c r="C1" s="1" t="s">
        <v>232</v>
      </c>
      <c r="D1" s="1" t="s">
        <v>239</v>
      </c>
      <c r="E1" s="1" t="s">
        <v>116</v>
      </c>
      <c r="F1" s="18">
        <v>2013</v>
      </c>
      <c r="G1" s="18">
        <v>2014</v>
      </c>
      <c r="H1" s="18">
        <v>2015</v>
      </c>
      <c r="I1" s="18">
        <v>2016</v>
      </c>
      <c r="J1" s="18">
        <v>2017</v>
      </c>
      <c r="K1" s="18">
        <v>2018</v>
      </c>
      <c r="L1" s="18">
        <v>2019</v>
      </c>
      <c r="M1" s="18">
        <v>2020</v>
      </c>
      <c r="N1" s="18">
        <v>2021</v>
      </c>
      <c r="O1" s="18">
        <v>2022</v>
      </c>
      <c r="P1" s="18">
        <v>2023</v>
      </c>
      <c r="Q1" s="18">
        <v>2024</v>
      </c>
      <c r="R1" s="18">
        <v>2025</v>
      </c>
      <c r="S1" s="18">
        <v>2026</v>
      </c>
      <c r="T1" s="18">
        <v>2027</v>
      </c>
      <c r="U1" s="18">
        <v>2028</v>
      </c>
      <c r="V1" s="18">
        <v>2029</v>
      </c>
      <c r="W1" s="18">
        <v>2030</v>
      </c>
    </row>
    <row r="2" spans="1:24" x14ac:dyDescent="0.25">
      <c r="A2" t="s">
        <v>25</v>
      </c>
      <c r="B2" t="s">
        <v>228</v>
      </c>
      <c r="C2" t="s">
        <v>227</v>
      </c>
      <c r="D2" t="s">
        <v>240</v>
      </c>
      <c r="E2" t="s">
        <v>304</v>
      </c>
      <c r="F2" s="29">
        <v>1.0999999999999999E-2</v>
      </c>
      <c r="G2" s="29">
        <v>1.2E-2</v>
      </c>
      <c r="H2" s="29">
        <v>1.2E-2</v>
      </c>
      <c r="I2" s="29">
        <v>1.2E-2</v>
      </c>
      <c r="J2" s="29">
        <v>0</v>
      </c>
      <c r="K2" s="29">
        <v>0</v>
      </c>
      <c r="L2" s="2">
        <v>0</v>
      </c>
      <c r="M2" s="2">
        <v>0</v>
      </c>
      <c r="N2" s="2">
        <v>0</v>
      </c>
      <c r="O2" s="2">
        <v>0</v>
      </c>
      <c r="P2" s="2">
        <v>0</v>
      </c>
      <c r="Q2" s="2">
        <v>0</v>
      </c>
      <c r="R2" s="2">
        <v>0</v>
      </c>
      <c r="S2" s="2">
        <v>0</v>
      </c>
      <c r="T2" s="2">
        <v>0</v>
      </c>
      <c r="U2" s="2">
        <v>0</v>
      </c>
      <c r="V2" s="2">
        <v>0</v>
      </c>
      <c r="W2" s="2">
        <v>0</v>
      </c>
      <c r="X2" t="s">
        <v>302</v>
      </c>
    </row>
    <row r="3" spans="1:24" x14ac:dyDescent="0.25">
      <c r="A3" t="s">
        <v>26</v>
      </c>
      <c r="B3" t="s">
        <v>225</v>
      </c>
      <c r="C3" t="s">
        <v>224</v>
      </c>
      <c r="D3" t="s">
        <v>240</v>
      </c>
      <c r="E3" t="s">
        <v>223</v>
      </c>
      <c r="F3" s="29">
        <v>0</v>
      </c>
      <c r="G3" s="29">
        <v>0</v>
      </c>
      <c r="H3" s="29">
        <v>0</v>
      </c>
      <c r="I3" s="29">
        <v>0</v>
      </c>
      <c r="J3" s="29">
        <v>0</v>
      </c>
      <c r="K3" s="29">
        <v>0</v>
      </c>
      <c r="L3" s="2">
        <v>0</v>
      </c>
      <c r="M3" s="2">
        <v>0</v>
      </c>
      <c r="N3" s="2">
        <v>0</v>
      </c>
      <c r="O3" s="2">
        <v>0</v>
      </c>
      <c r="P3" s="2">
        <v>0</v>
      </c>
      <c r="Q3" s="2">
        <v>0</v>
      </c>
      <c r="R3" s="2">
        <v>0</v>
      </c>
      <c r="S3" s="2">
        <v>0</v>
      </c>
      <c r="T3" s="2">
        <v>0</v>
      </c>
      <c r="U3" s="2">
        <v>0</v>
      </c>
      <c r="V3" s="2">
        <v>0</v>
      </c>
      <c r="W3" s="2">
        <v>0</v>
      </c>
      <c r="X3" t="s">
        <v>222</v>
      </c>
    </row>
    <row r="4" spans="1:24" x14ac:dyDescent="0.25">
      <c r="A4" s="16" t="s">
        <v>26</v>
      </c>
      <c r="B4" t="s">
        <v>32</v>
      </c>
      <c r="C4" t="s">
        <v>3</v>
      </c>
      <c r="D4" t="s">
        <v>240</v>
      </c>
      <c r="E4" t="s">
        <v>274</v>
      </c>
      <c r="F4" s="29" t="s">
        <v>238</v>
      </c>
      <c r="G4" s="29">
        <v>0.4</v>
      </c>
      <c r="H4" s="29">
        <v>0.4</v>
      </c>
      <c r="I4" s="29">
        <v>0.4</v>
      </c>
      <c r="J4" s="29">
        <v>0.3</v>
      </c>
      <c r="K4" s="29">
        <v>0.3</v>
      </c>
      <c r="L4" s="2" t="s">
        <v>238</v>
      </c>
      <c r="M4" s="2" t="s">
        <v>238</v>
      </c>
      <c r="N4" s="2" t="s">
        <v>238</v>
      </c>
      <c r="O4" s="2" t="s">
        <v>238</v>
      </c>
      <c r="P4" s="2" t="s">
        <v>238</v>
      </c>
      <c r="Q4" s="2" t="s">
        <v>238</v>
      </c>
      <c r="R4" s="2" t="s">
        <v>238</v>
      </c>
      <c r="S4" s="2" t="s">
        <v>238</v>
      </c>
      <c r="T4" s="2" t="s">
        <v>238</v>
      </c>
      <c r="U4" s="2" t="s">
        <v>238</v>
      </c>
      <c r="V4" s="2" t="s">
        <v>238</v>
      </c>
      <c r="W4" s="2" t="s">
        <v>238</v>
      </c>
      <c r="X4" t="s">
        <v>236</v>
      </c>
    </row>
    <row r="5" spans="1:24" x14ac:dyDescent="0.25">
      <c r="A5" t="s">
        <v>24</v>
      </c>
      <c r="B5" t="s">
        <v>228</v>
      </c>
      <c r="C5" s="17" t="s">
        <v>227</v>
      </c>
      <c r="D5" t="s">
        <v>240</v>
      </c>
      <c r="E5" t="s">
        <v>304</v>
      </c>
      <c r="F5" s="29">
        <v>1.0999999999999999E-2</v>
      </c>
      <c r="G5" s="29">
        <v>1.2E-2</v>
      </c>
      <c r="H5" s="29">
        <v>1.2E-2</v>
      </c>
      <c r="I5" s="29">
        <v>1.2E-2</v>
      </c>
      <c r="J5" s="29">
        <v>0</v>
      </c>
      <c r="K5" s="29">
        <v>0</v>
      </c>
      <c r="L5" s="2">
        <v>0</v>
      </c>
      <c r="M5" s="2">
        <v>0</v>
      </c>
      <c r="N5" s="2">
        <v>0</v>
      </c>
      <c r="O5" s="2">
        <v>0</v>
      </c>
      <c r="P5" s="2">
        <v>0</v>
      </c>
      <c r="Q5" s="2">
        <v>0</v>
      </c>
      <c r="R5" s="2">
        <v>0</v>
      </c>
      <c r="S5" s="2">
        <v>0</v>
      </c>
      <c r="T5" s="2">
        <v>0</v>
      </c>
      <c r="U5" s="2">
        <v>0</v>
      </c>
      <c r="V5" s="2">
        <v>0</v>
      </c>
      <c r="W5" s="2">
        <v>0</v>
      </c>
      <c r="X5" t="s">
        <v>302</v>
      </c>
    </row>
    <row r="6" spans="1:24" x14ac:dyDescent="0.25">
      <c r="A6" t="s">
        <v>40</v>
      </c>
      <c r="B6" t="s">
        <v>244</v>
      </c>
      <c r="C6" t="s">
        <v>3</v>
      </c>
      <c r="D6" t="s">
        <v>240</v>
      </c>
      <c r="E6" t="s">
        <v>274</v>
      </c>
      <c r="F6" s="29">
        <v>0</v>
      </c>
      <c r="G6" s="30">
        <v>0.2</v>
      </c>
      <c r="H6" s="30">
        <v>0.2</v>
      </c>
      <c r="I6" s="30">
        <v>0.2</v>
      </c>
      <c r="J6" s="30">
        <v>0.3</v>
      </c>
      <c r="K6" s="30">
        <v>0.3</v>
      </c>
      <c r="L6" s="2">
        <v>0</v>
      </c>
      <c r="M6" s="2">
        <v>0</v>
      </c>
      <c r="N6" s="2">
        <v>0</v>
      </c>
      <c r="O6" s="2">
        <v>0</v>
      </c>
      <c r="P6" s="2">
        <v>0</v>
      </c>
      <c r="Q6" s="2">
        <v>0</v>
      </c>
      <c r="R6" s="2">
        <v>0</v>
      </c>
      <c r="S6" s="2">
        <v>0</v>
      </c>
      <c r="T6" s="2">
        <v>0</v>
      </c>
      <c r="U6" s="2">
        <v>0</v>
      </c>
      <c r="V6" s="2">
        <v>0</v>
      </c>
      <c r="W6" s="2">
        <v>0</v>
      </c>
      <c r="X6" t="s">
        <v>236</v>
      </c>
    </row>
    <row r="7" spans="1:24" x14ac:dyDescent="0.25">
      <c r="A7" t="s">
        <v>40</v>
      </c>
      <c r="B7" t="s">
        <v>606</v>
      </c>
      <c r="C7" t="s">
        <v>607</v>
      </c>
      <c r="D7" t="s">
        <v>240</v>
      </c>
      <c r="E7" t="s">
        <v>274</v>
      </c>
      <c r="F7" s="29">
        <v>0</v>
      </c>
      <c r="G7" s="29">
        <v>0</v>
      </c>
      <c r="H7" s="29">
        <v>0</v>
      </c>
      <c r="I7" s="29">
        <v>0</v>
      </c>
      <c r="J7" s="29">
        <v>0</v>
      </c>
      <c r="K7" s="29">
        <v>0</v>
      </c>
      <c r="L7" s="29">
        <v>0</v>
      </c>
      <c r="M7" s="29">
        <v>0</v>
      </c>
      <c r="N7" s="29">
        <v>0</v>
      </c>
      <c r="O7" s="2">
        <f>6/5</f>
        <v>1.2</v>
      </c>
      <c r="P7" s="2">
        <f t="shared" ref="P7:S7" si="0">6/5</f>
        <v>1.2</v>
      </c>
      <c r="Q7" s="2">
        <f t="shared" si="0"/>
        <v>1.2</v>
      </c>
      <c r="R7" s="2">
        <f t="shared" si="0"/>
        <v>1.2</v>
      </c>
      <c r="S7" s="2">
        <f t="shared" si="0"/>
        <v>1.2</v>
      </c>
      <c r="T7" s="29">
        <v>0</v>
      </c>
      <c r="U7" s="29">
        <v>0</v>
      </c>
      <c r="V7" s="29">
        <v>0</v>
      </c>
      <c r="W7" s="29">
        <v>0</v>
      </c>
      <c r="X7" t="s">
        <v>608</v>
      </c>
    </row>
    <row r="8" spans="1:24" x14ac:dyDescent="0.25">
      <c r="A8" t="s">
        <v>273</v>
      </c>
      <c r="B8" t="s">
        <v>231</v>
      </c>
      <c r="C8" s="17" t="s">
        <v>518</v>
      </c>
      <c r="D8" t="s">
        <v>240</v>
      </c>
      <c r="E8" t="s">
        <v>229</v>
      </c>
      <c r="F8" s="29">
        <v>0.3</v>
      </c>
      <c r="G8" s="29">
        <v>0.3</v>
      </c>
      <c r="H8" s="29">
        <v>0.3</v>
      </c>
      <c r="I8" s="29">
        <v>0.3</v>
      </c>
      <c r="J8" s="29">
        <v>0.3</v>
      </c>
      <c r="K8" s="29">
        <v>0.3</v>
      </c>
      <c r="L8" s="2">
        <v>0.3</v>
      </c>
      <c r="M8" s="2">
        <v>0.26</v>
      </c>
      <c r="N8" s="2">
        <v>0.26</v>
      </c>
      <c r="O8" s="2">
        <v>0.26</v>
      </c>
      <c r="P8" s="2">
        <v>0.22</v>
      </c>
      <c r="Q8" s="2">
        <v>0.1</v>
      </c>
      <c r="R8" s="2">
        <v>0.1</v>
      </c>
      <c r="S8" s="2">
        <v>0.1</v>
      </c>
      <c r="T8" s="2">
        <v>0.1</v>
      </c>
      <c r="U8" s="2">
        <v>0.1</v>
      </c>
      <c r="V8" s="2">
        <v>0.1</v>
      </c>
      <c r="W8" s="2">
        <v>0.1</v>
      </c>
      <c r="X8" t="s">
        <v>303</v>
      </c>
    </row>
    <row r="9" spans="1:24" x14ac:dyDescent="0.25">
      <c r="A9" t="s">
        <v>510</v>
      </c>
      <c r="B9" t="s">
        <v>231</v>
      </c>
      <c r="C9" s="17" t="s">
        <v>518</v>
      </c>
      <c r="D9" t="s">
        <v>240</v>
      </c>
      <c r="E9" t="s">
        <v>229</v>
      </c>
      <c r="F9" s="29">
        <v>0</v>
      </c>
      <c r="G9" s="29">
        <v>0</v>
      </c>
      <c r="H9" s="29">
        <v>0</v>
      </c>
      <c r="I9" s="29">
        <v>0</v>
      </c>
      <c r="J9" s="29">
        <v>0</v>
      </c>
      <c r="K9" s="29">
        <v>0</v>
      </c>
      <c r="L9" s="2">
        <v>0</v>
      </c>
      <c r="M9" s="2">
        <v>0</v>
      </c>
      <c r="N9" s="2">
        <v>0.3</v>
      </c>
      <c r="O9" s="2">
        <v>0.3</v>
      </c>
      <c r="P9" s="2">
        <v>0.3</v>
      </c>
      <c r="Q9" s="2">
        <v>0.3</v>
      </c>
      <c r="R9" s="2">
        <v>0.3</v>
      </c>
      <c r="S9" s="2">
        <v>0</v>
      </c>
      <c r="T9" s="2">
        <v>0</v>
      </c>
      <c r="U9" s="2">
        <v>0</v>
      </c>
      <c r="V9" s="2">
        <v>0</v>
      </c>
      <c r="W9" s="2">
        <v>0</v>
      </c>
      <c r="X9" t="s">
        <v>511</v>
      </c>
    </row>
    <row r="10" spans="1:24" x14ac:dyDescent="0.25">
      <c r="A10" t="s">
        <v>509</v>
      </c>
      <c r="B10" t="s">
        <v>228</v>
      </c>
      <c r="C10" t="s">
        <v>519</v>
      </c>
      <c r="D10" t="s">
        <v>240</v>
      </c>
      <c r="E10" t="s">
        <v>508</v>
      </c>
      <c r="F10" s="29">
        <v>2.3E-2</v>
      </c>
      <c r="G10" s="29">
        <v>2.3E-2</v>
      </c>
      <c r="H10" s="29">
        <v>2.3E-2</v>
      </c>
      <c r="I10" s="29">
        <v>2.3E-2</v>
      </c>
      <c r="J10" s="29">
        <f>I10*0.8</f>
        <v>1.84E-2</v>
      </c>
      <c r="K10" s="29">
        <f>I10*0.6</f>
        <v>1.38E-2</v>
      </c>
      <c r="L10" s="2">
        <f>0.025*0.4</f>
        <v>1.0000000000000002E-2</v>
      </c>
      <c r="M10" s="2">
        <f>0.025*0.6</f>
        <v>1.4999999999999999E-2</v>
      </c>
      <c r="N10" s="2">
        <f>0.025*0.6</f>
        <v>1.4999999999999999E-2</v>
      </c>
      <c r="O10" s="2">
        <v>0</v>
      </c>
      <c r="P10" s="2">
        <v>0</v>
      </c>
      <c r="Q10" s="2">
        <v>0</v>
      </c>
      <c r="R10" s="2">
        <v>0</v>
      </c>
      <c r="S10" s="2">
        <v>0</v>
      </c>
      <c r="T10" s="2">
        <v>0</v>
      </c>
      <c r="U10" s="2">
        <v>0</v>
      </c>
      <c r="V10" s="2">
        <v>0</v>
      </c>
      <c r="W10" s="2">
        <v>0</v>
      </c>
      <c r="X10" t="s">
        <v>512</v>
      </c>
    </row>
    <row r="11" spans="1:24" x14ac:dyDescent="0.25">
      <c r="A11" t="s">
        <v>510</v>
      </c>
      <c r="B11" t="s">
        <v>228</v>
      </c>
      <c r="C11" t="s">
        <v>519</v>
      </c>
      <c r="D11" t="s">
        <v>240</v>
      </c>
      <c r="E11" t="s">
        <v>508</v>
      </c>
      <c r="F11" s="29">
        <f>F10</f>
        <v>2.3E-2</v>
      </c>
      <c r="G11" s="29">
        <f t="shared" ref="G11:M11" si="1">G10</f>
        <v>2.3E-2</v>
      </c>
      <c r="H11" s="29">
        <f t="shared" si="1"/>
        <v>2.3E-2</v>
      </c>
      <c r="I11" s="29">
        <f t="shared" si="1"/>
        <v>2.3E-2</v>
      </c>
      <c r="J11" s="29">
        <f t="shared" si="1"/>
        <v>1.84E-2</v>
      </c>
      <c r="K11" s="29">
        <f t="shared" si="1"/>
        <v>1.38E-2</v>
      </c>
      <c r="L11" s="2">
        <f t="shared" si="1"/>
        <v>1.0000000000000002E-2</v>
      </c>
      <c r="M11" s="2">
        <f t="shared" si="1"/>
        <v>1.4999999999999999E-2</v>
      </c>
      <c r="N11" s="2">
        <v>0</v>
      </c>
      <c r="O11" s="2">
        <v>0</v>
      </c>
      <c r="P11" s="2">
        <v>0</v>
      </c>
      <c r="Q11" s="2">
        <v>0</v>
      </c>
      <c r="R11" s="2">
        <v>0</v>
      </c>
      <c r="S11" s="2">
        <v>0</v>
      </c>
      <c r="T11" s="2">
        <v>0</v>
      </c>
      <c r="U11" s="2">
        <v>0</v>
      </c>
      <c r="V11" s="2">
        <v>0</v>
      </c>
      <c r="W11" s="2">
        <v>0</v>
      </c>
      <c r="X11" t="s">
        <v>513</v>
      </c>
    </row>
    <row r="12" spans="1:24" s="33" customFormat="1" x14ac:dyDescent="0.25">
      <c r="A12" s="33" t="s">
        <v>301</v>
      </c>
      <c r="B12" s="33" t="s">
        <v>228</v>
      </c>
      <c r="C12" s="33" t="s">
        <v>227</v>
      </c>
      <c r="D12" s="33" t="s">
        <v>240</v>
      </c>
      <c r="E12" s="33" t="s">
        <v>508</v>
      </c>
      <c r="F12" s="30">
        <f>0.023</f>
        <v>2.3E-2</v>
      </c>
      <c r="G12" s="30">
        <f>0.023</f>
        <v>2.3E-2</v>
      </c>
      <c r="H12" s="30">
        <f>0.023</f>
        <v>2.3E-2</v>
      </c>
      <c r="I12" s="30">
        <f>0.023</f>
        <v>2.3E-2</v>
      </c>
      <c r="J12" s="30">
        <v>0</v>
      </c>
      <c r="K12" s="30">
        <v>0</v>
      </c>
      <c r="L12" s="34">
        <v>0</v>
      </c>
      <c r="M12" s="34">
        <v>0</v>
      </c>
      <c r="N12" s="34">
        <v>0</v>
      </c>
      <c r="O12" s="34">
        <v>0</v>
      </c>
      <c r="P12" s="34">
        <v>0</v>
      </c>
      <c r="Q12" s="34">
        <v>0</v>
      </c>
      <c r="R12" s="34">
        <v>0</v>
      </c>
      <c r="S12" s="34">
        <v>0</v>
      </c>
      <c r="T12" s="34">
        <v>0</v>
      </c>
      <c r="U12" s="34">
        <v>0</v>
      </c>
      <c r="V12" s="34">
        <v>0</v>
      </c>
      <c r="W12" s="34">
        <v>0</v>
      </c>
      <c r="X12" s="33" t="s">
        <v>302</v>
      </c>
    </row>
    <row r="13" spans="1:24" x14ac:dyDescent="0.25">
      <c r="A13" t="s">
        <v>301</v>
      </c>
      <c r="B13" t="s">
        <v>231</v>
      </c>
      <c r="C13" s="17" t="s">
        <v>230</v>
      </c>
      <c r="D13" t="s">
        <v>240</v>
      </c>
      <c r="E13" t="s">
        <v>229</v>
      </c>
      <c r="F13" s="29">
        <v>0.1</v>
      </c>
      <c r="G13" s="29">
        <v>0.1</v>
      </c>
      <c r="H13" s="29">
        <v>0.1</v>
      </c>
      <c r="I13" s="29">
        <v>0.1</v>
      </c>
      <c r="J13" s="29">
        <v>0.1</v>
      </c>
      <c r="K13" s="29">
        <v>0.1</v>
      </c>
      <c r="L13" s="2">
        <v>0.1</v>
      </c>
      <c r="M13" s="2">
        <v>0.1</v>
      </c>
      <c r="N13" s="2">
        <v>0.1</v>
      </c>
      <c r="O13" s="2">
        <v>0.1</v>
      </c>
      <c r="P13" s="2">
        <v>0.1</v>
      </c>
      <c r="Q13" s="2">
        <v>0.1</v>
      </c>
      <c r="R13" s="2">
        <v>0.1</v>
      </c>
      <c r="S13" s="2">
        <v>0.1</v>
      </c>
      <c r="T13" s="2">
        <v>0.1</v>
      </c>
      <c r="U13" s="2">
        <v>0.1</v>
      </c>
      <c r="V13" s="2">
        <v>0.1</v>
      </c>
      <c r="W13" s="2">
        <v>0.1</v>
      </c>
      <c r="X13" t="s">
        <v>517</v>
      </c>
    </row>
    <row r="14" spans="1:24" x14ac:dyDescent="0.25">
      <c r="A14" t="s">
        <v>26</v>
      </c>
      <c r="B14" t="s">
        <v>247</v>
      </c>
      <c r="C14" s="17" t="s">
        <v>235</v>
      </c>
      <c r="D14" t="s">
        <v>242</v>
      </c>
      <c r="E14" t="s">
        <v>237</v>
      </c>
      <c r="F14" s="29" t="s">
        <v>238</v>
      </c>
      <c r="G14" s="29" t="s">
        <v>238</v>
      </c>
      <c r="H14" s="31">
        <v>53000000</v>
      </c>
      <c r="I14" s="29" t="s">
        <v>238</v>
      </c>
      <c r="J14" s="29" t="s">
        <v>238</v>
      </c>
      <c r="K14" s="29" t="s">
        <v>238</v>
      </c>
      <c r="L14" s="2" t="s">
        <v>238</v>
      </c>
      <c r="M14" s="2" t="s">
        <v>238</v>
      </c>
      <c r="N14" s="2" t="s">
        <v>238</v>
      </c>
      <c r="O14" s="2" t="s">
        <v>238</v>
      </c>
      <c r="P14" s="2" t="s">
        <v>238</v>
      </c>
      <c r="Q14" s="2" t="s">
        <v>238</v>
      </c>
      <c r="R14" s="2" t="s">
        <v>238</v>
      </c>
      <c r="S14" s="2" t="s">
        <v>238</v>
      </c>
      <c r="T14" s="2" t="s">
        <v>238</v>
      </c>
      <c r="U14" s="2" t="s">
        <v>238</v>
      </c>
      <c r="V14" s="2" t="s">
        <v>238</v>
      </c>
      <c r="W14" s="2" t="s">
        <v>238</v>
      </c>
      <c r="X14" t="s">
        <v>248</v>
      </c>
    </row>
    <row r="15" spans="1:24" x14ac:dyDescent="0.25">
      <c r="A15" t="s">
        <v>26</v>
      </c>
      <c r="B15" t="s">
        <v>234</v>
      </c>
      <c r="C15" t="s">
        <v>275</v>
      </c>
      <c r="D15" t="s">
        <v>242</v>
      </c>
      <c r="E15" t="s">
        <v>274</v>
      </c>
      <c r="F15" s="29" t="s">
        <v>238</v>
      </c>
      <c r="G15" s="29">
        <v>0.1</v>
      </c>
      <c r="H15" s="29">
        <v>0.1</v>
      </c>
      <c r="I15" s="29">
        <v>0.1</v>
      </c>
      <c r="J15" s="29">
        <v>0.1</v>
      </c>
      <c r="K15" s="29">
        <v>0.1</v>
      </c>
      <c r="L15" s="2" t="s">
        <v>238</v>
      </c>
      <c r="M15" s="2" t="s">
        <v>238</v>
      </c>
      <c r="N15" s="2" t="s">
        <v>238</v>
      </c>
      <c r="O15" s="2" t="s">
        <v>238</v>
      </c>
      <c r="P15" s="2" t="s">
        <v>238</v>
      </c>
      <c r="Q15" s="2" t="s">
        <v>238</v>
      </c>
      <c r="R15" s="2" t="s">
        <v>238</v>
      </c>
      <c r="S15" s="2" t="s">
        <v>238</v>
      </c>
      <c r="T15" s="2" t="s">
        <v>238</v>
      </c>
      <c r="U15" s="2" t="s">
        <v>238</v>
      </c>
      <c r="V15" s="2" t="s">
        <v>238</v>
      </c>
      <c r="W15" s="2" t="s">
        <v>238</v>
      </c>
    </row>
    <row r="16" spans="1:24" x14ac:dyDescent="0.25">
      <c r="A16" t="s">
        <v>249</v>
      </c>
      <c r="B16" t="s">
        <v>234</v>
      </c>
      <c r="C16" t="s">
        <v>275</v>
      </c>
      <c r="D16" t="s">
        <v>242</v>
      </c>
      <c r="E16" t="s">
        <v>274</v>
      </c>
      <c r="F16" s="29" t="s">
        <v>238</v>
      </c>
      <c r="G16" s="29">
        <v>1.1000000000000001</v>
      </c>
      <c r="H16" s="29">
        <v>1.1000000000000001</v>
      </c>
      <c r="I16" s="29">
        <v>1.2</v>
      </c>
      <c r="J16" s="29">
        <v>1.3</v>
      </c>
      <c r="K16" s="29">
        <v>1.3</v>
      </c>
      <c r="L16" s="2" t="s">
        <v>238</v>
      </c>
      <c r="M16" s="2" t="s">
        <v>238</v>
      </c>
      <c r="N16" s="2" t="s">
        <v>238</v>
      </c>
      <c r="O16" s="2" t="s">
        <v>238</v>
      </c>
      <c r="P16" s="2" t="s">
        <v>238</v>
      </c>
      <c r="Q16" s="2" t="s">
        <v>238</v>
      </c>
      <c r="R16" s="2" t="s">
        <v>238</v>
      </c>
      <c r="S16" s="2" t="s">
        <v>238</v>
      </c>
      <c r="T16" s="2" t="s">
        <v>238</v>
      </c>
      <c r="U16" s="2" t="s">
        <v>238</v>
      </c>
      <c r="V16" s="2" t="s">
        <v>238</v>
      </c>
      <c r="W16" s="2" t="s">
        <v>238</v>
      </c>
      <c r="X16" t="s">
        <v>236</v>
      </c>
    </row>
    <row r="17" spans="1:24" x14ac:dyDescent="0.25">
      <c r="A17" t="s">
        <v>42</v>
      </c>
      <c r="B17" t="s">
        <v>30</v>
      </c>
      <c r="C17" t="s">
        <v>235</v>
      </c>
      <c r="D17" t="s">
        <v>242</v>
      </c>
      <c r="E17" t="s">
        <v>274</v>
      </c>
      <c r="F17" s="29" t="s">
        <v>238</v>
      </c>
      <c r="G17" s="32">
        <v>1.0200000000000002</v>
      </c>
      <c r="H17" s="32">
        <v>1.5200000000000002</v>
      </c>
      <c r="I17" s="32">
        <v>1.6200000000000003</v>
      </c>
      <c r="J17" s="32">
        <v>1.6200000000000003</v>
      </c>
      <c r="K17" s="32">
        <v>1.6200000000000003</v>
      </c>
      <c r="L17" s="2" t="s">
        <v>238</v>
      </c>
      <c r="M17" s="2" t="s">
        <v>238</v>
      </c>
      <c r="N17" s="2" t="s">
        <v>238</v>
      </c>
      <c r="O17" s="2" t="s">
        <v>238</v>
      </c>
      <c r="P17" s="2" t="s">
        <v>238</v>
      </c>
      <c r="Q17" s="2" t="s">
        <v>238</v>
      </c>
      <c r="R17" s="2" t="s">
        <v>238</v>
      </c>
      <c r="S17" s="2" t="s">
        <v>238</v>
      </c>
      <c r="T17" s="2" t="s">
        <v>238</v>
      </c>
      <c r="U17" s="2" t="s">
        <v>238</v>
      </c>
      <c r="V17" s="2" t="s">
        <v>238</v>
      </c>
      <c r="W17" s="2" t="s">
        <v>238</v>
      </c>
      <c r="X17" t="s">
        <v>236</v>
      </c>
    </row>
    <row r="18" spans="1:24" x14ac:dyDescent="0.25">
      <c r="A18" t="s">
        <v>42</v>
      </c>
      <c r="B18" t="s">
        <v>31</v>
      </c>
      <c r="C18" t="s">
        <v>235</v>
      </c>
      <c r="D18" t="s">
        <v>242</v>
      </c>
      <c r="E18" t="s">
        <v>274</v>
      </c>
      <c r="F18" s="29" t="s">
        <v>238</v>
      </c>
      <c r="G18" s="32">
        <v>0.14000000000000001</v>
      </c>
      <c r="H18" s="32">
        <v>0.14000000000000001</v>
      </c>
      <c r="I18" s="32">
        <v>0.14000000000000001</v>
      </c>
      <c r="J18" s="32">
        <v>0.14000000000000001</v>
      </c>
      <c r="K18" s="32">
        <v>0.14000000000000001</v>
      </c>
      <c r="L18" s="2" t="s">
        <v>238</v>
      </c>
      <c r="M18" s="2" t="s">
        <v>238</v>
      </c>
      <c r="N18" s="2" t="s">
        <v>238</v>
      </c>
      <c r="O18" s="2" t="s">
        <v>238</v>
      </c>
      <c r="P18" s="2" t="s">
        <v>238</v>
      </c>
      <c r="Q18" s="2" t="s">
        <v>238</v>
      </c>
      <c r="R18" s="2" t="s">
        <v>238</v>
      </c>
      <c r="S18" s="2" t="s">
        <v>238</v>
      </c>
      <c r="T18" s="2" t="s">
        <v>238</v>
      </c>
      <c r="U18" s="2" t="s">
        <v>238</v>
      </c>
      <c r="V18" s="2" t="s">
        <v>238</v>
      </c>
      <c r="W18" s="2" t="s">
        <v>238</v>
      </c>
      <c r="X18" t="s">
        <v>236</v>
      </c>
    </row>
    <row r="19" spans="1:24" x14ac:dyDescent="0.25">
      <c r="A19" t="s">
        <v>42</v>
      </c>
      <c r="B19" t="s">
        <v>38</v>
      </c>
      <c r="C19" t="s">
        <v>243</v>
      </c>
      <c r="D19" t="s">
        <v>242</v>
      </c>
      <c r="E19" t="s">
        <v>274</v>
      </c>
      <c r="F19" s="29" t="s">
        <v>238</v>
      </c>
      <c r="G19" s="29">
        <v>1.1000000000000001</v>
      </c>
      <c r="H19" s="29">
        <v>1.1000000000000001</v>
      </c>
      <c r="I19" s="29">
        <v>1.2</v>
      </c>
      <c r="J19" s="29">
        <v>1.2</v>
      </c>
      <c r="K19" s="29">
        <v>1.2</v>
      </c>
      <c r="L19" s="2" t="s">
        <v>238</v>
      </c>
      <c r="M19" s="2" t="s">
        <v>238</v>
      </c>
      <c r="N19" s="2" t="s">
        <v>238</v>
      </c>
      <c r="O19" s="2" t="s">
        <v>238</v>
      </c>
      <c r="P19" s="2" t="s">
        <v>238</v>
      </c>
      <c r="Q19" s="2" t="s">
        <v>238</v>
      </c>
      <c r="R19" s="2" t="s">
        <v>238</v>
      </c>
      <c r="S19" s="2" t="s">
        <v>238</v>
      </c>
      <c r="T19" s="2" t="s">
        <v>238</v>
      </c>
      <c r="U19" s="2" t="s">
        <v>238</v>
      </c>
      <c r="V19" s="2" t="s">
        <v>238</v>
      </c>
      <c r="W19" s="2" t="s">
        <v>238</v>
      </c>
      <c r="X19" t="s">
        <v>236</v>
      </c>
    </row>
    <row r="20" spans="1:24" x14ac:dyDescent="0.25">
      <c r="A20" t="s">
        <v>249</v>
      </c>
      <c r="B20" t="s">
        <v>250</v>
      </c>
      <c r="C20" t="s">
        <v>235</v>
      </c>
      <c r="D20" t="s">
        <v>242</v>
      </c>
      <c r="E20" t="s">
        <v>237</v>
      </c>
      <c r="F20" s="29" t="s">
        <v>238</v>
      </c>
      <c r="G20" s="29" t="s">
        <v>238</v>
      </c>
      <c r="H20" s="29">
        <v>10000000</v>
      </c>
      <c r="I20" s="29" t="s">
        <v>238</v>
      </c>
      <c r="J20" s="29" t="s">
        <v>238</v>
      </c>
      <c r="K20" s="29" t="s">
        <v>238</v>
      </c>
      <c r="L20" s="2" t="s">
        <v>238</v>
      </c>
      <c r="M20" s="2" t="s">
        <v>238</v>
      </c>
      <c r="N20" s="2" t="s">
        <v>238</v>
      </c>
      <c r="O20" s="2" t="s">
        <v>238</v>
      </c>
      <c r="P20" s="2" t="s">
        <v>238</v>
      </c>
      <c r="Q20" s="2" t="s">
        <v>238</v>
      </c>
      <c r="R20" s="2" t="s">
        <v>238</v>
      </c>
      <c r="S20" s="2" t="s">
        <v>238</v>
      </c>
      <c r="T20" s="2" t="s">
        <v>238</v>
      </c>
      <c r="U20" s="2" t="s">
        <v>238</v>
      </c>
      <c r="V20" s="2" t="s">
        <v>238</v>
      </c>
      <c r="W20" s="2" t="s">
        <v>238</v>
      </c>
      <c r="X20" t="s">
        <v>248</v>
      </c>
    </row>
  </sheetData>
  <sortState xmlns:xlrd2="http://schemas.microsoft.com/office/spreadsheetml/2017/richdata2" ref="A2:Y15">
    <sortCondition ref="D2:D15"/>
    <sortCondition ref="A2:A15"/>
  </sortState>
  <hyperlinks>
    <hyperlink ref="C4" r:id="rId1" xr:uid="{00000000-0004-0000-0100-000000000000}"/>
    <hyperlink ref="C6" r:id="rId2" xr:uid="{00000000-0004-0000-0100-000001000000}"/>
    <hyperlink ref="C5" r:id="rId3" xr:uid="{00000000-0004-0000-0100-000002000000}"/>
    <hyperlink ref="C14" r:id="rId4" xr:uid="{00000000-0004-0000-0100-000003000000}"/>
    <hyperlink ref="C13" r:id="rId5" xr:uid="{00000000-0004-0000-0100-000004000000}"/>
  </hyperlinks>
  <pageMargins left="0.7" right="0.7" top="0.75" bottom="0.75" header="0.3" footer="0.3"/>
  <pageSetup orientation="portrait"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G2841"/>
  <sheetViews>
    <sheetView workbookViewId="0">
      <selection activeCell="M43" sqref="M43"/>
    </sheetView>
  </sheetViews>
  <sheetFormatPr defaultColWidth="8.7109375" defaultRowHeight="12" x14ac:dyDescent="0.2"/>
  <cols>
    <col min="1" max="1" width="21.28515625" style="37" bestFit="1" customWidth="1"/>
    <col min="2" max="2" width="46.7109375" style="37" customWidth="1"/>
    <col min="3" max="16384" width="8.7109375" style="37"/>
  </cols>
  <sheetData>
    <row r="1" spans="1:33" ht="15" customHeight="1" thickBot="1" x14ac:dyDescent="0.25">
      <c r="B1" s="53" t="s">
        <v>626</v>
      </c>
      <c r="C1" s="50">
        <v>2021</v>
      </c>
      <c r="D1" s="50">
        <v>2022</v>
      </c>
      <c r="E1" s="50">
        <v>2023</v>
      </c>
      <c r="F1" s="50">
        <v>2024</v>
      </c>
      <c r="G1" s="50">
        <v>2025</v>
      </c>
      <c r="H1" s="50">
        <v>2026</v>
      </c>
      <c r="I1" s="50">
        <v>2027</v>
      </c>
      <c r="J1" s="50">
        <v>2028</v>
      </c>
      <c r="K1" s="50">
        <v>2029</v>
      </c>
      <c r="L1" s="50">
        <v>2030</v>
      </c>
      <c r="M1" s="50">
        <v>2031</v>
      </c>
      <c r="N1" s="50">
        <v>2032</v>
      </c>
      <c r="O1" s="50">
        <v>2033</v>
      </c>
      <c r="P1" s="50">
        <v>2034</v>
      </c>
      <c r="Q1" s="50">
        <v>2035</v>
      </c>
      <c r="R1" s="50">
        <v>2036</v>
      </c>
      <c r="S1" s="50">
        <v>2037</v>
      </c>
      <c r="T1" s="50">
        <v>2038</v>
      </c>
      <c r="U1" s="50">
        <v>2039</v>
      </c>
      <c r="V1" s="50">
        <v>2040</v>
      </c>
      <c r="W1" s="50">
        <v>2041</v>
      </c>
      <c r="X1" s="50">
        <v>2042</v>
      </c>
      <c r="Y1" s="50">
        <v>2043</v>
      </c>
      <c r="Z1" s="50">
        <v>2044</v>
      </c>
      <c r="AA1" s="50">
        <v>2045</v>
      </c>
      <c r="AB1" s="50">
        <v>2046</v>
      </c>
      <c r="AC1" s="50">
        <v>2047</v>
      </c>
      <c r="AD1" s="50">
        <v>2048</v>
      </c>
      <c r="AE1" s="50">
        <v>2049</v>
      </c>
      <c r="AF1" s="50">
        <v>2050</v>
      </c>
    </row>
    <row r="2" spans="1:33" ht="15" customHeight="1" thickTop="1" x14ac:dyDescent="0.2"/>
    <row r="3" spans="1:33" ht="15" customHeight="1" x14ac:dyDescent="0.2">
      <c r="C3" s="55" t="s">
        <v>494</v>
      </c>
      <c r="D3" s="55" t="s">
        <v>625</v>
      </c>
      <c r="E3" s="55"/>
      <c r="F3" s="55"/>
      <c r="G3" s="55"/>
    </row>
    <row r="4" spans="1:33" ht="15" customHeight="1" x14ac:dyDescent="0.2">
      <c r="C4" s="55" t="s">
        <v>495</v>
      </c>
      <c r="D4" s="55" t="s">
        <v>624</v>
      </c>
      <c r="E4" s="55"/>
      <c r="F4" s="55"/>
      <c r="G4" s="55" t="s">
        <v>623</v>
      </c>
    </row>
    <row r="5" spans="1:33" ht="15" customHeight="1" x14ac:dyDescent="0.2">
      <c r="C5" s="55" t="s">
        <v>496</v>
      </c>
      <c r="D5" s="55" t="s">
        <v>622</v>
      </c>
      <c r="E5" s="55"/>
      <c r="F5" s="55"/>
      <c r="G5" s="55"/>
    </row>
    <row r="6" spans="1:33" ht="15" customHeight="1" x14ac:dyDescent="0.2">
      <c r="C6" s="55" t="s">
        <v>497</v>
      </c>
      <c r="D6" s="55"/>
      <c r="E6" s="55" t="s">
        <v>621</v>
      </c>
      <c r="F6" s="55"/>
      <c r="G6" s="55"/>
    </row>
    <row r="10" spans="1:33" ht="15" customHeight="1" x14ac:dyDescent="0.25">
      <c r="A10" s="43" t="s">
        <v>318</v>
      </c>
      <c r="B10" s="54" t="s">
        <v>43</v>
      </c>
      <c r="AG10" s="51" t="s">
        <v>620</v>
      </c>
    </row>
    <row r="11" spans="1:33" ht="15" customHeight="1" x14ac:dyDescent="0.2">
      <c r="B11" s="53" t="s">
        <v>44</v>
      </c>
      <c r="AG11" s="51" t="s">
        <v>619</v>
      </c>
    </row>
    <row r="12" spans="1:33" ht="15" customHeight="1" x14ac:dyDescent="0.2">
      <c r="B12" s="53"/>
      <c r="C12" s="52"/>
      <c r="D12" s="52"/>
      <c r="E12" s="52"/>
      <c r="F12" s="52"/>
      <c r="G12" s="52"/>
      <c r="H12" s="52"/>
      <c r="I12" s="52"/>
      <c r="J12" s="52"/>
      <c r="K12" s="52"/>
      <c r="L12" s="52"/>
      <c r="M12" s="52"/>
      <c r="N12" s="52"/>
      <c r="O12" s="52"/>
      <c r="P12" s="52"/>
      <c r="Q12" s="52"/>
      <c r="R12" s="52"/>
      <c r="S12" s="52"/>
      <c r="T12" s="52"/>
      <c r="U12" s="52"/>
      <c r="V12" s="52"/>
      <c r="W12" s="52"/>
      <c r="X12" s="52"/>
      <c r="Y12" s="52"/>
      <c r="Z12" s="52"/>
      <c r="AA12" s="52"/>
      <c r="AB12" s="52"/>
      <c r="AC12" s="52"/>
      <c r="AD12" s="52"/>
      <c r="AE12" s="52"/>
      <c r="AF12" s="52"/>
      <c r="AG12" s="51" t="s">
        <v>618</v>
      </c>
    </row>
    <row r="13" spans="1:33" ht="15" customHeight="1" thickBot="1" x14ac:dyDescent="0.25">
      <c r="B13" s="50" t="s">
        <v>45</v>
      </c>
      <c r="C13" s="50">
        <v>2021</v>
      </c>
      <c r="D13" s="50">
        <v>2022</v>
      </c>
      <c r="E13" s="50">
        <v>2023</v>
      </c>
      <c r="F13" s="50">
        <v>2024</v>
      </c>
      <c r="G13" s="50">
        <v>2025</v>
      </c>
      <c r="H13" s="50">
        <v>2026</v>
      </c>
      <c r="I13" s="50">
        <v>2027</v>
      </c>
      <c r="J13" s="50">
        <v>2028</v>
      </c>
      <c r="K13" s="50">
        <v>2029</v>
      </c>
      <c r="L13" s="50">
        <v>2030</v>
      </c>
      <c r="M13" s="50">
        <v>2031</v>
      </c>
      <c r="N13" s="50">
        <v>2032</v>
      </c>
      <c r="O13" s="50">
        <v>2033</v>
      </c>
      <c r="P13" s="50">
        <v>2034</v>
      </c>
      <c r="Q13" s="50">
        <v>2035</v>
      </c>
      <c r="R13" s="50">
        <v>2036</v>
      </c>
      <c r="S13" s="50">
        <v>2037</v>
      </c>
      <c r="T13" s="50">
        <v>2038</v>
      </c>
      <c r="U13" s="50">
        <v>2039</v>
      </c>
      <c r="V13" s="50">
        <v>2040</v>
      </c>
      <c r="W13" s="50">
        <v>2041</v>
      </c>
      <c r="X13" s="50">
        <v>2042</v>
      </c>
      <c r="Y13" s="50">
        <v>2043</v>
      </c>
      <c r="Z13" s="50">
        <v>2044</v>
      </c>
      <c r="AA13" s="50">
        <v>2045</v>
      </c>
      <c r="AB13" s="50">
        <v>2046</v>
      </c>
      <c r="AC13" s="50">
        <v>2047</v>
      </c>
      <c r="AD13" s="50">
        <v>2048</v>
      </c>
      <c r="AE13" s="50">
        <v>2049</v>
      </c>
      <c r="AF13" s="50">
        <v>2050</v>
      </c>
      <c r="AG13" s="49" t="s">
        <v>617</v>
      </c>
    </row>
    <row r="14" spans="1:33" ht="15" customHeight="1" thickTop="1" x14ac:dyDescent="0.2"/>
    <row r="15" spans="1:33" ht="15" customHeight="1" x14ac:dyDescent="0.25">
      <c r="B15" s="46" t="s">
        <v>46</v>
      </c>
      <c r="C15"/>
      <c r="D15"/>
      <c r="E15"/>
      <c r="F15"/>
      <c r="G15"/>
      <c r="H15"/>
      <c r="I15"/>
      <c r="J15"/>
      <c r="K15"/>
      <c r="L15"/>
      <c r="M15"/>
      <c r="N15"/>
      <c r="O15"/>
      <c r="P15"/>
      <c r="Q15"/>
      <c r="R15"/>
      <c r="S15"/>
      <c r="T15"/>
      <c r="U15"/>
      <c r="V15"/>
      <c r="W15"/>
      <c r="X15"/>
      <c r="Y15"/>
      <c r="Z15"/>
      <c r="AA15"/>
      <c r="AB15"/>
      <c r="AC15"/>
      <c r="AD15"/>
      <c r="AE15"/>
      <c r="AF15"/>
      <c r="AG15"/>
    </row>
    <row r="16" spans="1:33" ht="15" customHeight="1" x14ac:dyDescent="0.25">
      <c r="A16" s="43" t="s">
        <v>319</v>
      </c>
      <c r="B16" s="42" t="s">
        <v>47</v>
      </c>
      <c r="C16" s="44">
        <v>23.173487000000002</v>
      </c>
      <c r="D16" s="44">
        <v>24.717472000000001</v>
      </c>
      <c r="E16" s="44">
        <v>25.494104</v>
      </c>
      <c r="F16" s="44">
        <v>26.154641999999999</v>
      </c>
      <c r="G16" s="44">
        <v>27.054276999999999</v>
      </c>
      <c r="H16" s="44">
        <v>27.435596</v>
      </c>
      <c r="I16" s="44">
        <v>27.342155000000002</v>
      </c>
      <c r="J16" s="44">
        <v>27.686851999999998</v>
      </c>
      <c r="K16" s="44">
        <v>27.633852000000001</v>
      </c>
      <c r="L16" s="44">
        <v>27.555264999999999</v>
      </c>
      <c r="M16" s="44">
        <v>27.280258</v>
      </c>
      <c r="N16" s="44">
        <v>27.009712</v>
      </c>
      <c r="O16" s="44">
        <v>27.003247999999999</v>
      </c>
      <c r="P16" s="44">
        <v>26.646474999999999</v>
      </c>
      <c r="Q16" s="44">
        <v>26.477429999999998</v>
      </c>
      <c r="R16" s="44">
        <v>26.305444999999999</v>
      </c>
      <c r="S16" s="44">
        <v>26.016472</v>
      </c>
      <c r="T16" s="44">
        <v>25.819599</v>
      </c>
      <c r="U16" s="44">
        <v>25.821352000000001</v>
      </c>
      <c r="V16" s="44">
        <v>25.902487000000001</v>
      </c>
      <c r="W16" s="44">
        <v>25.722721</v>
      </c>
      <c r="X16" s="44">
        <v>25.635947999999999</v>
      </c>
      <c r="Y16" s="44">
        <v>25.636410000000001</v>
      </c>
      <c r="Z16" s="44">
        <v>25.47831</v>
      </c>
      <c r="AA16" s="44">
        <v>25.779816</v>
      </c>
      <c r="AB16" s="44">
        <v>25.951447999999999</v>
      </c>
      <c r="AC16" s="44">
        <v>25.981897</v>
      </c>
      <c r="AD16" s="44">
        <v>25.859144000000001</v>
      </c>
      <c r="AE16" s="44">
        <v>25.553583</v>
      </c>
      <c r="AF16" s="44">
        <v>26.234584999999999</v>
      </c>
      <c r="AG16" s="40">
        <v>4.287E-3</v>
      </c>
    </row>
    <row r="17" spans="1:33" ht="15" customHeight="1" x14ac:dyDescent="0.25">
      <c r="A17" s="43" t="s">
        <v>320</v>
      </c>
      <c r="B17" s="42" t="s">
        <v>48</v>
      </c>
      <c r="C17" s="44">
        <v>7.0062150000000001</v>
      </c>
      <c r="D17" s="44">
        <v>7.5528149999999998</v>
      </c>
      <c r="E17" s="44">
        <v>7.8837830000000002</v>
      </c>
      <c r="F17" s="44">
        <v>8.023396</v>
      </c>
      <c r="G17" s="44">
        <v>8.1639909999999993</v>
      </c>
      <c r="H17" s="44">
        <v>8.1082020000000004</v>
      </c>
      <c r="I17" s="44">
        <v>8.0414820000000002</v>
      </c>
      <c r="J17" s="44">
        <v>8.0296179999999993</v>
      </c>
      <c r="K17" s="44">
        <v>8.0821810000000003</v>
      </c>
      <c r="L17" s="44">
        <v>8.1559480000000004</v>
      </c>
      <c r="M17" s="44">
        <v>8.1848320000000001</v>
      </c>
      <c r="N17" s="44">
        <v>8.2599870000000006</v>
      </c>
      <c r="O17" s="44">
        <v>8.235239</v>
      </c>
      <c r="P17" s="44">
        <v>8.2500719999999994</v>
      </c>
      <c r="Q17" s="44">
        <v>8.2784399999999998</v>
      </c>
      <c r="R17" s="44">
        <v>8.2101170000000003</v>
      </c>
      <c r="S17" s="44">
        <v>8.1747200000000007</v>
      </c>
      <c r="T17" s="44">
        <v>8.1722750000000008</v>
      </c>
      <c r="U17" s="44">
        <v>8.2225110000000008</v>
      </c>
      <c r="V17" s="44">
        <v>8.2677019999999999</v>
      </c>
      <c r="W17" s="44">
        <v>8.2817030000000003</v>
      </c>
      <c r="X17" s="44">
        <v>8.384741</v>
      </c>
      <c r="Y17" s="44">
        <v>8.4902529999999992</v>
      </c>
      <c r="Z17" s="44">
        <v>8.4762629999999994</v>
      </c>
      <c r="AA17" s="44">
        <v>8.5796620000000008</v>
      </c>
      <c r="AB17" s="44">
        <v>8.6128929999999997</v>
      </c>
      <c r="AC17" s="44">
        <v>8.6344580000000004</v>
      </c>
      <c r="AD17" s="44">
        <v>8.6448269999999994</v>
      </c>
      <c r="AE17" s="44">
        <v>8.6502510000000008</v>
      </c>
      <c r="AF17" s="44">
        <v>8.7012350000000005</v>
      </c>
      <c r="AG17" s="40">
        <v>7.4989999999999996E-3</v>
      </c>
    </row>
    <row r="18" spans="1:33" ht="15" customHeight="1" x14ac:dyDescent="0.25">
      <c r="A18" s="43" t="s">
        <v>321</v>
      </c>
      <c r="B18" s="42" t="s">
        <v>49</v>
      </c>
      <c r="C18" s="44">
        <v>35.682777000000002</v>
      </c>
      <c r="D18" s="44">
        <v>36.629646000000001</v>
      </c>
      <c r="E18" s="44">
        <v>36.922058</v>
      </c>
      <c r="F18" s="44">
        <v>37.131554000000001</v>
      </c>
      <c r="G18" s="44">
        <v>37.233967</v>
      </c>
      <c r="H18" s="44">
        <v>37.210548000000003</v>
      </c>
      <c r="I18" s="44">
        <v>37.134987000000002</v>
      </c>
      <c r="J18" s="44">
        <v>37.74691</v>
      </c>
      <c r="K18" s="44">
        <v>38.012238000000004</v>
      </c>
      <c r="L18" s="44">
        <v>38.079895</v>
      </c>
      <c r="M18" s="44">
        <v>38.334229000000001</v>
      </c>
      <c r="N18" s="44">
        <v>38.609394000000002</v>
      </c>
      <c r="O18" s="44">
        <v>38.861305000000002</v>
      </c>
      <c r="P18" s="44">
        <v>38.688675000000003</v>
      </c>
      <c r="Q18" s="44">
        <v>38.547446999999998</v>
      </c>
      <c r="R18" s="44">
        <v>38.495739</v>
      </c>
      <c r="S18" s="44">
        <v>38.611136999999999</v>
      </c>
      <c r="T18" s="44">
        <v>38.832619000000001</v>
      </c>
      <c r="U18" s="44">
        <v>39.095233999999998</v>
      </c>
      <c r="V18" s="44">
        <v>39.377578999999997</v>
      </c>
      <c r="W18" s="44">
        <v>39.502231999999999</v>
      </c>
      <c r="X18" s="44">
        <v>39.694870000000002</v>
      </c>
      <c r="Y18" s="44">
        <v>40.037334000000001</v>
      </c>
      <c r="Z18" s="44">
        <v>40.361305000000002</v>
      </c>
      <c r="AA18" s="44">
        <v>40.596077000000001</v>
      </c>
      <c r="AB18" s="44">
        <v>40.848937999999997</v>
      </c>
      <c r="AC18" s="44">
        <v>41.134644000000002</v>
      </c>
      <c r="AD18" s="44">
        <v>41.335979000000002</v>
      </c>
      <c r="AE18" s="44">
        <v>41.513866</v>
      </c>
      <c r="AF18" s="44">
        <v>41.894924000000003</v>
      </c>
      <c r="AG18" s="40">
        <v>5.5500000000000002E-3</v>
      </c>
    </row>
    <row r="19" spans="1:33" ht="15" customHeight="1" x14ac:dyDescent="0.25">
      <c r="A19" s="43" t="s">
        <v>322</v>
      </c>
      <c r="B19" s="42" t="s">
        <v>50</v>
      </c>
      <c r="C19" s="44">
        <v>13.089978</v>
      </c>
      <c r="D19" s="44">
        <v>12.741251999999999</v>
      </c>
      <c r="E19" s="44">
        <v>12.812080999999999</v>
      </c>
      <c r="F19" s="44">
        <v>11.346849000000001</v>
      </c>
      <c r="G19" s="44">
        <v>10.919338</v>
      </c>
      <c r="H19" s="44">
        <v>10.890395</v>
      </c>
      <c r="I19" s="44">
        <v>10.594276000000001</v>
      </c>
      <c r="J19" s="44">
        <v>10.517385000000001</v>
      </c>
      <c r="K19" s="44">
        <v>10.477952</v>
      </c>
      <c r="L19" s="44">
        <v>10.320335</v>
      </c>
      <c r="M19" s="44">
        <v>10.278053999999999</v>
      </c>
      <c r="N19" s="44">
        <v>10.186623000000001</v>
      </c>
      <c r="O19" s="44">
        <v>10.161192</v>
      </c>
      <c r="P19" s="44">
        <v>9.8407079999999993</v>
      </c>
      <c r="Q19" s="44">
        <v>9.5687519999999999</v>
      </c>
      <c r="R19" s="44">
        <v>9.414873</v>
      </c>
      <c r="S19" s="44">
        <v>9.2873289999999997</v>
      </c>
      <c r="T19" s="44">
        <v>9.3013359999999992</v>
      </c>
      <c r="U19" s="44">
        <v>9.2276330000000009</v>
      </c>
      <c r="V19" s="44">
        <v>9.1459650000000003</v>
      </c>
      <c r="W19" s="44">
        <v>9.1226819999999993</v>
      </c>
      <c r="X19" s="44">
        <v>9.0860120000000002</v>
      </c>
      <c r="Y19" s="44">
        <v>8.961373</v>
      </c>
      <c r="Z19" s="44">
        <v>8.89466</v>
      </c>
      <c r="AA19" s="44">
        <v>8.785145</v>
      </c>
      <c r="AB19" s="44">
        <v>8.7206039999999998</v>
      </c>
      <c r="AC19" s="44">
        <v>8.6230239999999991</v>
      </c>
      <c r="AD19" s="44">
        <v>8.5444119999999995</v>
      </c>
      <c r="AE19" s="44">
        <v>8.5071809999999992</v>
      </c>
      <c r="AF19" s="44">
        <v>8.5720969999999994</v>
      </c>
      <c r="AG19" s="40">
        <v>-1.4492E-2</v>
      </c>
    </row>
    <row r="20" spans="1:33" ht="15" customHeight="1" x14ac:dyDescent="0.25">
      <c r="A20" s="43" t="s">
        <v>323</v>
      </c>
      <c r="B20" s="42" t="s">
        <v>51</v>
      </c>
      <c r="C20" s="44">
        <v>8.1211500000000001</v>
      </c>
      <c r="D20" s="44">
        <v>8.1831110000000002</v>
      </c>
      <c r="E20" s="44">
        <v>8.2025790000000001</v>
      </c>
      <c r="F20" s="44">
        <v>8.239058</v>
      </c>
      <c r="G20" s="44">
        <v>8.1638990000000007</v>
      </c>
      <c r="H20" s="44">
        <v>8.0757549999999991</v>
      </c>
      <c r="I20" s="44">
        <v>7.9302669999999997</v>
      </c>
      <c r="J20" s="44">
        <v>7.3689460000000002</v>
      </c>
      <c r="K20" s="44">
        <v>7.2995039999999998</v>
      </c>
      <c r="L20" s="44">
        <v>7.3070060000000003</v>
      </c>
      <c r="M20" s="44">
        <v>7.3184230000000001</v>
      </c>
      <c r="N20" s="44">
        <v>7.3263429999999996</v>
      </c>
      <c r="O20" s="44">
        <v>6.8084160000000002</v>
      </c>
      <c r="P20" s="44">
        <v>6.8156670000000004</v>
      </c>
      <c r="Q20" s="44">
        <v>6.7474470000000002</v>
      </c>
      <c r="R20" s="44">
        <v>6.7583539999999998</v>
      </c>
      <c r="S20" s="44">
        <v>6.760554</v>
      </c>
      <c r="T20" s="44">
        <v>6.7626590000000002</v>
      </c>
      <c r="U20" s="44">
        <v>6.762759</v>
      </c>
      <c r="V20" s="44">
        <v>6.766273</v>
      </c>
      <c r="W20" s="44">
        <v>6.7793599999999996</v>
      </c>
      <c r="X20" s="44">
        <v>6.788805</v>
      </c>
      <c r="Y20" s="44">
        <v>6.797936</v>
      </c>
      <c r="Z20" s="44">
        <v>6.8059019999999997</v>
      </c>
      <c r="AA20" s="44">
        <v>6.8144450000000001</v>
      </c>
      <c r="AB20" s="44">
        <v>6.8189029999999997</v>
      </c>
      <c r="AC20" s="44">
        <v>6.8233490000000003</v>
      </c>
      <c r="AD20" s="44">
        <v>6.8261190000000003</v>
      </c>
      <c r="AE20" s="44">
        <v>6.829472</v>
      </c>
      <c r="AF20" s="44">
        <v>6.8343129999999999</v>
      </c>
      <c r="AG20" s="40">
        <v>-5.9309999999999996E-3</v>
      </c>
    </row>
    <row r="21" spans="1:33" ht="15" customHeight="1" x14ac:dyDescent="0.25">
      <c r="A21" s="43" t="s">
        <v>324</v>
      </c>
      <c r="B21" s="42" t="s">
        <v>191</v>
      </c>
      <c r="C21" s="44">
        <v>2.288529</v>
      </c>
      <c r="D21" s="44">
        <v>2.3965299999999998</v>
      </c>
      <c r="E21" s="44">
        <v>2.5203760000000002</v>
      </c>
      <c r="F21" s="44">
        <v>2.6075819999999998</v>
      </c>
      <c r="G21" s="44">
        <v>2.562303</v>
      </c>
      <c r="H21" s="44">
        <v>2.533515</v>
      </c>
      <c r="I21" s="44">
        <v>2.5148000000000001</v>
      </c>
      <c r="J21" s="44">
        <v>2.4944809999999999</v>
      </c>
      <c r="K21" s="44">
        <v>2.4826299999999999</v>
      </c>
      <c r="L21" s="44">
        <v>2.4713959999999999</v>
      </c>
      <c r="M21" s="44">
        <v>2.4567709999999998</v>
      </c>
      <c r="N21" s="44">
        <v>2.4500829999999998</v>
      </c>
      <c r="O21" s="44">
        <v>2.436512</v>
      </c>
      <c r="P21" s="44">
        <v>2.4270999999999998</v>
      </c>
      <c r="Q21" s="44">
        <v>2.4106049999999999</v>
      </c>
      <c r="R21" s="44">
        <v>2.3970229999999999</v>
      </c>
      <c r="S21" s="44">
        <v>2.3926630000000002</v>
      </c>
      <c r="T21" s="44">
        <v>2.3816570000000001</v>
      </c>
      <c r="U21" s="44">
        <v>2.3768020000000001</v>
      </c>
      <c r="V21" s="44">
        <v>2.3701400000000001</v>
      </c>
      <c r="W21" s="44">
        <v>2.3620960000000002</v>
      </c>
      <c r="X21" s="44">
        <v>2.3541889999999999</v>
      </c>
      <c r="Y21" s="44">
        <v>2.3426999999999998</v>
      </c>
      <c r="Z21" s="44">
        <v>2.3369900000000001</v>
      </c>
      <c r="AA21" s="44">
        <v>2.3251300000000001</v>
      </c>
      <c r="AB21" s="44">
        <v>2.3184429999999998</v>
      </c>
      <c r="AC21" s="44">
        <v>2.3090259999999998</v>
      </c>
      <c r="AD21" s="44">
        <v>2.304834</v>
      </c>
      <c r="AE21" s="44">
        <v>2.2952330000000001</v>
      </c>
      <c r="AF21" s="44">
        <v>2.2746879999999998</v>
      </c>
      <c r="AG21" s="40">
        <v>-2.0900000000000001E-4</v>
      </c>
    </row>
    <row r="22" spans="1:33" ht="15" customHeight="1" x14ac:dyDescent="0.25">
      <c r="A22" s="43" t="s">
        <v>325</v>
      </c>
      <c r="B22" s="42" t="s">
        <v>52</v>
      </c>
      <c r="C22" s="44">
        <v>4.7011900000000004</v>
      </c>
      <c r="D22" s="44">
        <v>4.8336649999999999</v>
      </c>
      <c r="E22" s="44">
        <v>4.7369510000000004</v>
      </c>
      <c r="F22" s="44">
        <v>4.7318429999999996</v>
      </c>
      <c r="G22" s="44">
        <v>4.7514820000000002</v>
      </c>
      <c r="H22" s="44">
        <v>4.7400380000000002</v>
      </c>
      <c r="I22" s="44">
        <v>4.7281459999999997</v>
      </c>
      <c r="J22" s="44">
        <v>4.7067750000000004</v>
      </c>
      <c r="K22" s="44">
        <v>4.7082629999999996</v>
      </c>
      <c r="L22" s="44">
        <v>4.6997</v>
      </c>
      <c r="M22" s="44">
        <v>4.6885269999999997</v>
      </c>
      <c r="N22" s="44">
        <v>4.6818270000000002</v>
      </c>
      <c r="O22" s="44">
        <v>4.6667490000000003</v>
      </c>
      <c r="P22" s="44">
        <v>4.6540860000000004</v>
      </c>
      <c r="Q22" s="44">
        <v>4.6489719999999997</v>
      </c>
      <c r="R22" s="44">
        <v>4.641438</v>
      </c>
      <c r="S22" s="44">
        <v>4.6341799999999997</v>
      </c>
      <c r="T22" s="44">
        <v>4.6383159999999997</v>
      </c>
      <c r="U22" s="44">
        <v>4.6474570000000002</v>
      </c>
      <c r="V22" s="44">
        <v>4.6834860000000003</v>
      </c>
      <c r="W22" s="44">
        <v>4.7054450000000001</v>
      </c>
      <c r="X22" s="44">
        <v>4.7221570000000002</v>
      </c>
      <c r="Y22" s="44">
        <v>4.7483430000000002</v>
      </c>
      <c r="Z22" s="44">
        <v>4.7919939999999999</v>
      </c>
      <c r="AA22" s="44">
        <v>4.8140039999999997</v>
      </c>
      <c r="AB22" s="44">
        <v>4.8435649999999999</v>
      </c>
      <c r="AC22" s="44">
        <v>4.8766879999999997</v>
      </c>
      <c r="AD22" s="44">
        <v>4.909999</v>
      </c>
      <c r="AE22" s="44">
        <v>4.942437</v>
      </c>
      <c r="AF22" s="44">
        <v>4.9846370000000002</v>
      </c>
      <c r="AG22" s="40">
        <v>2.0209999999999998E-3</v>
      </c>
    </row>
    <row r="23" spans="1:33" ht="15" customHeight="1" x14ac:dyDescent="0.25">
      <c r="A23" s="43" t="s">
        <v>326</v>
      </c>
      <c r="B23" s="42" t="s">
        <v>53</v>
      </c>
      <c r="C23" s="44">
        <v>4.8390050000000002</v>
      </c>
      <c r="D23" s="44">
        <v>5.5444839999999997</v>
      </c>
      <c r="E23" s="44">
        <v>6.0855569999999997</v>
      </c>
      <c r="F23" s="44">
        <v>6.9892269999999996</v>
      </c>
      <c r="G23" s="44">
        <v>7.5613590000000004</v>
      </c>
      <c r="H23" s="44">
        <v>7.8463159999999998</v>
      </c>
      <c r="I23" s="44">
        <v>8.3474660000000007</v>
      </c>
      <c r="J23" s="44">
        <v>8.5777000000000001</v>
      </c>
      <c r="K23" s="44">
        <v>8.7871590000000008</v>
      </c>
      <c r="L23" s="44">
        <v>9.1559860000000004</v>
      </c>
      <c r="M23" s="44">
        <v>9.4117800000000003</v>
      </c>
      <c r="N23" s="44">
        <v>9.6492149999999999</v>
      </c>
      <c r="O23" s="44">
        <v>9.9103840000000005</v>
      </c>
      <c r="P23" s="44">
        <v>10.464489</v>
      </c>
      <c r="Q23" s="44">
        <v>11.179779999999999</v>
      </c>
      <c r="R23" s="44">
        <v>11.560812</v>
      </c>
      <c r="S23" s="44">
        <v>11.709242</v>
      </c>
      <c r="T23" s="44">
        <v>11.735645</v>
      </c>
      <c r="U23" s="44">
        <v>11.787336</v>
      </c>
      <c r="V23" s="44">
        <v>11.864063</v>
      </c>
      <c r="W23" s="44">
        <v>11.965892999999999</v>
      </c>
      <c r="X23" s="44">
        <v>12.084974000000001</v>
      </c>
      <c r="Y23" s="44">
        <v>12.202391</v>
      </c>
      <c r="Z23" s="44">
        <v>12.369851000000001</v>
      </c>
      <c r="AA23" s="44">
        <v>12.586577</v>
      </c>
      <c r="AB23" s="44">
        <v>12.70438</v>
      </c>
      <c r="AC23" s="44">
        <v>12.871214</v>
      </c>
      <c r="AD23" s="44">
        <v>13.03612</v>
      </c>
      <c r="AE23" s="44">
        <v>13.182046</v>
      </c>
      <c r="AF23" s="44">
        <v>13.273847</v>
      </c>
      <c r="AG23" s="40">
        <v>3.5408000000000002E-2</v>
      </c>
    </row>
    <row r="24" spans="1:33" ht="15" customHeight="1" x14ac:dyDescent="0.25">
      <c r="A24" s="43" t="s">
        <v>327</v>
      </c>
      <c r="B24" s="42" t="s">
        <v>54</v>
      </c>
      <c r="C24" s="44">
        <v>2.1335760000000001</v>
      </c>
      <c r="D24" s="44">
        <v>1.0129729999999999</v>
      </c>
      <c r="E24" s="44">
        <v>0.87985500000000005</v>
      </c>
      <c r="F24" s="44">
        <v>0.89494600000000002</v>
      </c>
      <c r="G24" s="44">
        <v>0.77427100000000004</v>
      </c>
      <c r="H24" s="44">
        <v>0.88321000000000005</v>
      </c>
      <c r="I24" s="44">
        <v>0.86990000000000001</v>
      </c>
      <c r="J24" s="44">
        <v>0.79612899999999998</v>
      </c>
      <c r="K24" s="44">
        <v>0.77055099999999999</v>
      </c>
      <c r="L24" s="44">
        <v>0.770231</v>
      </c>
      <c r="M24" s="44">
        <v>0.76856500000000005</v>
      </c>
      <c r="N24" s="44">
        <v>0.63267300000000004</v>
      </c>
      <c r="O24" s="44">
        <v>0.63193500000000002</v>
      </c>
      <c r="P24" s="44">
        <v>0.64056500000000005</v>
      </c>
      <c r="Q24" s="44">
        <v>0.63755099999999998</v>
      </c>
      <c r="R24" s="44">
        <v>0.64736700000000003</v>
      </c>
      <c r="S24" s="44">
        <v>0.651814</v>
      </c>
      <c r="T24" s="44">
        <v>0.65363300000000002</v>
      </c>
      <c r="U24" s="44">
        <v>0.65149100000000004</v>
      </c>
      <c r="V24" s="44">
        <v>0.64203699999999997</v>
      </c>
      <c r="W24" s="44">
        <v>0.639621</v>
      </c>
      <c r="X24" s="44">
        <v>0.63405599999999995</v>
      </c>
      <c r="Y24" s="44">
        <v>0.62779700000000005</v>
      </c>
      <c r="Z24" s="44">
        <v>0.63269799999999998</v>
      </c>
      <c r="AA24" s="44">
        <v>0.62671699999999997</v>
      </c>
      <c r="AB24" s="44">
        <v>0.61856599999999995</v>
      </c>
      <c r="AC24" s="44">
        <v>0.61455000000000004</v>
      </c>
      <c r="AD24" s="44">
        <v>0.62107800000000002</v>
      </c>
      <c r="AE24" s="44">
        <v>0.62837600000000005</v>
      </c>
      <c r="AF24" s="44">
        <v>0.62333499999999997</v>
      </c>
      <c r="AG24" s="40">
        <v>-4.1542000000000003E-2</v>
      </c>
    </row>
    <row r="25" spans="1:33" ht="15" customHeight="1" x14ac:dyDescent="0.2">
      <c r="A25" s="43" t="s">
        <v>328</v>
      </c>
      <c r="B25" s="46" t="s">
        <v>55</v>
      </c>
      <c r="C25" s="48">
        <v>101.035904</v>
      </c>
      <c r="D25" s="48">
        <v>103.611946</v>
      </c>
      <c r="E25" s="48">
        <v>105.53733099999999</v>
      </c>
      <c r="F25" s="48">
        <v>106.119095</v>
      </c>
      <c r="G25" s="48">
        <v>107.18489099999999</v>
      </c>
      <c r="H25" s="48">
        <v>107.723572</v>
      </c>
      <c r="I25" s="48">
        <v>107.503479</v>
      </c>
      <c r="J25" s="48">
        <v>107.924797</v>
      </c>
      <c r="K25" s="48">
        <v>108.254341</v>
      </c>
      <c r="L25" s="48">
        <v>108.515762</v>
      </c>
      <c r="M25" s="48">
        <v>108.721436</v>
      </c>
      <c r="N25" s="48">
        <v>108.80585499999999</v>
      </c>
      <c r="O25" s="48">
        <v>108.714989</v>
      </c>
      <c r="P25" s="48">
        <v>108.427834</v>
      </c>
      <c r="Q25" s="48">
        <v>108.496422</v>
      </c>
      <c r="R25" s="48">
        <v>108.431175</v>
      </c>
      <c r="S25" s="48">
        <v>108.238113</v>
      </c>
      <c r="T25" s="48">
        <v>108.297737</v>
      </c>
      <c r="U25" s="48">
        <v>108.592575</v>
      </c>
      <c r="V25" s="48">
        <v>109.01973</v>
      </c>
      <c r="W25" s="48">
        <v>109.081749</v>
      </c>
      <c r="X25" s="48">
        <v>109.385757</v>
      </c>
      <c r="Y25" s="48">
        <v>109.844543</v>
      </c>
      <c r="Z25" s="48">
        <v>110.147972</v>
      </c>
      <c r="AA25" s="48">
        <v>110.90757000000001</v>
      </c>
      <c r="AB25" s="48">
        <v>111.437744</v>
      </c>
      <c r="AC25" s="48">
        <v>111.86885100000001</v>
      </c>
      <c r="AD25" s="48">
        <v>112.08251199999999</v>
      </c>
      <c r="AE25" s="48">
        <v>112.10244</v>
      </c>
      <c r="AF25" s="48">
        <v>113.393669</v>
      </c>
      <c r="AG25" s="47">
        <v>3.9870000000000001E-3</v>
      </c>
    </row>
    <row r="26" spans="1:33" ht="15" customHeight="1" x14ac:dyDescent="0.25">
      <c r="B26"/>
      <c r="C26"/>
      <c r="D26"/>
      <c r="E26"/>
      <c r="F26"/>
      <c r="G26"/>
      <c r="H26"/>
      <c r="I26"/>
      <c r="J26"/>
      <c r="K26"/>
      <c r="L26"/>
      <c r="M26"/>
      <c r="N26"/>
      <c r="O26"/>
      <c r="P26"/>
      <c r="Q26"/>
      <c r="R26"/>
      <c r="S26"/>
      <c r="T26"/>
      <c r="U26"/>
      <c r="V26"/>
      <c r="W26"/>
      <c r="X26"/>
      <c r="Y26"/>
      <c r="Z26"/>
      <c r="AA26"/>
      <c r="AB26"/>
      <c r="AC26"/>
      <c r="AD26"/>
      <c r="AE26"/>
      <c r="AF26"/>
      <c r="AG26"/>
    </row>
    <row r="27" spans="1:33" ht="15" customHeight="1" x14ac:dyDescent="0.25">
      <c r="B27" s="46" t="s">
        <v>56</v>
      </c>
      <c r="C27"/>
      <c r="D27"/>
      <c r="E27"/>
      <c r="F27"/>
      <c r="G27"/>
      <c r="H27"/>
      <c r="I27"/>
      <c r="J27"/>
      <c r="K27"/>
      <c r="L27"/>
      <c r="M27"/>
      <c r="N27"/>
      <c r="O27"/>
      <c r="P27"/>
      <c r="Q27"/>
      <c r="R27"/>
      <c r="S27"/>
      <c r="T27"/>
      <c r="U27"/>
      <c r="V27"/>
      <c r="W27"/>
      <c r="X27"/>
      <c r="Y27"/>
      <c r="Z27"/>
      <c r="AA27"/>
      <c r="AB27"/>
      <c r="AC27"/>
      <c r="AD27"/>
      <c r="AE27"/>
      <c r="AF27"/>
      <c r="AG27"/>
    </row>
    <row r="28" spans="1:33" ht="15" customHeight="1" x14ac:dyDescent="0.25">
      <c r="A28" s="43" t="s">
        <v>329</v>
      </c>
      <c r="B28" s="42" t="s">
        <v>57</v>
      </c>
      <c r="C28" s="44">
        <v>13.849983</v>
      </c>
      <c r="D28" s="44">
        <v>16.370850000000001</v>
      </c>
      <c r="E28" s="44">
        <v>16.629141000000001</v>
      </c>
      <c r="F28" s="44">
        <v>15.971055</v>
      </c>
      <c r="G28" s="44">
        <v>15.230758</v>
      </c>
      <c r="H28" s="44">
        <v>14.679036</v>
      </c>
      <c r="I28" s="44">
        <v>14.643375000000001</v>
      </c>
      <c r="J28" s="44">
        <v>14.357627000000001</v>
      </c>
      <c r="K28" s="44">
        <v>14.264915999999999</v>
      </c>
      <c r="L28" s="44">
        <v>14.200820999999999</v>
      </c>
      <c r="M28" s="44">
        <v>14.399286</v>
      </c>
      <c r="N28" s="44">
        <v>14.778255</v>
      </c>
      <c r="O28" s="44">
        <v>14.611300999999999</v>
      </c>
      <c r="P28" s="44">
        <v>14.955673000000001</v>
      </c>
      <c r="Q28" s="44">
        <v>15.036996</v>
      </c>
      <c r="R28" s="44">
        <v>15.363056</v>
      </c>
      <c r="S28" s="44">
        <v>15.527345</v>
      </c>
      <c r="T28" s="44">
        <v>15.740888</v>
      </c>
      <c r="U28" s="44">
        <v>15.813135000000001</v>
      </c>
      <c r="V28" s="44">
        <v>15.458242</v>
      </c>
      <c r="W28" s="44">
        <v>15.443821</v>
      </c>
      <c r="X28" s="44">
        <v>15.243117</v>
      </c>
      <c r="Y28" s="44">
        <v>14.882616000000001</v>
      </c>
      <c r="Z28" s="44">
        <v>15.204732</v>
      </c>
      <c r="AA28" s="44">
        <v>14.507173999999999</v>
      </c>
      <c r="AB28" s="44">
        <v>14.091373000000001</v>
      </c>
      <c r="AC28" s="44">
        <v>13.903983999999999</v>
      </c>
      <c r="AD28" s="44">
        <v>14.131474000000001</v>
      </c>
      <c r="AE28" s="44">
        <v>14.485480000000001</v>
      </c>
      <c r="AF28" s="44">
        <v>13.759513</v>
      </c>
      <c r="AG28" s="40">
        <v>-2.2599999999999999E-4</v>
      </c>
    </row>
    <row r="29" spans="1:33" ht="15" customHeight="1" x14ac:dyDescent="0.25">
      <c r="A29" s="43" t="s">
        <v>330</v>
      </c>
      <c r="B29" s="42" t="s">
        <v>58</v>
      </c>
      <c r="C29" s="44">
        <v>4.7159639999999996</v>
      </c>
      <c r="D29" s="44">
        <v>4.4709909999999997</v>
      </c>
      <c r="E29" s="44">
        <v>3.845002</v>
      </c>
      <c r="F29" s="44">
        <v>3.9238819999999999</v>
      </c>
      <c r="G29" s="44">
        <v>4.01288</v>
      </c>
      <c r="H29" s="44">
        <v>3.9654750000000001</v>
      </c>
      <c r="I29" s="44">
        <v>3.9148239999999999</v>
      </c>
      <c r="J29" s="44">
        <v>3.8320599999999998</v>
      </c>
      <c r="K29" s="44">
        <v>3.7203219999999999</v>
      </c>
      <c r="L29" s="44">
        <v>3.6937340000000001</v>
      </c>
      <c r="M29" s="44">
        <v>3.6342319999999999</v>
      </c>
      <c r="N29" s="44">
        <v>3.635437</v>
      </c>
      <c r="O29" s="44">
        <v>3.5949499999999999</v>
      </c>
      <c r="P29" s="44">
        <v>3.5628989999999998</v>
      </c>
      <c r="Q29" s="44">
        <v>3.5439729999999998</v>
      </c>
      <c r="R29" s="44">
        <v>3.4976250000000002</v>
      </c>
      <c r="S29" s="44">
        <v>3.494834</v>
      </c>
      <c r="T29" s="44">
        <v>3.5053169999999998</v>
      </c>
      <c r="U29" s="44">
        <v>3.5012050000000001</v>
      </c>
      <c r="V29" s="44">
        <v>3.4830779999999999</v>
      </c>
      <c r="W29" s="44">
        <v>3.5034010000000002</v>
      </c>
      <c r="X29" s="44">
        <v>3.5066989999999998</v>
      </c>
      <c r="Y29" s="44">
        <v>3.5148820000000001</v>
      </c>
      <c r="Z29" s="44">
        <v>3.5296599999999998</v>
      </c>
      <c r="AA29" s="44">
        <v>3.55301</v>
      </c>
      <c r="AB29" s="44">
        <v>3.5662569999999998</v>
      </c>
      <c r="AC29" s="44">
        <v>3.5994120000000001</v>
      </c>
      <c r="AD29" s="44">
        <v>3.6864880000000002</v>
      </c>
      <c r="AE29" s="44">
        <v>3.6776529999999998</v>
      </c>
      <c r="AF29" s="44">
        <v>3.6424300000000001</v>
      </c>
      <c r="AG29" s="40">
        <v>-8.8669999999999999E-3</v>
      </c>
    </row>
    <row r="30" spans="1:33" ht="15" customHeight="1" x14ac:dyDescent="0.25">
      <c r="A30" s="43" t="s">
        <v>331</v>
      </c>
      <c r="B30" s="42" t="s">
        <v>62</v>
      </c>
      <c r="C30" s="44">
        <v>2.798295</v>
      </c>
      <c r="D30" s="44">
        <v>2.540921</v>
      </c>
      <c r="E30" s="44">
        <v>2.4598689999999999</v>
      </c>
      <c r="F30" s="44">
        <v>2.3568530000000001</v>
      </c>
      <c r="G30" s="44">
        <v>2.2828909999999998</v>
      </c>
      <c r="H30" s="44">
        <v>2.2567409999999999</v>
      </c>
      <c r="I30" s="44">
        <v>2.221225</v>
      </c>
      <c r="J30" s="44">
        <v>2.1706270000000001</v>
      </c>
      <c r="K30" s="44">
        <v>2.0368050000000002</v>
      </c>
      <c r="L30" s="44">
        <v>1.983411</v>
      </c>
      <c r="M30" s="44">
        <v>1.890747</v>
      </c>
      <c r="N30" s="44">
        <v>1.8788009999999999</v>
      </c>
      <c r="O30" s="44">
        <v>1.924771</v>
      </c>
      <c r="P30" s="44">
        <v>1.886512</v>
      </c>
      <c r="Q30" s="44">
        <v>1.844462</v>
      </c>
      <c r="R30" s="44">
        <v>1.8390280000000001</v>
      </c>
      <c r="S30" s="44">
        <v>1.8733390000000001</v>
      </c>
      <c r="T30" s="44">
        <v>1.870136</v>
      </c>
      <c r="U30" s="44">
        <v>1.8399859999999999</v>
      </c>
      <c r="V30" s="44">
        <v>1.805083</v>
      </c>
      <c r="W30" s="44">
        <v>1.780095</v>
      </c>
      <c r="X30" s="44">
        <v>1.7721610000000001</v>
      </c>
      <c r="Y30" s="44">
        <v>1.7107829999999999</v>
      </c>
      <c r="Z30" s="44">
        <v>1.5873250000000001</v>
      </c>
      <c r="AA30" s="44">
        <v>1.509457</v>
      </c>
      <c r="AB30" s="44">
        <v>1.489166</v>
      </c>
      <c r="AC30" s="44">
        <v>1.4608019999999999</v>
      </c>
      <c r="AD30" s="44">
        <v>1.464388</v>
      </c>
      <c r="AE30" s="44">
        <v>1.431648</v>
      </c>
      <c r="AF30" s="44">
        <v>1.387205</v>
      </c>
      <c r="AG30" s="40">
        <v>-2.3907000000000001E-2</v>
      </c>
    </row>
    <row r="31" spans="1:33" ht="15" x14ac:dyDescent="0.25">
      <c r="A31" s="43" t="s">
        <v>332</v>
      </c>
      <c r="B31" s="42" t="s">
        <v>333</v>
      </c>
      <c r="C31" s="44">
        <v>0.29038799999999998</v>
      </c>
      <c r="D31" s="44">
        <v>0.22012000000000001</v>
      </c>
      <c r="E31" s="44">
        <v>0.11650000000000001</v>
      </c>
      <c r="F31" s="44">
        <v>0.120814</v>
      </c>
      <c r="G31" s="44">
        <v>0.110212</v>
      </c>
      <c r="H31" s="44">
        <v>0.115351</v>
      </c>
      <c r="I31" s="44">
        <v>0.128298</v>
      </c>
      <c r="J31" s="44">
        <v>0.136961</v>
      </c>
      <c r="K31" s="44">
        <v>0.13830899999999999</v>
      </c>
      <c r="L31" s="44">
        <v>0.145788</v>
      </c>
      <c r="M31" s="44">
        <v>0.13736599999999999</v>
      </c>
      <c r="N31" s="44">
        <v>0.14191400000000001</v>
      </c>
      <c r="O31" s="44">
        <v>0.134995</v>
      </c>
      <c r="P31" s="44">
        <v>0.140072</v>
      </c>
      <c r="Q31" s="44">
        <v>0.137182</v>
      </c>
      <c r="R31" s="44">
        <v>0.13678799999999999</v>
      </c>
      <c r="S31" s="44">
        <v>0.13159199999999999</v>
      </c>
      <c r="T31" s="44">
        <v>0.13375000000000001</v>
      </c>
      <c r="U31" s="44">
        <v>0.13447799999999999</v>
      </c>
      <c r="V31" s="44">
        <v>0.13620399999999999</v>
      </c>
      <c r="W31" s="44">
        <v>0.131303</v>
      </c>
      <c r="X31" s="44">
        <v>0.131657</v>
      </c>
      <c r="Y31" s="44">
        <v>0.13910800000000001</v>
      </c>
      <c r="Z31" s="44">
        <v>0.13867099999999999</v>
      </c>
      <c r="AA31" s="44">
        <v>0.13456899999999999</v>
      </c>
      <c r="AB31" s="44">
        <v>0.13466600000000001</v>
      </c>
      <c r="AC31" s="44">
        <v>0.13440299999999999</v>
      </c>
      <c r="AD31" s="44">
        <v>0.13461000000000001</v>
      </c>
      <c r="AE31" s="44">
        <v>0.13483000000000001</v>
      </c>
      <c r="AF31" s="44">
        <v>0.13547200000000001</v>
      </c>
      <c r="AG31" s="40">
        <v>-2.5949E-2</v>
      </c>
    </row>
    <row r="32" spans="1:33" x14ac:dyDescent="0.2">
      <c r="A32" s="43" t="s">
        <v>334</v>
      </c>
      <c r="B32" s="46" t="s">
        <v>55</v>
      </c>
      <c r="C32" s="48">
        <v>21.654629</v>
      </c>
      <c r="D32" s="48">
        <v>23.602882000000001</v>
      </c>
      <c r="E32" s="48">
        <v>23.050509999999999</v>
      </c>
      <c r="F32" s="48">
        <v>22.372603999999999</v>
      </c>
      <c r="G32" s="48">
        <v>21.63674</v>
      </c>
      <c r="H32" s="48">
        <v>21.016601999999999</v>
      </c>
      <c r="I32" s="48">
        <v>20.907722</v>
      </c>
      <c r="J32" s="48">
        <v>20.497274000000001</v>
      </c>
      <c r="K32" s="48">
        <v>20.160353000000001</v>
      </c>
      <c r="L32" s="48">
        <v>20.023755999999999</v>
      </c>
      <c r="M32" s="48">
        <v>20.061630000000001</v>
      </c>
      <c r="N32" s="48">
        <v>20.434408000000001</v>
      </c>
      <c r="O32" s="48">
        <v>20.266016</v>
      </c>
      <c r="P32" s="48">
        <v>20.545155999999999</v>
      </c>
      <c r="Q32" s="48">
        <v>20.562612999999999</v>
      </c>
      <c r="R32" s="48">
        <v>20.836497999999999</v>
      </c>
      <c r="S32" s="48">
        <v>21.027108999999999</v>
      </c>
      <c r="T32" s="48">
        <v>21.250091999999999</v>
      </c>
      <c r="U32" s="48">
        <v>21.288803000000001</v>
      </c>
      <c r="V32" s="48">
        <v>20.882607</v>
      </c>
      <c r="W32" s="48">
        <v>20.858619999999998</v>
      </c>
      <c r="X32" s="48">
        <v>20.653632999999999</v>
      </c>
      <c r="Y32" s="48">
        <v>20.247391</v>
      </c>
      <c r="Z32" s="48">
        <v>20.460387999999998</v>
      </c>
      <c r="AA32" s="48">
        <v>19.70421</v>
      </c>
      <c r="AB32" s="48">
        <v>19.281464</v>
      </c>
      <c r="AC32" s="48">
        <v>19.098602</v>
      </c>
      <c r="AD32" s="48">
        <v>19.41696</v>
      </c>
      <c r="AE32" s="48">
        <v>19.729611999999999</v>
      </c>
      <c r="AF32" s="48">
        <v>18.924620000000001</v>
      </c>
      <c r="AG32" s="47">
        <v>-4.6360000000000004E-3</v>
      </c>
    </row>
    <row r="33" spans="1:33" ht="15" x14ac:dyDescent="0.25">
      <c r="B33"/>
      <c r="C33"/>
      <c r="D33"/>
      <c r="E33"/>
      <c r="F33"/>
      <c r="G33"/>
      <c r="H33"/>
      <c r="I33"/>
      <c r="J33"/>
      <c r="K33"/>
      <c r="L33"/>
      <c r="M33"/>
      <c r="N33"/>
      <c r="O33"/>
      <c r="P33"/>
      <c r="Q33"/>
      <c r="R33"/>
      <c r="S33"/>
      <c r="T33"/>
      <c r="U33"/>
      <c r="V33"/>
      <c r="W33"/>
      <c r="X33"/>
      <c r="Y33"/>
      <c r="Z33"/>
      <c r="AA33"/>
      <c r="AB33"/>
      <c r="AC33"/>
      <c r="AD33"/>
      <c r="AE33"/>
      <c r="AF33"/>
      <c r="AG33"/>
    </row>
    <row r="34" spans="1:33" ht="15" x14ac:dyDescent="0.25">
      <c r="B34" s="46" t="s">
        <v>59</v>
      </c>
      <c r="C34"/>
      <c r="D34"/>
      <c r="E34"/>
      <c r="F34"/>
      <c r="G34"/>
      <c r="H34"/>
      <c r="I34"/>
      <c r="J34"/>
      <c r="K34"/>
      <c r="L34"/>
      <c r="M34"/>
      <c r="N34"/>
      <c r="O34"/>
      <c r="P34"/>
      <c r="Q34"/>
      <c r="R34"/>
      <c r="S34"/>
      <c r="T34"/>
      <c r="U34"/>
      <c r="V34"/>
      <c r="W34"/>
      <c r="X34"/>
      <c r="Y34"/>
      <c r="Z34"/>
      <c r="AA34"/>
      <c r="AB34"/>
      <c r="AC34"/>
      <c r="AD34"/>
      <c r="AE34"/>
      <c r="AF34"/>
      <c r="AG34"/>
    </row>
    <row r="35" spans="1:33" ht="15" x14ac:dyDescent="0.25">
      <c r="A35" s="43" t="s">
        <v>335</v>
      </c>
      <c r="B35" s="42" t="s">
        <v>336</v>
      </c>
      <c r="C35" s="44">
        <v>16.73385</v>
      </c>
      <c r="D35" s="44">
        <v>18.356297999999999</v>
      </c>
      <c r="E35" s="44">
        <v>19.182388</v>
      </c>
      <c r="F35" s="44">
        <v>19.602926</v>
      </c>
      <c r="G35" s="44">
        <v>19.941938</v>
      </c>
      <c r="H35" s="44">
        <v>19.903314999999999</v>
      </c>
      <c r="I35" s="44">
        <v>19.849981</v>
      </c>
      <c r="J35" s="44">
        <v>19.863662999999999</v>
      </c>
      <c r="K35" s="44">
        <v>19.811287</v>
      </c>
      <c r="L35" s="44">
        <v>19.834377</v>
      </c>
      <c r="M35" s="44">
        <v>19.808157000000001</v>
      </c>
      <c r="N35" s="44">
        <v>19.842936000000002</v>
      </c>
      <c r="O35" s="44">
        <v>19.662490999999999</v>
      </c>
      <c r="P35" s="44">
        <v>19.775711000000001</v>
      </c>
      <c r="Q35" s="44">
        <v>19.814879999999999</v>
      </c>
      <c r="R35" s="44">
        <v>19.950239</v>
      </c>
      <c r="S35" s="44">
        <v>19.816631000000001</v>
      </c>
      <c r="T35" s="44">
        <v>19.884661000000001</v>
      </c>
      <c r="U35" s="44">
        <v>19.983006</v>
      </c>
      <c r="V35" s="44">
        <v>19.831689999999998</v>
      </c>
      <c r="W35" s="44">
        <v>19.682124999999999</v>
      </c>
      <c r="X35" s="44">
        <v>19.486173999999998</v>
      </c>
      <c r="Y35" s="44">
        <v>19.221823000000001</v>
      </c>
      <c r="Z35" s="44">
        <v>19.413260999999999</v>
      </c>
      <c r="AA35" s="44">
        <v>19.138691000000001</v>
      </c>
      <c r="AB35" s="44">
        <v>18.841377000000001</v>
      </c>
      <c r="AC35" s="44">
        <v>18.655954000000001</v>
      </c>
      <c r="AD35" s="44">
        <v>18.810967999999999</v>
      </c>
      <c r="AE35" s="44">
        <v>18.771132999999999</v>
      </c>
      <c r="AF35" s="44">
        <v>18.527114999999998</v>
      </c>
      <c r="AG35" s="40">
        <v>3.5170000000000002E-3</v>
      </c>
    </row>
    <row r="36" spans="1:33" ht="15" x14ac:dyDescent="0.25">
      <c r="A36" s="43" t="s">
        <v>337</v>
      </c>
      <c r="B36" s="42" t="s">
        <v>62</v>
      </c>
      <c r="C36" s="44">
        <v>6.8096719999999999</v>
      </c>
      <c r="D36" s="44">
        <v>7.5794759999999997</v>
      </c>
      <c r="E36" s="44">
        <v>7.7887389999999996</v>
      </c>
      <c r="F36" s="44">
        <v>7.8755379999999997</v>
      </c>
      <c r="G36" s="44">
        <v>8.0950819999999997</v>
      </c>
      <c r="H36" s="44">
        <v>8.1097380000000001</v>
      </c>
      <c r="I36" s="44">
        <v>8.2476500000000001</v>
      </c>
      <c r="J36" s="44">
        <v>8.5402070000000005</v>
      </c>
      <c r="K36" s="44">
        <v>8.7917880000000004</v>
      </c>
      <c r="L36" s="44">
        <v>9.0232550000000007</v>
      </c>
      <c r="M36" s="44">
        <v>9.3001489999999993</v>
      </c>
      <c r="N36" s="44">
        <v>9.5525009999999995</v>
      </c>
      <c r="O36" s="44">
        <v>9.6708750000000006</v>
      </c>
      <c r="P36" s="44">
        <v>9.7149719999999995</v>
      </c>
      <c r="Q36" s="44">
        <v>9.7774830000000001</v>
      </c>
      <c r="R36" s="44">
        <v>9.7998709999999996</v>
      </c>
      <c r="S36" s="44">
        <v>9.7984690000000008</v>
      </c>
      <c r="T36" s="44">
        <v>9.8207819999999995</v>
      </c>
      <c r="U36" s="44">
        <v>9.8456899999999994</v>
      </c>
      <c r="V36" s="44">
        <v>9.8811859999999996</v>
      </c>
      <c r="W36" s="44">
        <v>9.8682149999999993</v>
      </c>
      <c r="X36" s="44">
        <v>9.8854209999999991</v>
      </c>
      <c r="Y36" s="44">
        <v>9.8951910000000005</v>
      </c>
      <c r="Z36" s="44">
        <v>9.9312100000000001</v>
      </c>
      <c r="AA36" s="44">
        <v>9.9280050000000006</v>
      </c>
      <c r="AB36" s="44">
        <v>9.9116309999999999</v>
      </c>
      <c r="AC36" s="44">
        <v>9.8997290000000007</v>
      </c>
      <c r="AD36" s="44">
        <v>9.9049610000000001</v>
      </c>
      <c r="AE36" s="44">
        <v>9.8765959999999993</v>
      </c>
      <c r="AF36" s="44">
        <v>9.8704999999999998</v>
      </c>
      <c r="AG36" s="40">
        <v>1.2881999999999999E-2</v>
      </c>
    </row>
    <row r="37" spans="1:33" ht="15" x14ac:dyDescent="0.25">
      <c r="A37" s="43" t="s">
        <v>338</v>
      </c>
      <c r="B37" s="42" t="s">
        <v>60</v>
      </c>
      <c r="C37" s="44">
        <v>2.2533989999999999</v>
      </c>
      <c r="D37" s="44">
        <v>2.3004180000000001</v>
      </c>
      <c r="E37" s="44">
        <v>2.9242330000000001</v>
      </c>
      <c r="F37" s="44">
        <v>2.8064490000000002</v>
      </c>
      <c r="G37" s="44">
        <v>2.745555</v>
      </c>
      <c r="H37" s="44">
        <v>2.8780790000000001</v>
      </c>
      <c r="I37" s="44">
        <v>2.8222209999999999</v>
      </c>
      <c r="J37" s="44">
        <v>2.8147229999999999</v>
      </c>
      <c r="K37" s="44">
        <v>2.789355</v>
      </c>
      <c r="L37" s="44">
        <v>2.7811759999999999</v>
      </c>
      <c r="M37" s="44">
        <v>2.8095370000000002</v>
      </c>
      <c r="N37" s="44">
        <v>2.8647689999999999</v>
      </c>
      <c r="O37" s="44">
        <v>2.790718</v>
      </c>
      <c r="P37" s="44">
        <v>2.767172</v>
      </c>
      <c r="Q37" s="44">
        <v>2.7934779999999999</v>
      </c>
      <c r="R37" s="44">
        <v>2.759903</v>
      </c>
      <c r="S37" s="44">
        <v>2.751223</v>
      </c>
      <c r="T37" s="44">
        <v>2.7855810000000001</v>
      </c>
      <c r="U37" s="44">
        <v>2.7260239999999998</v>
      </c>
      <c r="V37" s="44">
        <v>2.735147</v>
      </c>
      <c r="W37" s="44">
        <v>2.7193100000000001</v>
      </c>
      <c r="X37" s="44">
        <v>2.7343320000000002</v>
      </c>
      <c r="Y37" s="44">
        <v>2.698877</v>
      </c>
      <c r="Z37" s="44">
        <v>2.6986759999999999</v>
      </c>
      <c r="AA37" s="44">
        <v>2.7121629999999999</v>
      </c>
      <c r="AB37" s="44">
        <v>2.696237</v>
      </c>
      <c r="AC37" s="44">
        <v>2.690248</v>
      </c>
      <c r="AD37" s="44">
        <v>2.7119900000000001</v>
      </c>
      <c r="AE37" s="44">
        <v>2.7228439999999998</v>
      </c>
      <c r="AF37" s="44">
        <v>2.7371850000000002</v>
      </c>
      <c r="AG37" s="40">
        <v>6.7289999999999997E-3</v>
      </c>
    </row>
    <row r="38" spans="1:33" x14ac:dyDescent="0.2">
      <c r="A38" s="43" t="s">
        <v>339</v>
      </c>
      <c r="B38" s="46" t="s">
        <v>55</v>
      </c>
      <c r="C38" s="48">
        <v>25.796921000000001</v>
      </c>
      <c r="D38" s="48">
        <v>28.236191000000002</v>
      </c>
      <c r="E38" s="48">
        <v>29.895358999999999</v>
      </c>
      <c r="F38" s="48">
        <v>30.284914000000001</v>
      </c>
      <c r="G38" s="48">
        <v>30.782578000000001</v>
      </c>
      <c r="H38" s="48">
        <v>30.891131999999999</v>
      </c>
      <c r="I38" s="48">
        <v>30.919853</v>
      </c>
      <c r="J38" s="48">
        <v>31.218594</v>
      </c>
      <c r="K38" s="48">
        <v>31.392429</v>
      </c>
      <c r="L38" s="48">
        <v>31.638807</v>
      </c>
      <c r="M38" s="48">
        <v>31.917843000000001</v>
      </c>
      <c r="N38" s="48">
        <v>32.260204000000002</v>
      </c>
      <c r="O38" s="48">
        <v>32.124084000000003</v>
      </c>
      <c r="P38" s="48">
        <v>32.257857999999999</v>
      </c>
      <c r="Q38" s="48">
        <v>32.385840999999999</v>
      </c>
      <c r="R38" s="48">
        <v>32.510013999999998</v>
      </c>
      <c r="S38" s="48">
        <v>32.366325000000003</v>
      </c>
      <c r="T38" s="48">
        <v>32.491024000000003</v>
      </c>
      <c r="U38" s="48">
        <v>32.554718000000001</v>
      </c>
      <c r="V38" s="48">
        <v>32.448020999999997</v>
      </c>
      <c r="W38" s="48">
        <v>32.269649999999999</v>
      </c>
      <c r="X38" s="48">
        <v>32.105927000000001</v>
      </c>
      <c r="Y38" s="48">
        <v>31.815891000000001</v>
      </c>
      <c r="Z38" s="48">
        <v>32.043148000000002</v>
      </c>
      <c r="AA38" s="48">
        <v>31.778858</v>
      </c>
      <c r="AB38" s="48">
        <v>31.449245000000001</v>
      </c>
      <c r="AC38" s="48">
        <v>31.245932</v>
      </c>
      <c r="AD38" s="48">
        <v>31.427918999999999</v>
      </c>
      <c r="AE38" s="48">
        <v>31.370574999999999</v>
      </c>
      <c r="AF38" s="48">
        <v>31.134799999999998</v>
      </c>
      <c r="AG38" s="47">
        <v>6.5059999999999996E-3</v>
      </c>
    </row>
    <row r="39" spans="1:33" ht="15" x14ac:dyDescent="0.25">
      <c r="B39"/>
      <c r="C39"/>
      <c r="D39"/>
      <c r="E39"/>
      <c r="F39"/>
      <c r="G39"/>
      <c r="H39"/>
      <c r="I39"/>
      <c r="J39"/>
      <c r="K39"/>
      <c r="L39"/>
      <c r="M39"/>
      <c r="N39"/>
      <c r="O39"/>
      <c r="P39"/>
      <c r="Q39"/>
      <c r="R39"/>
      <c r="S39"/>
      <c r="T39"/>
      <c r="U39"/>
      <c r="V39"/>
      <c r="W39"/>
      <c r="X39"/>
      <c r="Y39"/>
      <c r="Z39"/>
      <c r="AA39"/>
      <c r="AB39"/>
      <c r="AC39"/>
      <c r="AD39"/>
      <c r="AE39"/>
      <c r="AF39"/>
      <c r="AG39"/>
    </row>
    <row r="40" spans="1:33" x14ac:dyDescent="0.2">
      <c r="A40" s="43" t="s">
        <v>340</v>
      </c>
      <c r="B40" s="46" t="s">
        <v>341</v>
      </c>
      <c r="C40" s="48">
        <v>-9.9559999999999996E-2</v>
      </c>
      <c r="D40" s="48">
        <v>1.014343</v>
      </c>
      <c r="E40" s="48">
        <v>0.351906</v>
      </c>
      <c r="F40" s="48">
        <v>0.37148900000000001</v>
      </c>
      <c r="G40" s="48">
        <v>0.34117700000000001</v>
      </c>
      <c r="H40" s="48">
        <v>0.382046</v>
      </c>
      <c r="I40" s="48">
        <v>0.38127899999999998</v>
      </c>
      <c r="J40" s="48">
        <v>0.35733999999999999</v>
      </c>
      <c r="K40" s="48">
        <v>0.38627099999999998</v>
      </c>
      <c r="L40" s="48">
        <v>0.38148700000000002</v>
      </c>
      <c r="M40" s="48">
        <v>0.40063900000000002</v>
      </c>
      <c r="N40" s="48">
        <v>0.43374299999999999</v>
      </c>
      <c r="O40" s="48">
        <v>0.41500900000000002</v>
      </c>
      <c r="P40" s="48">
        <v>0.41313899999999998</v>
      </c>
      <c r="Q40" s="48">
        <v>0.41773199999999999</v>
      </c>
      <c r="R40" s="48">
        <v>0.40796700000000002</v>
      </c>
      <c r="S40" s="48">
        <v>0.411499</v>
      </c>
      <c r="T40" s="48">
        <v>0.40859600000000001</v>
      </c>
      <c r="U40" s="48">
        <v>0.40251199999999998</v>
      </c>
      <c r="V40" s="48">
        <v>0.37765500000000002</v>
      </c>
      <c r="W40" s="48">
        <v>0.373608</v>
      </c>
      <c r="X40" s="48">
        <v>0.35802499999999998</v>
      </c>
      <c r="Y40" s="48">
        <v>0.34440199999999999</v>
      </c>
      <c r="Z40" s="48">
        <v>0.34875899999999999</v>
      </c>
      <c r="AA40" s="48">
        <v>0.32074399999999997</v>
      </c>
      <c r="AB40" s="48">
        <v>0.279781</v>
      </c>
      <c r="AC40" s="48">
        <v>0.300562</v>
      </c>
      <c r="AD40" s="48">
        <v>0.30450100000000002</v>
      </c>
      <c r="AE40" s="48">
        <v>0.30743199999999998</v>
      </c>
      <c r="AF40" s="48">
        <v>0.309587</v>
      </c>
      <c r="AG40" s="47" t="s">
        <v>616</v>
      </c>
    </row>
    <row r="41" spans="1:33" ht="15" x14ac:dyDescent="0.25">
      <c r="B41"/>
      <c r="C41"/>
      <c r="D41"/>
      <c r="E41"/>
      <c r="F41"/>
      <c r="G41"/>
      <c r="H41"/>
      <c r="I41"/>
      <c r="J41"/>
      <c r="K41"/>
      <c r="L41"/>
      <c r="M41"/>
      <c r="N41"/>
      <c r="O41"/>
      <c r="P41"/>
      <c r="Q41"/>
      <c r="R41"/>
      <c r="S41"/>
      <c r="T41"/>
      <c r="U41"/>
      <c r="V41"/>
      <c r="W41"/>
      <c r="X41"/>
      <c r="Y41"/>
      <c r="Z41"/>
      <c r="AA41"/>
      <c r="AB41"/>
      <c r="AC41"/>
      <c r="AD41"/>
      <c r="AE41"/>
      <c r="AF41"/>
      <c r="AG41"/>
    </row>
    <row r="42" spans="1:33" ht="15" x14ac:dyDescent="0.25">
      <c r="B42" s="46" t="s">
        <v>61</v>
      </c>
      <c r="C42"/>
      <c r="D42"/>
      <c r="E42"/>
      <c r="F42"/>
      <c r="G42"/>
      <c r="H42"/>
      <c r="I42"/>
      <c r="J42"/>
      <c r="K42"/>
      <c r="L42"/>
      <c r="M42"/>
      <c r="N42"/>
      <c r="O42"/>
      <c r="P42"/>
      <c r="Q42"/>
      <c r="R42"/>
      <c r="S42"/>
      <c r="T42"/>
      <c r="U42"/>
      <c r="V42"/>
      <c r="W42"/>
      <c r="X42"/>
      <c r="Y42"/>
      <c r="Z42"/>
      <c r="AA42"/>
      <c r="AB42"/>
      <c r="AC42"/>
      <c r="AD42"/>
      <c r="AE42"/>
      <c r="AF42"/>
      <c r="AG42"/>
    </row>
    <row r="43" spans="1:33" ht="15" x14ac:dyDescent="0.25">
      <c r="A43" s="43" t="s">
        <v>342</v>
      </c>
      <c r="B43" s="42" t="s">
        <v>343</v>
      </c>
      <c r="C43" s="44">
        <v>36.038910000000001</v>
      </c>
      <c r="D43" s="44">
        <v>36.753875999999998</v>
      </c>
      <c r="E43" s="44">
        <v>37.164867000000001</v>
      </c>
      <c r="F43" s="44">
        <v>37.008743000000003</v>
      </c>
      <c r="G43" s="44">
        <v>36.993271</v>
      </c>
      <c r="H43" s="44">
        <v>36.890811999999997</v>
      </c>
      <c r="I43" s="44">
        <v>36.698307</v>
      </c>
      <c r="J43" s="44">
        <v>36.579684999999998</v>
      </c>
      <c r="K43" s="44">
        <v>36.420642999999998</v>
      </c>
      <c r="L43" s="44">
        <v>36.309967</v>
      </c>
      <c r="M43" s="44">
        <v>36.218291999999998</v>
      </c>
      <c r="N43" s="44">
        <v>36.215271000000001</v>
      </c>
      <c r="O43" s="44">
        <v>36.163837000000001</v>
      </c>
      <c r="P43" s="44">
        <v>36.030982999999999</v>
      </c>
      <c r="Q43" s="44">
        <v>35.914290999999999</v>
      </c>
      <c r="R43" s="44">
        <v>35.832382000000003</v>
      </c>
      <c r="S43" s="44">
        <v>35.810935999999998</v>
      </c>
      <c r="T43" s="44">
        <v>35.784923999999997</v>
      </c>
      <c r="U43" s="44">
        <v>35.813648000000001</v>
      </c>
      <c r="V43" s="44">
        <v>35.779423000000001</v>
      </c>
      <c r="W43" s="44">
        <v>35.801689000000003</v>
      </c>
      <c r="X43" s="44">
        <v>35.841453999999999</v>
      </c>
      <c r="Y43" s="44">
        <v>35.887526999999999</v>
      </c>
      <c r="Z43" s="44">
        <v>35.903362000000001</v>
      </c>
      <c r="AA43" s="44">
        <v>35.944035</v>
      </c>
      <c r="AB43" s="44">
        <v>36.088379000000003</v>
      </c>
      <c r="AC43" s="44">
        <v>36.201034999999997</v>
      </c>
      <c r="AD43" s="44">
        <v>36.273766000000002</v>
      </c>
      <c r="AE43" s="44">
        <v>36.392871999999997</v>
      </c>
      <c r="AF43" s="44">
        <v>36.628177999999998</v>
      </c>
      <c r="AG43" s="40">
        <v>5.5900000000000004E-4</v>
      </c>
    </row>
    <row r="44" spans="1:33" ht="15" x14ac:dyDescent="0.25">
      <c r="A44" s="43" t="s">
        <v>344</v>
      </c>
      <c r="B44" s="42" t="s">
        <v>62</v>
      </c>
      <c r="C44" s="44">
        <v>31.361422000000001</v>
      </c>
      <c r="D44" s="44">
        <v>31.199945</v>
      </c>
      <c r="E44" s="44">
        <v>31.177605</v>
      </c>
      <c r="F44" s="44">
        <v>31.16921</v>
      </c>
      <c r="G44" s="44">
        <v>30.965534000000002</v>
      </c>
      <c r="H44" s="44">
        <v>30.880772</v>
      </c>
      <c r="I44" s="44">
        <v>30.613737</v>
      </c>
      <c r="J44" s="44">
        <v>30.871202</v>
      </c>
      <c r="K44" s="44">
        <v>30.754141000000001</v>
      </c>
      <c r="L44" s="44">
        <v>30.537724999999998</v>
      </c>
      <c r="M44" s="44">
        <v>30.416205999999999</v>
      </c>
      <c r="N44" s="44">
        <v>30.414434</v>
      </c>
      <c r="O44" s="44">
        <v>30.607911999999999</v>
      </c>
      <c r="P44" s="44">
        <v>30.353966</v>
      </c>
      <c r="Q44" s="44">
        <v>30.106273999999999</v>
      </c>
      <c r="R44" s="44">
        <v>30.033339999999999</v>
      </c>
      <c r="S44" s="44">
        <v>30.184532000000001</v>
      </c>
      <c r="T44" s="44">
        <v>30.381095999999999</v>
      </c>
      <c r="U44" s="44">
        <v>30.592625000000002</v>
      </c>
      <c r="V44" s="44">
        <v>30.803253000000002</v>
      </c>
      <c r="W44" s="44">
        <v>30.909265999999999</v>
      </c>
      <c r="X44" s="44">
        <v>31.077223</v>
      </c>
      <c r="Y44" s="44">
        <v>31.346886000000001</v>
      </c>
      <c r="Z44" s="44">
        <v>31.509253000000001</v>
      </c>
      <c r="AA44" s="44">
        <v>31.678867</v>
      </c>
      <c r="AB44" s="44">
        <v>31.934574000000001</v>
      </c>
      <c r="AC44" s="44">
        <v>32.173541999999998</v>
      </c>
      <c r="AD44" s="44">
        <v>32.373511999999998</v>
      </c>
      <c r="AE44" s="44">
        <v>32.546021000000003</v>
      </c>
      <c r="AF44" s="44">
        <v>32.886066</v>
      </c>
      <c r="AG44" s="40">
        <v>1.6379999999999999E-3</v>
      </c>
    </row>
    <row r="45" spans="1:33" ht="15" x14ac:dyDescent="0.25">
      <c r="A45" s="43" t="s">
        <v>345</v>
      </c>
      <c r="B45" s="42" t="s">
        <v>346</v>
      </c>
      <c r="C45" s="44">
        <v>10.883374999999999</v>
      </c>
      <c r="D45" s="44">
        <v>10.484755</v>
      </c>
      <c r="E45" s="44">
        <v>9.8739120000000007</v>
      </c>
      <c r="F45" s="44">
        <v>8.5102779999999996</v>
      </c>
      <c r="G45" s="44">
        <v>8.1401909999999997</v>
      </c>
      <c r="H45" s="44">
        <v>7.937951</v>
      </c>
      <c r="I45" s="44">
        <v>7.7050960000000002</v>
      </c>
      <c r="J45" s="44">
        <v>7.669232</v>
      </c>
      <c r="K45" s="44">
        <v>7.6152100000000003</v>
      </c>
      <c r="L45" s="44">
        <v>7.4647059999999996</v>
      </c>
      <c r="M45" s="44">
        <v>7.3934369999999996</v>
      </c>
      <c r="N45" s="44">
        <v>7.2461659999999997</v>
      </c>
      <c r="O45" s="44">
        <v>7.2936759999999996</v>
      </c>
      <c r="P45" s="44">
        <v>6.99925</v>
      </c>
      <c r="Q45" s="44">
        <v>6.7008510000000001</v>
      </c>
      <c r="R45" s="44">
        <v>6.583507</v>
      </c>
      <c r="S45" s="44">
        <v>6.4617940000000003</v>
      </c>
      <c r="T45" s="44">
        <v>6.4417299999999997</v>
      </c>
      <c r="U45" s="44">
        <v>6.426641</v>
      </c>
      <c r="V45" s="44">
        <v>6.3371519999999997</v>
      </c>
      <c r="W45" s="44">
        <v>6.3267569999999997</v>
      </c>
      <c r="X45" s="44">
        <v>6.277361</v>
      </c>
      <c r="Y45" s="44">
        <v>6.194617</v>
      </c>
      <c r="Z45" s="44">
        <v>6.1279820000000003</v>
      </c>
      <c r="AA45" s="44">
        <v>6.0038099999999996</v>
      </c>
      <c r="AB45" s="44">
        <v>5.9578810000000004</v>
      </c>
      <c r="AC45" s="44">
        <v>5.8664969999999999</v>
      </c>
      <c r="AD45" s="44">
        <v>5.765072</v>
      </c>
      <c r="AE45" s="44">
        <v>5.7176580000000001</v>
      </c>
      <c r="AF45" s="44">
        <v>5.7663779999999996</v>
      </c>
      <c r="AG45" s="40">
        <v>-2.1665E-2</v>
      </c>
    </row>
    <row r="46" spans="1:33" ht="15" x14ac:dyDescent="0.25">
      <c r="A46" s="43" t="s">
        <v>347</v>
      </c>
      <c r="B46" s="42" t="s">
        <v>51</v>
      </c>
      <c r="C46" s="44">
        <v>8.1211500000000001</v>
      </c>
      <c r="D46" s="44">
        <v>8.1831110000000002</v>
      </c>
      <c r="E46" s="44">
        <v>8.2025790000000001</v>
      </c>
      <c r="F46" s="44">
        <v>8.239058</v>
      </c>
      <c r="G46" s="44">
        <v>8.1638990000000007</v>
      </c>
      <c r="H46" s="44">
        <v>8.0757549999999991</v>
      </c>
      <c r="I46" s="44">
        <v>7.9302669999999997</v>
      </c>
      <c r="J46" s="44">
        <v>7.3689460000000002</v>
      </c>
      <c r="K46" s="44">
        <v>7.2995039999999998</v>
      </c>
      <c r="L46" s="44">
        <v>7.3070060000000003</v>
      </c>
      <c r="M46" s="44">
        <v>7.3184230000000001</v>
      </c>
      <c r="N46" s="44">
        <v>7.3263429999999996</v>
      </c>
      <c r="O46" s="44">
        <v>6.8084160000000002</v>
      </c>
      <c r="P46" s="44">
        <v>6.8156670000000004</v>
      </c>
      <c r="Q46" s="44">
        <v>6.7474470000000002</v>
      </c>
      <c r="R46" s="44">
        <v>6.7583539999999998</v>
      </c>
      <c r="S46" s="44">
        <v>6.760554</v>
      </c>
      <c r="T46" s="44">
        <v>6.7626590000000002</v>
      </c>
      <c r="U46" s="44">
        <v>6.762759</v>
      </c>
      <c r="V46" s="44">
        <v>6.766273</v>
      </c>
      <c r="W46" s="44">
        <v>6.7793599999999996</v>
      </c>
      <c r="X46" s="44">
        <v>6.788805</v>
      </c>
      <c r="Y46" s="44">
        <v>6.797936</v>
      </c>
      <c r="Z46" s="44">
        <v>6.8059019999999997</v>
      </c>
      <c r="AA46" s="44">
        <v>6.8144450000000001</v>
      </c>
      <c r="AB46" s="44">
        <v>6.8189029999999997</v>
      </c>
      <c r="AC46" s="44">
        <v>6.8233490000000003</v>
      </c>
      <c r="AD46" s="44">
        <v>6.8261190000000003</v>
      </c>
      <c r="AE46" s="44">
        <v>6.829472</v>
      </c>
      <c r="AF46" s="44">
        <v>6.8343129999999999</v>
      </c>
      <c r="AG46" s="40">
        <v>-5.9309999999999996E-3</v>
      </c>
    </row>
    <row r="47" spans="1:33" ht="15" x14ac:dyDescent="0.25">
      <c r="A47" s="43" t="s">
        <v>348</v>
      </c>
      <c r="B47" s="42" t="s">
        <v>191</v>
      </c>
      <c r="C47" s="44">
        <v>2.288529</v>
      </c>
      <c r="D47" s="44">
        <v>2.3965299999999998</v>
      </c>
      <c r="E47" s="44">
        <v>2.5203760000000002</v>
      </c>
      <c r="F47" s="44">
        <v>2.6075819999999998</v>
      </c>
      <c r="G47" s="44">
        <v>2.562303</v>
      </c>
      <c r="H47" s="44">
        <v>2.533515</v>
      </c>
      <c r="I47" s="44">
        <v>2.5148000000000001</v>
      </c>
      <c r="J47" s="44">
        <v>2.4944809999999999</v>
      </c>
      <c r="K47" s="44">
        <v>2.4826299999999999</v>
      </c>
      <c r="L47" s="44">
        <v>2.4713959999999999</v>
      </c>
      <c r="M47" s="44">
        <v>2.4567709999999998</v>
      </c>
      <c r="N47" s="44">
        <v>2.4500829999999998</v>
      </c>
      <c r="O47" s="44">
        <v>2.436512</v>
      </c>
      <c r="P47" s="44">
        <v>2.4270999999999998</v>
      </c>
      <c r="Q47" s="44">
        <v>2.4106049999999999</v>
      </c>
      <c r="R47" s="44">
        <v>2.3970229999999999</v>
      </c>
      <c r="S47" s="44">
        <v>2.3926630000000002</v>
      </c>
      <c r="T47" s="44">
        <v>2.3816570000000001</v>
      </c>
      <c r="U47" s="44">
        <v>2.3768020000000001</v>
      </c>
      <c r="V47" s="44">
        <v>2.3701400000000001</v>
      </c>
      <c r="W47" s="44">
        <v>2.3620960000000002</v>
      </c>
      <c r="X47" s="44">
        <v>2.3541889999999999</v>
      </c>
      <c r="Y47" s="44">
        <v>2.3426999999999998</v>
      </c>
      <c r="Z47" s="44">
        <v>2.3369900000000001</v>
      </c>
      <c r="AA47" s="44">
        <v>2.3251300000000001</v>
      </c>
      <c r="AB47" s="44">
        <v>2.3184429999999998</v>
      </c>
      <c r="AC47" s="44">
        <v>2.3090259999999998</v>
      </c>
      <c r="AD47" s="44">
        <v>2.304834</v>
      </c>
      <c r="AE47" s="44">
        <v>2.2952330000000001</v>
      </c>
      <c r="AF47" s="44">
        <v>2.2746879999999998</v>
      </c>
      <c r="AG47" s="40">
        <v>-2.0900000000000001E-4</v>
      </c>
    </row>
    <row r="48" spans="1:33" ht="15" x14ac:dyDescent="0.25">
      <c r="A48" s="43" t="s">
        <v>349</v>
      </c>
      <c r="B48" s="42" t="s">
        <v>350</v>
      </c>
      <c r="C48" s="44">
        <v>3.124412</v>
      </c>
      <c r="D48" s="44">
        <v>3.1245669999999999</v>
      </c>
      <c r="E48" s="44">
        <v>3.05355</v>
      </c>
      <c r="F48" s="44">
        <v>3.0459540000000001</v>
      </c>
      <c r="G48" s="44">
        <v>3.0558299999999998</v>
      </c>
      <c r="H48" s="44">
        <v>3.0414469999999998</v>
      </c>
      <c r="I48" s="44">
        <v>3.0265740000000001</v>
      </c>
      <c r="J48" s="44">
        <v>3.002259</v>
      </c>
      <c r="K48" s="44">
        <v>2.9924819999999999</v>
      </c>
      <c r="L48" s="44">
        <v>2.9805280000000001</v>
      </c>
      <c r="M48" s="44">
        <v>2.9658829999999998</v>
      </c>
      <c r="N48" s="44">
        <v>2.9562680000000001</v>
      </c>
      <c r="O48" s="44">
        <v>2.9392529999999999</v>
      </c>
      <c r="P48" s="44">
        <v>2.923384</v>
      </c>
      <c r="Q48" s="44">
        <v>2.9118710000000001</v>
      </c>
      <c r="R48" s="44">
        <v>2.9001670000000002</v>
      </c>
      <c r="S48" s="44">
        <v>2.8886090000000002</v>
      </c>
      <c r="T48" s="44">
        <v>2.8791690000000001</v>
      </c>
      <c r="U48" s="44">
        <v>2.8820519999999998</v>
      </c>
      <c r="V48" s="44">
        <v>2.8721390000000002</v>
      </c>
      <c r="W48" s="44">
        <v>2.8727550000000002</v>
      </c>
      <c r="X48" s="44">
        <v>2.8721779999999999</v>
      </c>
      <c r="Y48" s="44">
        <v>2.8794590000000002</v>
      </c>
      <c r="Z48" s="44">
        <v>2.8831980000000001</v>
      </c>
      <c r="AA48" s="44">
        <v>2.8833709999999999</v>
      </c>
      <c r="AB48" s="44">
        <v>2.891699</v>
      </c>
      <c r="AC48" s="44">
        <v>2.9005019999999999</v>
      </c>
      <c r="AD48" s="44">
        <v>2.9111570000000002</v>
      </c>
      <c r="AE48" s="44">
        <v>2.9138310000000001</v>
      </c>
      <c r="AF48" s="44">
        <v>2.9330039999999999</v>
      </c>
      <c r="AG48" s="40">
        <v>-2.1779999999999998E-3</v>
      </c>
    </row>
    <row r="49" spans="1:33" ht="15" x14ac:dyDescent="0.25">
      <c r="A49" s="43" t="s">
        <v>351</v>
      </c>
      <c r="B49" s="42" t="s">
        <v>53</v>
      </c>
      <c r="C49" s="44">
        <v>4.8390050000000002</v>
      </c>
      <c r="D49" s="44">
        <v>5.5444839999999997</v>
      </c>
      <c r="E49" s="44">
        <v>6.0855569999999997</v>
      </c>
      <c r="F49" s="44">
        <v>6.9892269999999996</v>
      </c>
      <c r="G49" s="44">
        <v>7.5613590000000004</v>
      </c>
      <c r="H49" s="44">
        <v>7.8463159999999998</v>
      </c>
      <c r="I49" s="44">
        <v>8.3474660000000007</v>
      </c>
      <c r="J49" s="44">
        <v>8.5777000000000001</v>
      </c>
      <c r="K49" s="44">
        <v>8.7871590000000008</v>
      </c>
      <c r="L49" s="44">
        <v>9.1559860000000004</v>
      </c>
      <c r="M49" s="44">
        <v>9.4117800000000003</v>
      </c>
      <c r="N49" s="44">
        <v>9.6492149999999999</v>
      </c>
      <c r="O49" s="44">
        <v>9.9103840000000005</v>
      </c>
      <c r="P49" s="44">
        <v>10.464489</v>
      </c>
      <c r="Q49" s="44">
        <v>11.179779999999999</v>
      </c>
      <c r="R49" s="44">
        <v>11.560812</v>
      </c>
      <c r="S49" s="44">
        <v>11.709242</v>
      </c>
      <c r="T49" s="44">
        <v>11.735645</v>
      </c>
      <c r="U49" s="44">
        <v>11.787336</v>
      </c>
      <c r="V49" s="44">
        <v>11.864063</v>
      </c>
      <c r="W49" s="44">
        <v>11.965892999999999</v>
      </c>
      <c r="X49" s="44">
        <v>12.084974000000001</v>
      </c>
      <c r="Y49" s="44">
        <v>12.202391</v>
      </c>
      <c r="Z49" s="44">
        <v>12.369851000000001</v>
      </c>
      <c r="AA49" s="44">
        <v>12.586577</v>
      </c>
      <c r="AB49" s="44">
        <v>12.70438</v>
      </c>
      <c r="AC49" s="44">
        <v>12.871214</v>
      </c>
      <c r="AD49" s="44">
        <v>13.03612</v>
      </c>
      <c r="AE49" s="44">
        <v>13.182046</v>
      </c>
      <c r="AF49" s="44">
        <v>13.273847</v>
      </c>
      <c r="AG49" s="40">
        <v>3.5408000000000002E-2</v>
      </c>
    </row>
    <row r="50" spans="1:33" ht="15" customHeight="1" x14ac:dyDescent="0.25">
      <c r="A50" s="43" t="s">
        <v>352</v>
      </c>
      <c r="B50" s="42" t="s">
        <v>353</v>
      </c>
      <c r="C50" s="44">
        <v>0.33637299999999998</v>
      </c>
      <c r="D50" s="44">
        <v>0.27702399999999999</v>
      </c>
      <c r="E50" s="44">
        <v>0.26213999999999998</v>
      </c>
      <c r="F50" s="44">
        <v>0.26524199999999998</v>
      </c>
      <c r="G50" s="44">
        <v>0.255492</v>
      </c>
      <c r="H50" s="44">
        <v>0.26043100000000002</v>
      </c>
      <c r="I50" s="44">
        <v>0.27382699999999999</v>
      </c>
      <c r="J50" s="44">
        <v>0.28262100000000001</v>
      </c>
      <c r="K50" s="44">
        <v>0.284219</v>
      </c>
      <c r="L50" s="44">
        <v>0.29190700000000003</v>
      </c>
      <c r="M50" s="44">
        <v>0.28378999999999999</v>
      </c>
      <c r="N50" s="44">
        <v>0.28854600000000002</v>
      </c>
      <c r="O50" s="44">
        <v>0.28191300000000002</v>
      </c>
      <c r="P50" s="44">
        <v>0.28715800000000002</v>
      </c>
      <c r="Q50" s="44">
        <v>0.28434199999999998</v>
      </c>
      <c r="R50" s="44">
        <v>0.28410600000000003</v>
      </c>
      <c r="S50" s="44">
        <v>0.27906500000000001</v>
      </c>
      <c r="T50" s="44">
        <v>0.281331</v>
      </c>
      <c r="U50" s="44">
        <v>0.28228500000000001</v>
      </c>
      <c r="V50" s="44">
        <v>0.28422199999999997</v>
      </c>
      <c r="W50" s="44">
        <v>0.27929999999999999</v>
      </c>
      <c r="X50" s="44">
        <v>0.27926000000000001</v>
      </c>
      <c r="Y50" s="44">
        <v>0.28012500000000001</v>
      </c>
      <c r="Z50" s="44">
        <v>0.279916</v>
      </c>
      <c r="AA50" s="44">
        <v>0.275945</v>
      </c>
      <c r="AB50" s="44">
        <v>0.27593000000000001</v>
      </c>
      <c r="AC50" s="44">
        <v>0.27579500000000001</v>
      </c>
      <c r="AD50" s="44">
        <v>0.276476</v>
      </c>
      <c r="AE50" s="44">
        <v>0.27690799999999999</v>
      </c>
      <c r="AF50" s="44">
        <v>0.27742</v>
      </c>
      <c r="AG50" s="40">
        <v>-6.6220000000000003E-3</v>
      </c>
    </row>
    <row r="51" spans="1:33" ht="15" customHeight="1" x14ac:dyDescent="0.2">
      <c r="A51" s="43" t="s">
        <v>354</v>
      </c>
      <c r="B51" s="46" t="s">
        <v>63</v>
      </c>
      <c r="C51" s="48">
        <v>96.993172000000001</v>
      </c>
      <c r="D51" s="48">
        <v>97.964293999999995</v>
      </c>
      <c r="E51" s="48">
        <v>98.340575999999999</v>
      </c>
      <c r="F51" s="48">
        <v>97.835296999999997</v>
      </c>
      <c r="G51" s="48">
        <v>97.697875999999994</v>
      </c>
      <c r="H51" s="48">
        <v>97.466994999999997</v>
      </c>
      <c r="I51" s="48">
        <v>97.110068999999996</v>
      </c>
      <c r="J51" s="48">
        <v>96.846137999999996</v>
      </c>
      <c r="K51" s="48">
        <v>96.635993999999997</v>
      </c>
      <c r="L51" s="48">
        <v>96.519226000000003</v>
      </c>
      <c r="M51" s="48">
        <v>96.464584000000002</v>
      </c>
      <c r="N51" s="48">
        <v>96.546317999999999</v>
      </c>
      <c r="O51" s="48">
        <v>96.441909999999993</v>
      </c>
      <c r="P51" s="48">
        <v>96.301993999999993</v>
      </c>
      <c r="Q51" s="48">
        <v>96.255463000000006</v>
      </c>
      <c r="R51" s="48">
        <v>96.349693000000002</v>
      </c>
      <c r="S51" s="48">
        <v>96.487396000000004</v>
      </c>
      <c r="T51" s="48">
        <v>96.648208999999994</v>
      </c>
      <c r="U51" s="48">
        <v>96.924149</v>
      </c>
      <c r="V51" s="48">
        <v>97.076660000000004</v>
      </c>
      <c r="W51" s="48">
        <v>97.297111999999998</v>
      </c>
      <c r="X51" s="48">
        <v>97.575439000000003</v>
      </c>
      <c r="Y51" s="48">
        <v>97.931640999999999</v>
      </c>
      <c r="Z51" s="48">
        <v>98.216453999999999</v>
      </c>
      <c r="AA51" s="48">
        <v>98.512176999999994</v>
      </c>
      <c r="AB51" s="48">
        <v>98.990181000000007</v>
      </c>
      <c r="AC51" s="48">
        <v>99.420958999999996</v>
      </c>
      <c r="AD51" s="48">
        <v>99.767052000000007</v>
      </c>
      <c r="AE51" s="48">
        <v>100.154045</v>
      </c>
      <c r="AF51" s="48">
        <v>100.873901</v>
      </c>
      <c r="AG51" s="47">
        <v>1.354E-3</v>
      </c>
    </row>
    <row r="52" spans="1:33" ht="15" customHeight="1" x14ac:dyDescent="0.25">
      <c r="B52"/>
      <c r="C52"/>
      <c r="D52"/>
      <c r="E52"/>
      <c r="F52"/>
      <c r="G52"/>
      <c r="H52"/>
      <c r="I52"/>
      <c r="J52"/>
      <c r="K52"/>
      <c r="L52"/>
      <c r="M52"/>
      <c r="N52"/>
      <c r="O52"/>
      <c r="P52"/>
      <c r="Q52"/>
      <c r="R52"/>
      <c r="S52"/>
      <c r="T52"/>
      <c r="U52"/>
      <c r="V52"/>
      <c r="W52"/>
      <c r="X52"/>
      <c r="Y52"/>
      <c r="Z52"/>
      <c r="AA52"/>
      <c r="AB52"/>
      <c r="AC52"/>
      <c r="AD52"/>
      <c r="AE52"/>
      <c r="AF52"/>
      <c r="AG52"/>
    </row>
    <row r="53" spans="1:33" ht="15" customHeight="1" x14ac:dyDescent="0.25">
      <c r="B53" s="46" t="s">
        <v>615</v>
      </c>
      <c r="C53"/>
      <c r="D53"/>
      <c r="E53"/>
      <c r="F53"/>
      <c r="G53"/>
      <c r="H53"/>
      <c r="I53"/>
      <c r="J53"/>
      <c r="K53"/>
      <c r="L53"/>
      <c r="M53"/>
      <c r="N53"/>
      <c r="O53"/>
      <c r="P53"/>
      <c r="Q53"/>
      <c r="R53"/>
      <c r="S53"/>
      <c r="T53"/>
      <c r="U53"/>
      <c r="V53"/>
      <c r="W53"/>
      <c r="X53"/>
      <c r="Y53"/>
      <c r="Z53"/>
      <c r="AA53"/>
      <c r="AB53"/>
      <c r="AC53"/>
      <c r="AD53"/>
      <c r="AE53"/>
      <c r="AF53"/>
      <c r="AG53"/>
    </row>
    <row r="54" spans="1:33" ht="15" customHeight="1" x14ac:dyDescent="0.25">
      <c r="A54" s="43" t="s">
        <v>355</v>
      </c>
      <c r="B54" s="42" t="s">
        <v>64</v>
      </c>
      <c r="C54" s="45">
        <v>71.587997000000001</v>
      </c>
      <c r="D54" s="45">
        <v>69.665710000000004</v>
      </c>
      <c r="E54" s="45">
        <v>60.115009000000001</v>
      </c>
      <c r="F54" s="45">
        <v>65.487526000000003</v>
      </c>
      <c r="G54" s="45">
        <v>66.944946000000002</v>
      </c>
      <c r="H54" s="45">
        <v>68.336487000000005</v>
      </c>
      <c r="I54" s="45">
        <v>70.188248000000002</v>
      </c>
      <c r="J54" s="45">
        <v>71.247107999999997</v>
      </c>
      <c r="K54" s="45">
        <v>72.276756000000006</v>
      </c>
      <c r="L54" s="45">
        <v>73.089027000000002</v>
      </c>
      <c r="M54" s="45">
        <v>74.201713999999996</v>
      </c>
      <c r="N54" s="45">
        <v>75.693770999999998</v>
      </c>
      <c r="O54" s="45">
        <v>76.516807999999997</v>
      </c>
      <c r="P54" s="45">
        <v>77.011725999999996</v>
      </c>
      <c r="Q54" s="45">
        <v>77.511916999999997</v>
      </c>
      <c r="R54" s="45">
        <v>77.914551000000003</v>
      </c>
      <c r="S54" s="45">
        <v>79.120429999999999</v>
      </c>
      <c r="T54" s="45">
        <v>79.949264999999997</v>
      </c>
      <c r="U54" s="45">
        <v>80.107307000000006</v>
      </c>
      <c r="V54" s="45">
        <v>81.746223000000001</v>
      </c>
      <c r="W54" s="45">
        <v>82.892478999999994</v>
      </c>
      <c r="X54" s="45">
        <v>83.244727999999995</v>
      </c>
      <c r="Y54" s="45">
        <v>84.953598</v>
      </c>
      <c r="Z54" s="45">
        <v>86.823943999999997</v>
      </c>
      <c r="AA54" s="45">
        <v>87.048102999999998</v>
      </c>
      <c r="AB54" s="45">
        <v>88.261673000000002</v>
      </c>
      <c r="AC54" s="45">
        <v>88.154121000000004</v>
      </c>
      <c r="AD54" s="45">
        <v>88.153580000000005</v>
      </c>
      <c r="AE54" s="45">
        <v>88.626503</v>
      </c>
      <c r="AF54" s="45">
        <v>88.049567999999994</v>
      </c>
      <c r="AG54" s="40">
        <v>7.1630000000000001E-3</v>
      </c>
    </row>
    <row r="55" spans="1:33" ht="15" customHeight="1" x14ac:dyDescent="0.25">
      <c r="A55" s="43" t="s">
        <v>356</v>
      </c>
      <c r="B55" s="42" t="s">
        <v>614</v>
      </c>
      <c r="C55" s="45">
        <v>69.023003000000003</v>
      </c>
      <c r="D55" s="45">
        <v>66.150893999999994</v>
      </c>
      <c r="E55" s="45">
        <v>58.565804</v>
      </c>
      <c r="F55" s="45">
        <v>63.481312000000003</v>
      </c>
      <c r="G55" s="45">
        <v>64.713440000000006</v>
      </c>
      <c r="H55" s="45">
        <v>65.889472999999995</v>
      </c>
      <c r="I55" s="45">
        <v>67.339889999999997</v>
      </c>
      <c r="J55" s="45">
        <v>68.794830000000005</v>
      </c>
      <c r="K55" s="45">
        <v>69.806861999999995</v>
      </c>
      <c r="L55" s="45">
        <v>70.716560000000001</v>
      </c>
      <c r="M55" s="45">
        <v>71.664321999999999</v>
      </c>
      <c r="N55" s="45">
        <v>73.149719000000005</v>
      </c>
      <c r="O55" s="45">
        <v>74.028023000000005</v>
      </c>
      <c r="P55" s="45">
        <v>74.299271000000005</v>
      </c>
      <c r="Q55" s="45">
        <v>74.585869000000002</v>
      </c>
      <c r="R55" s="45">
        <v>74.74485</v>
      </c>
      <c r="S55" s="45">
        <v>75.858504999999994</v>
      </c>
      <c r="T55" s="45">
        <v>76.686295000000001</v>
      </c>
      <c r="U55" s="45">
        <v>76.795463999999996</v>
      </c>
      <c r="V55" s="45">
        <v>78.571479999999994</v>
      </c>
      <c r="W55" s="45">
        <v>79.729445999999996</v>
      </c>
      <c r="X55" s="45">
        <v>80.188102999999998</v>
      </c>
      <c r="Y55" s="45">
        <v>81.850860999999995</v>
      </c>
      <c r="Z55" s="45">
        <v>83.591797</v>
      </c>
      <c r="AA55" s="45">
        <v>84.018883000000002</v>
      </c>
      <c r="AB55" s="45">
        <v>85.136870999999999</v>
      </c>
      <c r="AC55" s="45">
        <v>85.346710000000002</v>
      </c>
      <c r="AD55" s="45">
        <v>85.364227</v>
      </c>
      <c r="AE55" s="45">
        <v>85.855141000000003</v>
      </c>
      <c r="AF55" s="45">
        <v>85.234679999999997</v>
      </c>
      <c r="AG55" s="40">
        <v>7.3010000000000002E-3</v>
      </c>
    </row>
    <row r="56" spans="1:33" ht="15" customHeight="1" x14ac:dyDescent="0.25">
      <c r="A56" s="43" t="s">
        <v>357</v>
      </c>
      <c r="B56" s="42" t="s">
        <v>358</v>
      </c>
      <c r="C56" s="44">
        <v>4.115437</v>
      </c>
      <c r="D56" s="44">
        <v>3.8375569999999999</v>
      </c>
      <c r="E56" s="44">
        <v>3.4711470000000002</v>
      </c>
      <c r="F56" s="44">
        <v>3.1265849999999999</v>
      </c>
      <c r="G56" s="44">
        <v>2.9537409999999999</v>
      </c>
      <c r="H56" s="44">
        <v>2.9069660000000002</v>
      </c>
      <c r="I56" s="44">
        <v>2.9545490000000001</v>
      </c>
      <c r="J56" s="44">
        <v>3.1361569999999999</v>
      </c>
      <c r="K56" s="44">
        <v>3.2922310000000001</v>
      </c>
      <c r="L56" s="44">
        <v>3.3889710000000002</v>
      </c>
      <c r="M56" s="44">
        <v>3.4544480000000002</v>
      </c>
      <c r="N56" s="44">
        <v>3.4918580000000001</v>
      </c>
      <c r="O56" s="44">
        <v>3.5932900000000001</v>
      </c>
      <c r="P56" s="44">
        <v>3.5941529999999999</v>
      </c>
      <c r="Q56" s="44">
        <v>3.5243639999999998</v>
      </c>
      <c r="R56" s="44">
        <v>3.4853049999999999</v>
      </c>
      <c r="S56" s="44">
        <v>3.4869300000000001</v>
      </c>
      <c r="T56" s="44">
        <v>3.5182699999999998</v>
      </c>
      <c r="U56" s="44">
        <v>3.5456129999999999</v>
      </c>
      <c r="V56" s="44">
        <v>3.577658</v>
      </c>
      <c r="W56" s="44">
        <v>3.6346500000000002</v>
      </c>
      <c r="X56" s="44">
        <v>3.6520290000000002</v>
      </c>
      <c r="Y56" s="44">
        <v>3.5895619999999999</v>
      </c>
      <c r="Z56" s="44">
        <v>3.5611259999999998</v>
      </c>
      <c r="AA56" s="44">
        <v>3.4696760000000002</v>
      </c>
      <c r="AB56" s="44">
        <v>3.4253659999999999</v>
      </c>
      <c r="AC56" s="44">
        <v>3.400315</v>
      </c>
      <c r="AD56" s="44">
        <v>3.3924319999999999</v>
      </c>
      <c r="AE56" s="44">
        <v>3.4035679999999999</v>
      </c>
      <c r="AF56" s="44">
        <v>3.4095119999999999</v>
      </c>
      <c r="AG56" s="40">
        <v>-6.4679999999999998E-3</v>
      </c>
    </row>
    <row r="57" spans="1:33" ht="15" customHeight="1" x14ac:dyDescent="0.25">
      <c r="A57" s="43" t="s">
        <v>359</v>
      </c>
      <c r="B57" s="42" t="s">
        <v>360</v>
      </c>
      <c r="C57" s="41">
        <v>36.126964999999998</v>
      </c>
      <c r="D57" s="41">
        <v>33.048690999999998</v>
      </c>
      <c r="E57" s="41">
        <v>33.697308</v>
      </c>
      <c r="F57" s="41">
        <v>34.915207000000002</v>
      </c>
      <c r="G57" s="41">
        <v>33.191757000000003</v>
      </c>
      <c r="H57" s="41">
        <v>31.716324</v>
      </c>
      <c r="I57" s="41">
        <v>31.066441000000001</v>
      </c>
      <c r="J57" s="41">
        <v>30.505334999999999</v>
      </c>
      <c r="K57" s="41">
        <v>30.725069000000001</v>
      </c>
      <c r="L57" s="41">
        <v>30.714941</v>
      </c>
      <c r="M57" s="41">
        <v>30.711940999999999</v>
      </c>
      <c r="N57" s="41">
        <v>30.82056</v>
      </c>
      <c r="O57" s="41">
        <v>31.028635000000001</v>
      </c>
      <c r="P57" s="41">
        <v>31.325903</v>
      </c>
      <c r="Q57" s="41">
        <v>31.308147000000002</v>
      </c>
      <c r="R57" s="41">
        <v>31.61187</v>
      </c>
      <c r="S57" s="41">
        <v>32.129680999999998</v>
      </c>
      <c r="T57" s="41">
        <v>32.227969999999999</v>
      </c>
      <c r="U57" s="41">
        <v>32.280780999999998</v>
      </c>
      <c r="V57" s="41">
        <v>32.69191</v>
      </c>
      <c r="W57" s="41">
        <v>32.910851000000001</v>
      </c>
      <c r="X57" s="41">
        <v>32.751488000000002</v>
      </c>
      <c r="Y57" s="41">
        <v>33.197136</v>
      </c>
      <c r="Z57" s="41">
        <v>33.294753999999998</v>
      </c>
      <c r="AA57" s="41">
        <v>33.901966000000002</v>
      </c>
      <c r="AB57" s="41">
        <v>34.154437999999999</v>
      </c>
      <c r="AC57" s="41">
        <v>34.402785999999999</v>
      </c>
      <c r="AD57" s="41">
        <v>34.352524000000003</v>
      </c>
      <c r="AE57" s="41">
        <v>34.457165000000003</v>
      </c>
      <c r="AF57" s="41">
        <v>34.526252999999997</v>
      </c>
      <c r="AG57" s="40">
        <v>-1.562E-3</v>
      </c>
    </row>
    <row r="58" spans="1:33" ht="15" customHeight="1" x14ac:dyDescent="0.25">
      <c r="A58" s="43" t="s">
        <v>361</v>
      </c>
      <c r="B58" s="42" t="s">
        <v>362</v>
      </c>
      <c r="C58" s="44">
        <v>1.753047</v>
      </c>
      <c r="D58" s="44">
        <v>1.605396</v>
      </c>
      <c r="E58" s="44">
        <v>1.612716</v>
      </c>
      <c r="F58" s="44">
        <v>1.644811</v>
      </c>
      <c r="G58" s="44">
        <v>1.5786800000000001</v>
      </c>
      <c r="H58" s="44">
        <v>1.524597</v>
      </c>
      <c r="I58" s="44">
        <v>1.4982040000000001</v>
      </c>
      <c r="J58" s="44">
        <v>1.483403</v>
      </c>
      <c r="K58" s="44">
        <v>1.4923</v>
      </c>
      <c r="L58" s="44">
        <v>1.492875</v>
      </c>
      <c r="M58" s="44">
        <v>1.493347</v>
      </c>
      <c r="N58" s="44">
        <v>1.4936529999999999</v>
      </c>
      <c r="O58" s="44">
        <v>1.4965390000000001</v>
      </c>
      <c r="P58" s="44">
        <v>1.510248</v>
      </c>
      <c r="Q58" s="44">
        <v>1.5111859999999999</v>
      </c>
      <c r="R58" s="44">
        <v>1.522797</v>
      </c>
      <c r="S58" s="44">
        <v>1.5360039999999999</v>
      </c>
      <c r="T58" s="44">
        <v>1.543051</v>
      </c>
      <c r="U58" s="44">
        <v>1.5474950000000001</v>
      </c>
      <c r="V58" s="44">
        <v>1.5640559999999999</v>
      </c>
      <c r="W58" s="44">
        <v>1.574198</v>
      </c>
      <c r="X58" s="44">
        <v>1.5691949999999999</v>
      </c>
      <c r="Y58" s="44">
        <v>1.5863130000000001</v>
      </c>
      <c r="Z58" s="44">
        <v>1.5902780000000001</v>
      </c>
      <c r="AA58" s="44">
        <v>1.607756</v>
      </c>
      <c r="AB58" s="44">
        <v>1.618476</v>
      </c>
      <c r="AC58" s="44">
        <v>1.6294310000000001</v>
      </c>
      <c r="AD58" s="44">
        <v>1.6292679999999999</v>
      </c>
      <c r="AE58" s="44">
        <v>1.6348339999999999</v>
      </c>
      <c r="AF58" s="44">
        <v>1.639391</v>
      </c>
      <c r="AG58" s="40">
        <v>-2.3089999999999999E-3</v>
      </c>
    </row>
    <row r="59" spans="1:33" ht="15" customHeight="1" x14ac:dyDescent="0.25">
      <c r="A59" s="43" t="s">
        <v>363</v>
      </c>
      <c r="B59" s="42" t="s">
        <v>364</v>
      </c>
      <c r="C59" s="44">
        <v>2.2292390000000002</v>
      </c>
      <c r="D59" s="44">
        <v>2.1085590000000001</v>
      </c>
      <c r="E59" s="44">
        <v>2.1093130000000002</v>
      </c>
      <c r="F59" s="44">
        <v>2.1188609999999999</v>
      </c>
      <c r="G59" s="44">
        <v>2.0726010000000001</v>
      </c>
      <c r="H59" s="44">
        <v>2.0520100000000001</v>
      </c>
      <c r="I59" s="44">
        <v>2.0395110000000001</v>
      </c>
      <c r="J59" s="44">
        <v>2.0317379999999998</v>
      </c>
      <c r="K59" s="44">
        <v>2.0420389999999999</v>
      </c>
      <c r="L59" s="44">
        <v>2.041963</v>
      </c>
      <c r="M59" s="44">
        <v>2.0381300000000002</v>
      </c>
      <c r="N59" s="44">
        <v>2.033941</v>
      </c>
      <c r="O59" s="44">
        <v>2.0277940000000001</v>
      </c>
      <c r="P59" s="44">
        <v>2.0314239999999999</v>
      </c>
      <c r="Q59" s="44">
        <v>2.0170699999999999</v>
      </c>
      <c r="R59" s="44">
        <v>2.0104799999999998</v>
      </c>
      <c r="S59" s="44">
        <v>2.012397</v>
      </c>
      <c r="T59" s="44">
        <v>2.0086400000000002</v>
      </c>
      <c r="U59" s="44">
        <v>2.0080589999999998</v>
      </c>
      <c r="V59" s="44">
        <v>2.0107750000000002</v>
      </c>
      <c r="W59" s="44">
        <v>2.0145870000000001</v>
      </c>
      <c r="X59" s="44">
        <v>2.0022630000000001</v>
      </c>
      <c r="Y59" s="44">
        <v>2.0030899999999998</v>
      </c>
      <c r="Z59" s="44">
        <v>2.0003690000000001</v>
      </c>
      <c r="AA59" s="44">
        <v>2.0006309999999998</v>
      </c>
      <c r="AB59" s="44">
        <v>2.0018259999999999</v>
      </c>
      <c r="AC59" s="44">
        <v>1.9972270000000001</v>
      </c>
      <c r="AD59" s="44">
        <v>1.9858020000000001</v>
      </c>
      <c r="AE59" s="44">
        <v>1.98377</v>
      </c>
      <c r="AF59" s="44">
        <v>1.9814369999999999</v>
      </c>
      <c r="AG59" s="40">
        <v>-4.0549999999999996E-3</v>
      </c>
    </row>
    <row r="60" spans="1:33" ht="15" customHeight="1" x14ac:dyDescent="0.25">
      <c r="A60" s="43" t="s">
        <v>365</v>
      </c>
      <c r="B60" s="42" t="s">
        <v>66</v>
      </c>
      <c r="C60" s="41">
        <v>11.09206</v>
      </c>
      <c r="D60" s="41">
        <v>10.975097</v>
      </c>
      <c r="E60" s="41">
        <v>10.752556999999999</v>
      </c>
      <c r="F60" s="41">
        <v>10.540874000000001</v>
      </c>
      <c r="G60" s="41">
        <v>10.475073</v>
      </c>
      <c r="H60" s="41">
        <v>10.501467999999999</v>
      </c>
      <c r="I60" s="41">
        <v>10.507842</v>
      </c>
      <c r="J60" s="41">
        <v>10.523569999999999</v>
      </c>
      <c r="K60" s="41">
        <v>10.553371</v>
      </c>
      <c r="L60" s="41">
        <v>10.551202999999999</v>
      </c>
      <c r="M60" s="41">
        <v>10.580885</v>
      </c>
      <c r="N60" s="41">
        <v>10.611276999999999</v>
      </c>
      <c r="O60" s="41">
        <v>10.653981</v>
      </c>
      <c r="P60" s="41">
        <v>10.673109999999999</v>
      </c>
      <c r="Q60" s="41">
        <v>10.574654000000001</v>
      </c>
      <c r="R60" s="41">
        <v>10.500532</v>
      </c>
      <c r="S60" s="41">
        <v>10.454601</v>
      </c>
      <c r="T60" s="41">
        <v>10.40737</v>
      </c>
      <c r="U60" s="41">
        <v>10.364239</v>
      </c>
      <c r="V60" s="41">
        <v>10.379671</v>
      </c>
      <c r="W60" s="41">
        <v>10.349372000000001</v>
      </c>
      <c r="X60" s="41">
        <v>10.349371</v>
      </c>
      <c r="Y60" s="41">
        <v>10.292790999999999</v>
      </c>
      <c r="Z60" s="41">
        <v>10.252166000000001</v>
      </c>
      <c r="AA60" s="41">
        <v>10.25128</v>
      </c>
      <c r="AB60" s="41">
        <v>10.175208</v>
      </c>
      <c r="AC60" s="41">
        <v>10.157688</v>
      </c>
      <c r="AD60" s="41">
        <v>10.123593</v>
      </c>
      <c r="AE60" s="41">
        <v>10.092719000000001</v>
      </c>
      <c r="AF60" s="41">
        <v>10.021296</v>
      </c>
      <c r="AG60" s="40">
        <v>-3.4940000000000001E-3</v>
      </c>
    </row>
    <row r="61" spans="1:33" ht="15" customHeight="1" x14ac:dyDescent="0.25">
      <c r="B61"/>
      <c r="C61"/>
      <c r="D61"/>
      <c r="E61"/>
      <c r="F61"/>
      <c r="G61"/>
      <c r="H61"/>
      <c r="I61"/>
      <c r="J61"/>
      <c r="K61"/>
      <c r="L61"/>
      <c r="M61"/>
      <c r="N61"/>
      <c r="O61"/>
      <c r="P61"/>
      <c r="Q61"/>
      <c r="R61"/>
      <c r="S61"/>
      <c r="T61"/>
      <c r="U61"/>
      <c r="V61"/>
      <c r="W61"/>
      <c r="X61"/>
      <c r="Y61"/>
      <c r="Z61"/>
      <c r="AA61"/>
      <c r="AB61"/>
      <c r="AC61"/>
      <c r="AD61"/>
      <c r="AE61"/>
      <c r="AF61"/>
      <c r="AG61"/>
    </row>
    <row r="62" spans="1:33" ht="15" customHeight="1" x14ac:dyDescent="0.25">
      <c r="B62"/>
      <c r="C62"/>
      <c r="D62"/>
      <c r="E62"/>
      <c r="F62"/>
      <c r="G62"/>
      <c r="H62"/>
      <c r="I62"/>
      <c r="J62"/>
      <c r="K62"/>
      <c r="L62"/>
      <c r="M62"/>
      <c r="N62"/>
      <c r="O62"/>
      <c r="P62"/>
      <c r="Q62"/>
      <c r="R62"/>
      <c r="S62"/>
      <c r="T62"/>
      <c r="U62"/>
      <c r="V62"/>
      <c r="W62"/>
      <c r="X62"/>
      <c r="Y62"/>
      <c r="Z62"/>
      <c r="AA62"/>
      <c r="AB62"/>
      <c r="AC62"/>
      <c r="AD62"/>
      <c r="AE62"/>
      <c r="AF62"/>
      <c r="AG62"/>
    </row>
    <row r="63" spans="1:33" ht="15" customHeight="1" x14ac:dyDescent="0.25">
      <c r="B63" s="46" t="s">
        <v>67</v>
      </c>
      <c r="C63"/>
      <c r="D63"/>
      <c r="E63"/>
      <c r="F63"/>
      <c r="G63"/>
      <c r="H63"/>
      <c r="I63"/>
      <c r="J63"/>
      <c r="K63"/>
      <c r="L63"/>
      <c r="M63"/>
      <c r="N63"/>
      <c r="O63"/>
      <c r="P63"/>
      <c r="Q63"/>
      <c r="R63"/>
      <c r="S63"/>
      <c r="T63"/>
      <c r="U63"/>
      <c r="V63"/>
      <c r="W63"/>
      <c r="X63"/>
      <c r="Y63"/>
      <c r="Z63"/>
      <c r="AA63"/>
      <c r="AB63"/>
      <c r="AC63"/>
      <c r="AD63"/>
      <c r="AE63"/>
      <c r="AF63"/>
      <c r="AG63"/>
    </row>
    <row r="64" spans="1:33" ht="15" customHeight="1" x14ac:dyDescent="0.25">
      <c r="A64" s="43" t="s">
        <v>366</v>
      </c>
      <c r="B64" s="42" t="s">
        <v>64</v>
      </c>
      <c r="C64" s="45">
        <v>71.587997000000001</v>
      </c>
      <c r="D64" s="45">
        <v>71.908996999999999</v>
      </c>
      <c r="E64" s="45">
        <v>63.619979999999998</v>
      </c>
      <c r="F64" s="45">
        <v>71.373054999999994</v>
      </c>
      <c r="G64" s="45">
        <v>75.273742999999996</v>
      </c>
      <c r="H64" s="45">
        <v>79.457572999999996</v>
      </c>
      <c r="I64" s="45">
        <v>84.495559999999998</v>
      </c>
      <c r="J64" s="45">
        <v>88.816947999999996</v>
      </c>
      <c r="K64" s="45">
        <v>93.240852000000004</v>
      </c>
      <c r="L64" s="45">
        <v>97.461692999999997</v>
      </c>
      <c r="M64" s="45">
        <v>102.242752</v>
      </c>
      <c r="N64" s="45">
        <v>107.677361</v>
      </c>
      <c r="O64" s="45">
        <v>112.40005499999999</v>
      </c>
      <c r="P64" s="45">
        <v>116.90786</v>
      </c>
      <c r="Q64" s="45">
        <v>121.683891</v>
      </c>
      <c r="R64" s="45">
        <v>126.524063</v>
      </c>
      <c r="S64" s="45">
        <v>132.93751499999999</v>
      </c>
      <c r="T64" s="45">
        <v>138.98382599999999</v>
      </c>
      <c r="U64" s="45">
        <v>144.00289900000001</v>
      </c>
      <c r="V64" s="45">
        <v>152.015152</v>
      </c>
      <c r="W64" s="45">
        <v>159.442139</v>
      </c>
      <c r="X64" s="45">
        <v>165.62905900000001</v>
      </c>
      <c r="Y64" s="45">
        <v>174.78681900000001</v>
      </c>
      <c r="Z64" s="45">
        <v>184.651535</v>
      </c>
      <c r="AA64" s="45">
        <v>191.32926900000001</v>
      </c>
      <c r="AB64" s="45">
        <v>200.49499499999999</v>
      </c>
      <c r="AC64" s="45">
        <v>206.955399</v>
      </c>
      <c r="AD64" s="45">
        <v>213.823441</v>
      </c>
      <c r="AE64" s="45">
        <v>221.992188</v>
      </c>
      <c r="AF64" s="45">
        <v>227.62056000000001</v>
      </c>
      <c r="AG64" s="40">
        <v>4.0694000000000001E-2</v>
      </c>
    </row>
    <row r="65" spans="1:33" ht="15" customHeight="1" x14ac:dyDescent="0.25">
      <c r="A65" s="43" t="s">
        <v>367</v>
      </c>
      <c r="B65" s="42" t="s">
        <v>614</v>
      </c>
      <c r="C65" s="45">
        <v>69.023003000000003</v>
      </c>
      <c r="D65" s="45">
        <v>68.280997999999997</v>
      </c>
      <c r="E65" s="45">
        <v>61.980446000000001</v>
      </c>
      <c r="F65" s="45">
        <v>69.186538999999996</v>
      </c>
      <c r="G65" s="45">
        <v>72.764610000000005</v>
      </c>
      <c r="H65" s="45">
        <v>76.612328000000005</v>
      </c>
      <c r="I65" s="45">
        <v>81.066588999999993</v>
      </c>
      <c r="J65" s="45">
        <v>85.759925999999993</v>
      </c>
      <c r="K65" s="45">
        <v>90.054550000000006</v>
      </c>
      <c r="L65" s="45">
        <v>94.298096000000001</v>
      </c>
      <c r="M65" s="45">
        <v>98.746475000000004</v>
      </c>
      <c r="N65" s="45">
        <v>104.058342</v>
      </c>
      <c r="O65" s="45">
        <v>108.744141</v>
      </c>
      <c r="P65" s="45">
        <v>112.790207</v>
      </c>
      <c r="Q65" s="45">
        <v>117.090363</v>
      </c>
      <c r="R65" s="45">
        <v>121.376839</v>
      </c>
      <c r="S65" s="45">
        <v>127.456856</v>
      </c>
      <c r="T65" s="45">
        <v>133.31147799999999</v>
      </c>
      <c r="U65" s="45">
        <v>138.049454</v>
      </c>
      <c r="V65" s="45">
        <v>146.111389</v>
      </c>
      <c r="W65" s="45">
        <v>153.358124</v>
      </c>
      <c r="X65" s="45">
        <v>159.54740899999999</v>
      </c>
      <c r="Y65" s="45">
        <v>168.40313699999999</v>
      </c>
      <c r="Z65" s="45">
        <v>177.777603</v>
      </c>
      <c r="AA65" s="45">
        <v>184.67111199999999</v>
      </c>
      <c r="AB65" s="45">
        <v>193.39669799999999</v>
      </c>
      <c r="AC65" s="45">
        <v>200.364563</v>
      </c>
      <c r="AD65" s="45">
        <v>207.057648</v>
      </c>
      <c r="AE65" s="45">
        <v>215.05046100000001</v>
      </c>
      <c r="AF65" s="45">
        <v>220.34367399999999</v>
      </c>
      <c r="AG65" s="40">
        <v>4.0837999999999999E-2</v>
      </c>
    </row>
    <row r="66" spans="1:33" ht="15" x14ac:dyDescent="0.25">
      <c r="A66" s="43" t="s">
        <v>368</v>
      </c>
      <c r="B66" s="42" t="s">
        <v>358</v>
      </c>
      <c r="C66" s="44">
        <v>4.115437</v>
      </c>
      <c r="D66" s="44">
        <v>3.9611290000000001</v>
      </c>
      <c r="E66" s="44">
        <v>3.67353</v>
      </c>
      <c r="F66" s="44">
        <v>3.4075790000000001</v>
      </c>
      <c r="G66" s="44">
        <v>3.3212229999999998</v>
      </c>
      <c r="H66" s="44">
        <v>3.3800460000000001</v>
      </c>
      <c r="I66" s="44">
        <v>3.55681</v>
      </c>
      <c r="J66" s="44">
        <v>3.9095469999999999</v>
      </c>
      <c r="K66" s="44">
        <v>4.247153</v>
      </c>
      <c r="L66" s="44">
        <v>4.519075</v>
      </c>
      <c r="M66" s="44">
        <v>4.7598940000000001</v>
      </c>
      <c r="N66" s="44">
        <v>4.9673059999999998</v>
      </c>
      <c r="O66" s="44">
        <v>5.2783959999999999</v>
      </c>
      <c r="P66" s="44">
        <v>5.4561140000000004</v>
      </c>
      <c r="Q66" s="44">
        <v>5.5328049999999998</v>
      </c>
      <c r="R66" s="44">
        <v>5.6597249999999999</v>
      </c>
      <c r="S66" s="44">
        <v>5.8587119999999997</v>
      </c>
      <c r="T66" s="44">
        <v>6.1161620000000001</v>
      </c>
      <c r="U66" s="44">
        <v>6.3736819999999996</v>
      </c>
      <c r="V66" s="44">
        <v>6.6530069999999997</v>
      </c>
      <c r="W66" s="44">
        <v>6.9911810000000001</v>
      </c>
      <c r="X66" s="44">
        <v>7.266311</v>
      </c>
      <c r="Y66" s="44">
        <v>7.3853030000000004</v>
      </c>
      <c r="Z66" s="44">
        <v>7.5735729999999997</v>
      </c>
      <c r="AA66" s="44">
        <v>7.6262499999999998</v>
      </c>
      <c r="AB66" s="44">
        <v>7.7810519999999999</v>
      </c>
      <c r="AC66" s="44">
        <v>7.9827640000000004</v>
      </c>
      <c r="AD66" s="44">
        <v>8.2286110000000008</v>
      </c>
      <c r="AE66" s="44">
        <v>8.5252770000000009</v>
      </c>
      <c r="AF66" s="44">
        <v>8.8140680000000007</v>
      </c>
      <c r="AG66" s="40">
        <v>2.6610000000000002E-2</v>
      </c>
    </row>
    <row r="67" spans="1:33" ht="15" customHeight="1" x14ac:dyDescent="0.25">
      <c r="A67" s="43" t="s">
        <v>369</v>
      </c>
      <c r="B67" s="42" t="s">
        <v>360</v>
      </c>
      <c r="C67" s="41">
        <v>36.126964999999998</v>
      </c>
      <c r="D67" s="41">
        <v>34.112881000000002</v>
      </c>
      <c r="E67" s="41">
        <v>35.662010000000002</v>
      </c>
      <c r="F67" s="41">
        <v>38.053122999999999</v>
      </c>
      <c r="G67" s="41">
        <v>37.321235999999999</v>
      </c>
      <c r="H67" s="41">
        <v>36.877842000000001</v>
      </c>
      <c r="I67" s="41">
        <v>37.399085999999997</v>
      </c>
      <c r="J67" s="41">
        <v>38.028080000000003</v>
      </c>
      <c r="K67" s="41">
        <v>39.636966999999999</v>
      </c>
      <c r="L67" s="41">
        <v>40.957313999999997</v>
      </c>
      <c r="M67" s="41">
        <v>42.318069000000001</v>
      </c>
      <c r="N67" s="41">
        <v>43.843456000000003</v>
      </c>
      <c r="O67" s="41">
        <v>45.579796000000002</v>
      </c>
      <c r="P67" s="41">
        <v>47.554371000000003</v>
      </c>
      <c r="Q67" s="41">
        <v>49.149825999999997</v>
      </c>
      <c r="R67" s="41">
        <v>51.333953999999999</v>
      </c>
      <c r="S67" s="41">
        <v>53.984034999999999</v>
      </c>
      <c r="T67" s="41">
        <v>56.025112</v>
      </c>
      <c r="U67" s="41">
        <v>58.028739999999999</v>
      </c>
      <c r="V67" s="41">
        <v>60.793827</v>
      </c>
      <c r="W67" s="41">
        <v>63.30341</v>
      </c>
      <c r="X67" s="41">
        <v>65.164467000000002</v>
      </c>
      <c r="Y67" s="41">
        <v>68.301070999999993</v>
      </c>
      <c r="Z67" s="41">
        <v>70.809119999999993</v>
      </c>
      <c r="AA67" s="41">
        <v>74.515556000000004</v>
      </c>
      <c r="AB67" s="41">
        <v>77.585136000000006</v>
      </c>
      <c r="AC67" s="41">
        <v>80.765845999999996</v>
      </c>
      <c r="AD67" s="41">
        <v>83.324744999999993</v>
      </c>
      <c r="AE67" s="41">
        <v>86.308509999999998</v>
      </c>
      <c r="AF67" s="41">
        <v>89.255225999999993</v>
      </c>
      <c r="AG67" s="40">
        <v>3.168E-2</v>
      </c>
    </row>
    <row r="68" spans="1:33" ht="15" customHeight="1" x14ac:dyDescent="0.25">
      <c r="A68" s="43" t="s">
        <v>370</v>
      </c>
      <c r="B68" s="42" t="s">
        <v>362</v>
      </c>
      <c r="C68" s="44">
        <v>1.753047</v>
      </c>
      <c r="D68" s="44">
        <v>1.65709</v>
      </c>
      <c r="E68" s="44">
        <v>1.706745</v>
      </c>
      <c r="F68" s="44">
        <v>1.792635</v>
      </c>
      <c r="G68" s="44">
        <v>1.775088</v>
      </c>
      <c r="H68" s="44">
        <v>1.77271</v>
      </c>
      <c r="I68" s="44">
        <v>1.803601</v>
      </c>
      <c r="J68" s="44">
        <v>1.8492170000000001</v>
      </c>
      <c r="K68" s="44">
        <v>1.925146</v>
      </c>
      <c r="L68" s="44">
        <v>1.9906969999999999</v>
      </c>
      <c r="M68" s="44">
        <v>2.057687</v>
      </c>
      <c r="N68" s="44">
        <v>2.1247790000000002</v>
      </c>
      <c r="O68" s="44">
        <v>2.1983540000000001</v>
      </c>
      <c r="P68" s="44">
        <v>2.2926359999999999</v>
      </c>
      <c r="Q68" s="44">
        <v>2.3723700000000001</v>
      </c>
      <c r="R68" s="44">
        <v>2.4728430000000001</v>
      </c>
      <c r="S68" s="44">
        <v>2.580781</v>
      </c>
      <c r="T68" s="44">
        <v>2.6824400000000002</v>
      </c>
      <c r="U68" s="44">
        <v>2.7818160000000001</v>
      </c>
      <c r="V68" s="44">
        <v>2.9085169999999998</v>
      </c>
      <c r="W68" s="44">
        <v>3.0279400000000001</v>
      </c>
      <c r="X68" s="44">
        <v>3.1221709999999998</v>
      </c>
      <c r="Y68" s="44">
        <v>3.263741</v>
      </c>
      <c r="Z68" s="44">
        <v>3.3820999999999999</v>
      </c>
      <c r="AA68" s="44">
        <v>3.5338020000000001</v>
      </c>
      <c r="AB68" s="44">
        <v>3.676526</v>
      </c>
      <c r="AC68" s="44">
        <v>3.8253409999999999</v>
      </c>
      <c r="AD68" s="44">
        <v>3.951918</v>
      </c>
      <c r="AE68" s="44">
        <v>4.0949419999999996</v>
      </c>
      <c r="AF68" s="44">
        <v>4.2380579999999997</v>
      </c>
      <c r="AG68" s="40">
        <v>3.0908000000000001E-2</v>
      </c>
    </row>
    <row r="69" spans="1:33" ht="15" customHeight="1" x14ac:dyDescent="0.25">
      <c r="A69" s="43" t="s">
        <v>371</v>
      </c>
      <c r="B69" s="42" t="s">
        <v>364</v>
      </c>
      <c r="C69" s="44">
        <v>2.2292390000000002</v>
      </c>
      <c r="D69" s="44">
        <v>2.1764559999999999</v>
      </c>
      <c r="E69" s="44">
        <v>2.2322959999999998</v>
      </c>
      <c r="F69" s="44">
        <v>2.309288</v>
      </c>
      <c r="G69" s="44">
        <v>2.3304589999999998</v>
      </c>
      <c r="H69" s="44">
        <v>2.3859539999999999</v>
      </c>
      <c r="I69" s="44">
        <v>2.4552489999999998</v>
      </c>
      <c r="J69" s="44">
        <v>2.5327730000000002</v>
      </c>
      <c r="K69" s="44">
        <v>2.6343390000000002</v>
      </c>
      <c r="L69" s="44">
        <v>2.7228870000000001</v>
      </c>
      <c r="M69" s="44">
        <v>2.808344</v>
      </c>
      <c r="N69" s="44">
        <v>2.8933599999999999</v>
      </c>
      <c r="O69" s="44">
        <v>2.9787469999999998</v>
      </c>
      <c r="P69" s="44">
        <v>3.0838079999999999</v>
      </c>
      <c r="Q69" s="44">
        <v>3.166544</v>
      </c>
      <c r="R69" s="44">
        <v>3.264783</v>
      </c>
      <c r="S69" s="44">
        <v>3.3812139999999999</v>
      </c>
      <c r="T69" s="44">
        <v>3.4918209999999998</v>
      </c>
      <c r="U69" s="44">
        <v>3.609737</v>
      </c>
      <c r="V69" s="44">
        <v>3.7392340000000002</v>
      </c>
      <c r="W69" s="44">
        <v>3.8750209999999998</v>
      </c>
      <c r="X69" s="44">
        <v>3.9838300000000002</v>
      </c>
      <c r="Y69" s="44">
        <v>4.1212350000000004</v>
      </c>
      <c r="Z69" s="44">
        <v>4.2542540000000004</v>
      </c>
      <c r="AA69" s="44">
        <v>4.3973310000000003</v>
      </c>
      <c r="AB69" s="44">
        <v>4.5473439999999998</v>
      </c>
      <c r="AC69" s="44">
        <v>4.6887990000000004</v>
      </c>
      <c r="AD69" s="44">
        <v>4.8167200000000001</v>
      </c>
      <c r="AE69" s="44">
        <v>4.9689589999999999</v>
      </c>
      <c r="AF69" s="44">
        <v>5.1222940000000001</v>
      </c>
      <c r="AG69" s="40">
        <v>2.9103E-2</v>
      </c>
    </row>
    <row r="70" spans="1:33" ht="15" customHeight="1" x14ac:dyDescent="0.25">
      <c r="A70" s="43" t="s">
        <v>372</v>
      </c>
      <c r="B70" s="42" t="s">
        <v>66</v>
      </c>
      <c r="C70" s="41">
        <v>11.09206</v>
      </c>
      <c r="D70" s="41">
        <v>11.328503</v>
      </c>
      <c r="E70" s="41">
        <v>11.379478000000001</v>
      </c>
      <c r="F70" s="41">
        <v>11.48821</v>
      </c>
      <c r="G70" s="41">
        <v>11.778304</v>
      </c>
      <c r="H70" s="41">
        <v>12.210476999999999</v>
      </c>
      <c r="I70" s="41">
        <v>12.649781000000001</v>
      </c>
      <c r="J70" s="41">
        <v>13.118728000000001</v>
      </c>
      <c r="K70" s="41">
        <v>13.614407999999999</v>
      </c>
      <c r="L70" s="41">
        <v>14.069665000000001</v>
      </c>
      <c r="M70" s="41">
        <v>14.579432000000001</v>
      </c>
      <c r="N70" s="41">
        <v>15.094956</v>
      </c>
      <c r="O70" s="41">
        <v>15.650263000000001</v>
      </c>
      <c r="P70" s="41">
        <v>16.202342999999999</v>
      </c>
      <c r="Q70" s="41">
        <v>16.600866</v>
      </c>
      <c r="R70" s="41">
        <v>17.051628000000001</v>
      </c>
      <c r="S70" s="41">
        <v>17.565736999999999</v>
      </c>
      <c r="T70" s="41">
        <v>18.092175000000001</v>
      </c>
      <c r="U70" s="41">
        <v>18.631014</v>
      </c>
      <c r="V70" s="41">
        <v>19.302019000000001</v>
      </c>
      <c r="W70" s="41">
        <v>19.906824</v>
      </c>
      <c r="X70" s="41">
        <v>20.591771999999999</v>
      </c>
      <c r="Y70" s="41">
        <v>21.176786</v>
      </c>
      <c r="Z70" s="41">
        <v>21.803642</v>
      </c>
      <c r="AA70" s="41">
        <v>22.532022000000001</v>
      </c>
      <c r="AB70" s="41">
        <v>23.113976999999998</v>
      </c>
      <c r="AC70" s="41">
        <v>23.846741000000002</v>
      </c>
      <c r="AD70" s="41">
        <v>24.555572999999999</v>
      </c>
      <c r="AE70" s="41">
        <v>25.280301999999999</v>
      </c>
      <c r="AF70" s="41">
        <v>25.906462000000001</v>
      </c>
      <c r="AG70" s="40">
        <v>2.9682E-2</v>
      </c>
    </row>
    <row r="71" spans="1:33" ht="15" customHeight="1" thickBot="1" x14ac:dyDescent="0.25"/>
    <row r="72" spans="1:33" ht="15" customHeight="1" x14ac:dyDescent="0.2">
      <c r="B72" s="39" t="s">
        <v>557</v>
      </c>
    </row>
    <row r="73" spans="1:33" x14ac:dyDescent="0.2">
      <c r="B73" s="38" t="s">
        <v>539</v>
      </c>
    </row>
    <row r="74" spans="1:33" ht="15" customHeight="1" x14ac:dyDescent="0.2">
      <c r="B74" s="38" t="s">
        <v>68</v>
      </c>
    </row>
    <row r="75" spans="1:33" ht="15" customHeight="1" x14ac:dyDescent="0.2">
      <c r="B75" s="38" t="s">
        <v>613</v>
      </c>
    </row>
    <row r="76" spans="1:33" ht="15" customHeight="1" x14ac:dyDescent="0.2">
      <c r="B76" s="38" t="s">
        <v>69</v>
      </c>
    </row>
    <row r="77" spans="1:33" ht="15" customHeight="1" x14ac:dyDescent="0.2">
      <c r="B77" s="38" t="s">
        <v>541</v>
      </c>
    </row>
    <row r="78" spans="1:33" ht="15" customHeight="1" x14ac:dyDescent="0.2">
      <c r="B78" s="38" t="s">
        <v>612</v>
      </c>
    </row>
    <row r="79" spans="1:33" x14ac:dyDescent="0.2">
      <c r="B79" s="38" t="s">
        <v>71</v>
      </c>
    </row>
    <row r="80" spans="1:33" ht="15" customHeight="1" x14ac:dyDescent="0.2">
      <c r="B80" s="38" t="s">
        <v>542</v>
      </c>
    </row>
    <row r="81" spans="2:2" x14ac:dyDescent="0.2">
      <c r="B81" s="38" t="s">
        <v>543</v>
      </c>
    </row>
    <row r="82" spans="2:2" ht="15" customHeight="1" x14ac:dyDescent="0.2">
      <c r="B82" s="38" t="s">
        <v>544</v>
      </c>
    </row>
    <row r="83" spans="2:2" ht="15" customHeight="1" x14ac:dyDescent="0.2">
      <c r="B83" s="38" t="s">
        <v>545</v>
      </c>
    </row>
    <row r="84" spans="2:2" ht="15" customHeight="1" x14ac:dyDescent="0.2">
      <c r="B84" s="38" t="s">
        <v>546</v>
      </c>
    </row>
    <row r="85" spans="2:2" ht="15" customHeight="1" x14ac:dyDescent="0.2">
      <c r="B85" s="38" t="s">
        <v>547</v>
      </c>
    </row>
    <row r="86" spans="2:2" ht="15" customHeight="1" x14ac:dyDescent="0.2">
      <c r="B86" s="38" t="s">
        <v>192</v>
      </c>
    </row>
    <row r="87" spans="2:2" ht="15" customHeight="1" x14ac:dyDescent="0.2">
      <c r="B87" s="38" t="s">
        <v>72</v>
      </c>
    </row>
    <row r="88" spans="2:2" ht="15" customHeight="1" x14ac:dyDescent="0.2">
      <c r="B88" s="38" t="s">
        <v>548</v>
      </c>
    </row>
    <row r="89" spans="2:2" ht="15" customHeight="1" x14ac:dyDescent="0.2">
      <c r="B89" s="38" t="s">
        <v>611</v>
      </c>
    </row>
    <row r="90" spans="2:2" ht="15" customHeight="1" x14ac:dyDescent="0.2">
      <c r="B90" s="38" t="s">
        <v>73</v>
      </c>
    </row>
    <row r="91" spans="2:2" ht="15" customHeight="1" x14ac:dyDescent="0.2">
      <c r="B91" s="38" t="s">
        <v>550</v>
      </c>
    </row>
    <row r="92" spans="2:2" x14ac:dyDescent="0.2">
      <c r="B92" s="38" t="s">
        <v>551</v>
      </c>
    </row>
    <row r="93" spans="2:2" ht="15" customHeight="1" x14ac:dyDescent="0.2">
      <c r="B93" s="38" t="s">
        <v>74</v>
      </c>
    </row>
    <row r="94" spans="2:2" ht="15" customHeight="1" x14ac:dyDescent="0.2">
      <c r="B94" s="38" t="s">
        <v>552</v>
      </c>
    </row>
    <row r="95" spans="2:2" ht="15" customHeight="1" x14ac:dyDescent="0.2">
      <c r="B95" s="38" t="s">
        <v>553</v>
      </c>
    </row>
    <row r="96" spans="2:2" ht="15" customHeight="1" x14ac:dyDescent="0.2">
      <c r="B96" s="38" t="s">
        <v>554</v>
      </c>
    </row>
    <row r="97" spans="2:33" ht="15" customHeight="1" x14ac:dyDescent="0.2">
      <c r="B97" s="38" t="s">
        <v>555</v>
      </c>
    </row>
    <row r="98" spans="2:33" ht="15" customHeight="1" x14ac:dyDescent="0.2">
      <c r="B98" s="38" t="s">
        <v>556</v>
      </c>
    </row>
    <row r="99" spans="2:33" ht="15" customHeight="1" x14ac:dyDescent="0.2">
      <c r="B99" s="38" t="s">
        <v>610</v>
      </c>
    </row>
    <row r="100" spans="2:33" ht="15" customHeight="1" x14ac:dyDescent="0.2">
      <c r="B100" s="38" t="s">
        <v>609</v>
      </c>
    </row>
    <row r="103" spans="2:33" ht="15" customHeight="1" x14ac:dyDescent="0.2"/>
    <row r="104" spans="2:33" ht="15" customHeight="1" x14ac:dyDescent="0.2"/>
    <row r="105" spans="2:33" ht="15" customHeight="1" x14ac:dyDescent="0.2"/>
    <row r="106" spans="2:33" ht="15" customHeight="1" x14ac:dyDescent="0.2"/>
    <row r="107" spans="2:33" ht="15" customHeight="1" x14ac:dyDescent="0.2"/>
    <row r="108" spans="2:33" ht="15" customHeight="1" x14ac:dyDescent="0.2"/>
    <row r="109" spans="2:33" ht="15" customHeight="1" x14ac:dyDescent="0.2"/>
    <row r="110" spans="2:33" ht="15" customHeight="1" x14ac:dyDescent="0.2"/>
    <row r="111" spans="2:33" ht="15" customHeight="1" x14ac:dyDescent="0.2"/>
    <row r="112" spans="2:33" ht="15" customHeight="1" x14ac:dyDescent="0.2">
      <c r="B112" s="76"/>
      <c r="C112" s="76"/>
      <c r="D112" s="76"/>
      <c r="E112" s="76"/>
      <c r="F112" s="76"/>
      <c r="G112" s="76"/>
      <c r="H112" s="76"/>
      <c r="I112" s="76"/>
      <c r="J112" s="76"/>
      <c r="K112" s="76"/>
      <c r="L112" s="76"/>
      <c r="M112" s="76"/>
      <c r="N112" s="76"/>
      <c r="O112" s="76"/>
      <c r="P112" s="76"/>
      <c r="Q112" s="76"/>
      <c r="R112" s="76"/>
      <c r="S112" s="76"/>
      <c r="T112" s="76"/>
      <c r="U112" s="76"/>
      <c r="V112" s="76"/>
      <c r="W112" s="76"/>
      <c r="X112" s="76"/>
      <c r="Y112" s="76"/>
      <c r="Z112" s="76"/>
      <c r="AA112" s="76"/>
      <c r="AB112" s="76"/>
      <c r="AC112" s="76"/>
      <c r="AD112" s="76"/>
      <c r="AE112" s="76"/>
      <c r="AF112" s="76"/>
      <c r="AG112" s="76"/>
    </row>
    <row r="113" ht="15" customHeight="1" x14ac:dyDescent="0.2"/>
    <row r="114" ht="15" customHeight="1" x14ac:dyDescent="0.2"/>
    <row r="115" ht="15" customHeight="1" x14ac:dyDescent="0.2"/>
    <row r="116" ht="15" customHeight="1" x14ac:dyDescent="0.2"/>
    <row r="117" ht="15" customHeight="1" x14ac:dyDescent="0.2"/>
    <row r="118" ht="15" customHeight="1" x14ac:dyDescent="0.2"/>
    <row r="119" ht="15" customHeight="1" x14ac:dyDescent="0.2"/>
    <row r="120" ht="15" customHeight="1" x14ac:dyDescent="0.2"/>
    <row r="121" ht="15" customHeight="1" x14ac:dyDescent="0.2"/>
    <row r="122" ht="15" customHeight="1" x14ac:dyDescent="0.2"/>
    <row r="123" ht="15" customHeight="1" x14ac:dyDescent="0.2"/>
    <row r="124" ht="15" customHeight="1" x14ac:dyDescent="0.2"/>
    <row r="125" ht="15" customHeight="1" x14ac:dyDescent="0.2"/>
    <row r="126" ht="15" customHeight="1" x14ac:dyDescent="0.2"/>
    <row r="127" ht="15" customHeight="1" x14ac:dyDescent="0.2"/>
    <row r="128" ht="15" customHeight="1" x14ac:dyDescent="0.2"/>
    <row r="129" ht="15" customHeight="1" x14ac:dyDescent="0.2"/>
    <row r="130" ht="15" customHeight="1" x14ac:dyDescent="0.2"/>
    <row r="131" ht="15" customHeight="1" x14ac:dyDescent="0.2"/>
    <row r="132" ht="15" customHeight="1" x14ac:dyDescent="0.2"/>
    <row r="133" ht="15" customHeight="1" x14ac:dyDescent="0.2"/>
    <row r="134" ht="15" customHeight="1" x14ac:dyDescent="0.2"/>
    <row r="135" ht="15" customHeight="1" x14ac:dyDescent="0.2"/>
    <row r="136" ht="15" customHeight="1" x14ac:dyDescent="0.2"/>
    <row r="137" ht="15" customHeight="1" x14ac:dyDescent="0.2"/>
    <row r="138" ht="15" customHeight="1" x14ac:dyDescent="0.2"/>
    <row r="139" ht="15" customHeight="1" x14ac:dyDescent="0.2"/>
    <row r="140" ht="15" customHeight="1" x14ac:dyDescent="0.2"/>
    <row r="150" ht="15" customHeight="1" x14ac:dyDescent="0.2"/>
    <row r="151" ht="15" customHeight="1" x14ac:dyDescent="0.2"/>
    <row r="152" ht="15" customHeight="1" x14ac:dyDescent="0.2"/>
    <row r="153" ht="15" customHeight="1" x14ac:dyDescent="0.2"/>
    <row r="154" ht="15" customHeight="1" x14ac:dyDescent="0.2"/>
    <row r="155" ht="15" customHeight="1" x14ac:dyDescent="0.2"/>
    <row r="156" ht="15" customHeight="1" x14ac:dyDescent="0.2"/>
    <row r="157" ht="15" customHeight="1" x14ac:dyDescent="0.2"/>
    <row r="158" ht="15" customHeight="1" x14ac:dyDescent="0.2"/>
    <row r="159" ht="15" customHeight="1" x14ac:dyDescent="0.2"/>
    <row r="160" ht="15" customHeight="1" x14ac:dyDescent="0.2"/>
    <row r="161" ht="15" customHeight="1" x14ac:dyDescent="0.2"/>
    <row r="162" ht="15" customHeight="1" x14ac:dyDescent="0.2"/>
    <row r="163" ht="15" customHeight="1" x14ac:dyDescent="0.2"/>
    <row r="164" ht="15" customHeight="1" x14ac:dyDescent="0.2"/>
    <row r="166" ht="15" customHeight="1" x14ac:dyDescent="0.2"/>
    <row r="167" ht="15" customHeight="1" x14ac:dyDescent="0.2"/>
    <row r="168" ht="15" customHeight="1" x14ac:dyDescent="0.2"/>
    <row r="169" ht="15" customHeight="1" x14ac:dyDescent="0.2"/>
    <row r="170" ht="15" customHeight="1" x14ac:dyDescent="0.2"/>
    <row r="171" ht="15" customHeight="1" x14ac:dyDescent="0.2"/>
    <row r="172" ht="15" customHeight="1" x14ac:dyDescent="0.2"/>
    <row r="173" ht="15" customHeight="1" x14ac:dyDescent="0.2"/>
    <row r="174" ht="15" customHeight="1" x14ac:dyDescent="0.2"/>
    <row r="175" ht="15" customHeight="1" x14ac:dyDescent="0.2"/>
    <row r="176" ht="15" customHeight="1" x14ac:dyDescent="0.2"/>
    <row r="177" ht="15" customHeight="1" x14ac:dyDescent="0.2"/>
    <row r="178" ht="15" customHeight="1" x14ac:dyDescent="0.2"/>
    <row r="179" ht="15" customHeight="1" x14ac:dyDescent="0.2"/>
    <row r="181" ht="15" customHeight="1" x14ac:dyDescent="0.2"/>
    <row r="182" ht="15" customHeight="1" x14ac:dyDescent="0.2"/>
    <row r="183" ht="15" customHeight="1" x14ac:dyDescent="0.2"/>
    <row r="184" ht="15" customHeight="1" x14ac:dyDescent="0.2"/>
    <row r="185" ht="15" customHeight="1" x14ac:dyDescent="0.2"/>
    <row r="186" ht="15" customHeight="1" x14ac:dyDescent="0.2"/>
    <row r="187" ht="15" customHeight="1" x14ac:dyDescent="0.2"/>
    <row r="188" ht="15" customHeight="1" x14ac:dyDescent="0.2"/>
    <row r="189" ht="15" customHeight="1" x14ac:dyDescent="0.2"/>
    <row r="190" ht="15" customHeight="1" x14ac:dyDescent="0.2"/>
    <row r="191" ht="15" customHeight="1" x14ac:dyDescent="0.2"/>
    <row r="192" ht="15" customHeight="1" x14ac:dyDescent="0.2"/>
    <row r="193" ht="15" customHeight="1" x14ac:dyDescent="0.2"/>
    <row r="194" ht="15" customHeight="1" x14ac:dyDescent="0.2"/>
    <row r="195" ht="15" customHeight="1" x14ac:dyDescent="0.2"/>
    <row r="196" ht="15" customHeight="1" x14ac:dyDescent="0.2"/>
    <row r="197" ht="15" customHeight="1" x14ac:dyDescent="0.2"/>
    <row r="198" ht="15" customHeight="1" x14ac:dyDescent="0.2"/>
    <row r="199" ht="15" customHeight="1" x14ac:dyDescent="0.2"/>
    <row r="200" ht="15" customHeight="1" x14ac:dyDescent="0.2"/>
    <row r="201" ht="15" customHeight="1" x14ac:dyDescent="0.2"/>
    <row r="202" ht="15" customHeight="1" x14ac:dyDescent="0.2"/>
    <row r="203" ht="15" customHeight="1" x14ac:dyDescent="0.2"/>
    <row r="204" ht="15" customHeight="1" x14ac:dyDescent="0.2"/>
    <row r="207" ht="15" customHeight="1" x14ac:dyDescent="0.2"/>
    <row r="208" ht="15" customHeight="1" x14ac:dyDescent="0.2"/>
    <row r="209" ht="15" customHeight="1" x14ac:dyDescent="0.2"/>
    <row r="210" ht="15" customHeight="1" x14ac:dyDescent="0.2"/>
    <row r="211" ht="15" customHeight="1" x14ac:dyDescent="0.2"/>
    <row r="212" ht="15" customHeight="1" x14ac:dyDescent="0.2"/>
    <row r="213" ht="15" customHeight="1" x14ac:dyDescent="0.2"/>
    <row r="214" ht="15" customHeight="1" x14ac:dyDescent="0.2"/>
    <row r="215" ht="15" customHeight="1" x14ac:dyDescent="0.2"/>
    <row r="216" ht="15" customHeight="1" x14ac:dyDescent="0.2"/>
    <row r="217" ht="15" customHeight="1" x14ac:dyDescent="0.2"/>
    <row r="218" ht="15" customHeight="1" x14ac:dyDescent="0.2"/>
    <row r="219" ht="15" customHeight="1" x14ac:dyDescent="0.2"/>
    <row r="220" ht="15" customHeight="1" x14ac:dyDescent="0.2"/>
    <row r="221" ht="15" customHeight="1" x14ac:dyDescent="0.2"/>
    <row r="222" ht="15" customHeight="1" x14ac:dyDescent="0.2"/>
    <row r="224" ht="15" customHeight="1" x14ac:dyDescent="0.2"/>
    <row r="225" ht="15" customHeight="1" x14ac:dyDescent="0.2"/>
    <row r="227" ht="15" customHeight="1" x14ac:dyDescent="0.2"/>
    <row r="228" ht="15" customHeight="1" x14ac:dyDescent="0.2"/>
    <row r="229" ht="15" customHeight="1" x14ac:dyDescent="0.2"/>
    <row r="230" ht="15" customHeight="1" x14ac:dyDescent="0.2"/>
    <row r="231" ht="15" customHeight="1" x14ac:dyDescent="0.2"/>
    <row r="232" ht="15" customHeight="1" x14ac:dyDescent="0.2"/>
    <row r="233" ht="15" customHeight="1" x14ac:dyDescent="0.2"/>
    <row r="234" ht="15" customHeight="1" x14ac:dyDescent="0.2"/>
    <row r="235" ht="15" customHeight="1" x14ac:dyDescent="0.2"/>
    <row r="236" ht="15" customHeight="1" x14ac:dyDescent="0.2"/>
    <row r="237" ht="15" customHeight="1" x14ac:dyDescent="0.2"/>
    <row r="238" ht="15" customHeight="1" x14ac:dyDescent="0.2"/>
    <row r="239" ht="15" customHeight="1" x14ac:dyDescent="0.2"/>
    <row r="240" ht="15" customHeight="1" x14ac:dyDescent="0.2"/>
    <row r="241" ht="15" customHeight="1" x14ac:dyDescent="0.2"/>
    <row r="242" ht="15" customHeight="1" x14ac:dyDescent="0.2"/>
    <row r="243" ht="15" customHeight="1" x14ac:dyDescent="0.2"/>
    <row r="244" ht="15" customHeight="1" x14ac:dyDescent="0.2"/>
    <row r="245" ht="15" customHeight="1" x14ac:dyDescent="0.2"/>
    <row r="246" ht="15" customHeight="1" x14ac:dyDescent="0.2"/>
    <row r="247" ht="15" customHeight="1" x14ac:dyDescent="0.2"/>
    <row r="248" ht="15" customHeight="1" x14ac:dyDescent="0.2"/>
    <row r="249" ht="15" customHeight="1" x14ac:dyDescent="0.2"/>
    <row r="250" ht="15" customHeight="1" x14ac:dyDescent="0.2"/>
    <row r="251" ht="15" customHeight="1" x14ac:dyDescent="0.2"/>
    <row r="252" ht="15" customHeight="1" x14ac:dyDescent="0.2"/>
    <row r="253" ht="15" customHeight="1" x14ac:dyDescent="0.2"/>
    <row r="254" ht="15" customHeight="1" x14ac:dyDescent="0.2"/>
    <row r="255" ht="15" customHeight="1" x14ac:dyDescent="0.2"/>
    <row r="258" ht="15" customHeight="1" x14ac:dyDescent="0.2"/>
    <row r="259" ht="15" customHeight="1" x14ac:dyDescent="0.2"/>
    <row r="260" ht="15" customHeight="1" x14ac:dyDescent="0.2"/>
    <row r="261" ht="15" customHeight="1" x14ac:dyDescent="0.2"/>
    <row r="262" ht="15" customHeight="1" x14ac:dyDescent="0.2"/>
    <row r="263" ht="15" customHeight="1" x14ac:dyDescent="0.2"/>
    <row r="264" ht="15" customHeight="1" x14ac:dyDescent="0.2"/>
    <row r="265" ht="15" customHeight="1" x14ac:dyDescent="0.2"/>
    <row r="266" ht="15" customHeight="1" x14ac:dyDescent="0.2"/>
    <row r="267" ht="15" customHeight="1" x14ac:dyDescent="0.2"/>
    <row r="268" ht="15" customHeight="1" x14ac:dyDescent="0.2"/>
    <row r="270" ht="15" customHeight="1" x14ac:dyDescent="0.2"/>
    <row r="271" ht="15" customHeight="1" x14ac:dyDescent="0.2"/>
    <row r="272" ht="15" customHeight="1" x14ac:dyDescent="0.2"/>
    <row r="273" ht="15" customHeight="1" x14ac:dyDescent="0.2"/>
    <row r="274" ht="15" customHeight="1" x14ac:dyDescent="0.2"/>
    <row r="275" ht="15" customHeight="1" x14ac:dyDescent="0.2"/>
    <row r="276" ht="15" customHeight="1" x14ac:dyDescent="0.2"/>
    <row r="277" ht="15" customHeight="1" x14ac:dyDescent="0.2"/>
    <row r="278" ht="15" customHeight="1" x14ac:dyDescent="0.2"/>
    <row r="279" ht="15" customHeight="1" x14ac:dyDescent="0.2"/>
    <row r="280" ht="15" customHeight="1" x14ac:dyDescent="0.2"/>
    <row r="281" ht="15" customHeight="1" x14ac:dyDescent="0.2"/>
    <row r="282" ht="15" customHeight="1" x14ac:dyDescent="0.2"/>
    <row r="283" ht="15" customHeight="1" x14ac:dyDescent="0.2"/>
    <row r="284" ht="15" customHeight="1" x14ac:dyDescent="0.2"/>
    <row r="285" ht="15" customHeight="1" x14ac:dyDescent="0.2"/>
    <row r="286" ht="15" customHeight="1" x14ac:dyDescent="0.2"/>
    <row r="287" ht="15" customHeight="1" x14ac:dyDescent="0.2"/>
    <row r="288" ht="15" customHeight="1" x14ac:dyDescent="0.2"/>
    <row r="289" ht="15" customHeight="1" x14ac:dyDescent="0.2"/>
    <row r="290" ht="15" customHeight="1" x14ac:dyDescent="0.2"/>
    <row r="291" ht="15" customHeight="1" x14ac:dyDescent="0.2"/>
    <row r="292" ht="15" customHeight="1" x14ac:dyDescent="0.2"/>
    <row r="293" ht="15" customHeight="1" x14ac:dyDescent="0.2"/>
    <row r="294" ht="15" customHeight="1" x14ac:dyDescent="0.2"/>
    <row r="295" ht="15" customHeight="1" x14ac:dyDescent="0.2"/>
    <row r="296" ht="15" customHeight="1" x14ac:dyDescent="0.2"/>
    <row r="297" ht="15" customHeight="1" x14ac:dyDescent="0.2"/>
    <row r="298" ht="15" customHeight="1" x14ac:dyDescent="0.2"/>
    <row r="300" ht="15" customHeight="1" x14ac:dyDescent="0.2"/>
    <row r="301" ht="15" customHeight="1" x14ac:dyDescent="0.2"/>
    <row r="302" ht="15" customHeight="1" x14ac:dyDescent="0.2"/>
    <row r="303" ht="15" customHeight="1" x14ac:dyDescent="0.2"/>
    <row r="304" ht="15" customHeight="1" x14ac:dyDescent="0.2"/>
    <row r="305" spans="2:33" ht="15" customHeight="1" x14ac:dyDescent="0.2"/>
    <row r="306" spans="2:33" ht="15" customHeight="1" x14ac:dyDescent="0.2"/>
    <row r="307" spans="2:33" ht="15" customHeight="1" x14ac:dyDescent="0.2"/>
    <row r="308" spans="2:33" ht="15" customHeight="1" x14ac:dyDescent="0.2">
      <c r="B308" s="76"/>
      <c r="C308" s="76"/>
      <c r="D308" s="76"/>
      <c r="E308" s="76"/>
      <c r="F308" s="76"/>
      <c r="G308" s="76"/>
      <c r="H308" s="76"/>
      <c r="I308" s="76"/>
      <c r="J308" s="76"/>
      <c r="K308" s="76"/>
      <c r="L308" s="76"/>
      <c r="M308" s="76"/>
      <c r="N308" s="76"/>
      <c r="O308" s="76"/>
      <c r="P308" s="76"/>
      <c r="Q308" s="76"/>
      <c r="R308" s="76"/>
      <c r="S308" s="76"/>
      <c r="T308" s="76"/>
      <c r="U308" s="76"/>
      <c r="V308" s="76"/>
      <c r="W308" s="76"/>
      <c r="X308" s="76"/>
      <c r="Y308" s="76"/>
      <c r="Z308" s="76"/>
      <c r="AA308" s="76"/>
      <c r="AB308" s="76"/>
      <c r="AC308" s="76"/>
      <c r="AD308" s="76"/>
      <c r="AE308" s="76"/>
      <c r="AF308" s="76"/>
      <c r="AG308" s="76"/>
    </row>
    <row r="309" spans="2:33" ht="15" customHeight="1" x14ac:dyDescent="0.2"/>
    <row r="310" spans="2:33" ht="15" customHeight="1" x14ac:dyDescent="0.2"/>
    <row r="311" spans="2:33" ht="15" customHeight="1" x14ac:dyDescent="0.2"/>
    <row r="312" spans="2:33" ht="15" customHeight="1" x14ac:dyDescent="0.2"/>
    <row r="313" spans="2:33" ht="15" customHeight="1" x14ac:dyDescent="0.2"/>
    <row r="314" spans="2:33" ht="15" customHeight="1" x14ac:dyDescent="0.2"/>
    <row r="315" spans="2:33" ht="15" customHeight="1" x14ac:dyDescent="0.2"/>
    <row r="316" spans="2:33" ht="15" customHeight="1" x14ac:dyDescent="0.2"/>
    <row r="317" spans="2:33" ht="15" customHeight="1" x14ac:dyDescent="0.2"/>
    <row r="318" spans="2:33" ht="15" customHeight="1" x14ac:dyDescent="0.2"/>
    <row r="319" spans="2:33" ht="15" customHeight="1" x14ac:dyDescent="0.2"/>
    <row r="320" spans="2:33" ht="15" customHeight="1" x14ac:dyDescent="0.2"/>
    <row r="321" ht="15" customHeight="1" x14ac:dyDescent="0.2"/>
    <row r="322" ht="15" customHeight="1" x14ac:dyDescent="0.2"/>
    <row r="323" ht="15" customHeight="1" x14ac:dyDescent="0.2"/>
    <row r="324" ht="15" customHeight="1" x14ac:dyDescent="0.2"/>
    <row r="325" ht="15" customHeight="1" x14ac:dyDescent="0.2"/>
    <row r="326" ht="15" customHeight="1" x14ac:dyDescent="0.2"/>
    <row r="327" ht="15" customHeight="1" x14ac:dyDescent="0.2"/>
    <row r="328" ht="15" customHeight="1" x14ac:dyDescent="0.2"/>
    <row r="329" ht="15" customHeight="1" x14ac:dyDescent="0.2"/>
    <row r="330" ht="15" customHeight="1" x14ac:dyDescent="0.2"/>
    <row r="331" ht="15" customHeight="1" x14ac:dyDescent="0.2"/>
    <row r="332" ht="15" customHeight="1" x14ac:dyDescent="0.2"/>
    <row r="333" ht="15" customHeight="1" x14ac:dyDescent="0.2"/>
    <row r="334" ht="15" customHeight="1" x14ac:dyDescent="0.2"/>
    <row r="335" ht="15" customHeight="1" x14ac:dyDescent="0.2"/>
    <row r="336" ht="15" customHeight="1" x14ac:dyDescent="0.2"/>
    <row r="337" ht="15" customHeight="1" x14ac:dyDescent="0.2"/>
    <row r="338" ht="15" customHeight="1" x14ac:dyDescent="0.2"/>
    <row r="339" ht="15" customHeight="1" x14ac:dyDescent="0.2"/>
    <row r="340" ht="15" customHeight="1" x14ac:dyDescent="0.2"/>
    <row r="341" ht="15" customHeight="1" x14ac:dyDescent="0.2"/>
    <row r="342" ht="15" customHeight="1" x14ac:dyDescent="0.2"/>
    <row r="343" ht="15" customHeight="1" x14ac:dyDescent="0.2"/>
    <row r="344" ht="15" customHeight="1" x14ac:dyDescent="0.2"/>
    <row r="345" ht="15" customHeight="1" x14ac:dyDescent="0.2"/>
    <row r="375" ht="15" customHeight="1" x14ac:dyDescent="0.2"/>
    <row r="376" ht="15" customHeight="1" x14ac:dyDescent="0.2"/>
    <row r="377" ht="15" customHeight="1" x14ac:dyDescent="0.2"/>
    <row r="378" ht="15" customHeight="1" x14ac:dyDescent="0.2"/>
    <row r="379" ht="15" customHeight="1" x14ac:dyDescent="0.2"/>
    <row r="380" ht="15" customHeight="1" x14ac:dyDescent="0.2"/>
    <row r="381" ht="15" customHeight="1" x14ac:dyDescent="0.2"/>
    <row r="382" ht="15" customHeight="1" x14ac:dyDescent="0.2"/>
    <row r="383" ht="15" customHeight="1" x14ac:dyDescent="0.2"/>
    <row r="384" ht="15" customHeight="1" x14ac:dyDescent="0.2"/>
    <row r="386" ht="15" customHeight="1" x14ac:dyDescent="0.2"/>
    <row r="387" ht="15" customHeight="1" x14ac:dyDescent="0.2"/>
    <row r="388" ht="15" customHeight="1" x14ac:dyDescent="0.2"/>
    <row r="389" ht="15" customHeight="1" x14ac:dyDescent="0.2"/>
    <row r="390" ht="15" customHeight="1" x14ac:dyDescent="0.2"/>
    <row r="391" ht="15" customHeight="1" x14ac:dyDescent="0.2"/>
    <row r="393" ht="15" customHeight="1" x14ac:dyDescent="0.2"/>
    <row r="394" ht="15" customHeight="1" x14ac:dyDescent="0.2"/>
    <row r="395" ht="15" customHeight="1" x14ac:dyDescent="0.2"/>
    <row r="396" ht="15" customHeight="1" x14ac:dyDescent="0.2"/>
    <row r="397" ht="15" customHeight="1" x14ac:dyDescent="0.2"/>
    <row r="398" ht="15" customHeight="1" x14ac:dyDescent="0.2"/>
    <row r="399" ht="15" customHeight="1" x14ac:dyDescent="0.2"/>
    <row r="400" ht="15" customHeight="1" x14ac:dyDescent="0.2"/>
    <row r="401" ht="15" customHeight="1" x14ac:dyDescent="0.2"/>
    <row r="403" ht="15" customHeight="1" x14ac:dyDescent="0.2"/>
    <row r="404" ht="15" customHeight="1" x14ac:dyDescent="0.2"/>
    <row r="405" ht="15" customHeight="1" x14ac:dyDescent="0.2"/>
    <row r="406" ht="15" customHeight="1" x14ac:dyDescent="0.2"/>
    <row r="407" ht="15" customHeight="1" x14ac:dyDescent="0.2"/>
    <row r="408" ht="15" customHeight="1" x14ac:dyDescent="0.2"/>
    <row r="409" ht="15" customHeight="1" x14ac:dyDescent="0.2"/>
    <row r="410" ht="15" customHeight="1" x14ac:dyDescent="0.2"/>
    <row r="411" ht="15" customHeight="1" x14ac:dyDescent="0.2"/>
    <row r="413" ht="15" customHeight="1" x14ac:dyDescent="0.2"/>
    <row r="414" ht="15" customHeight="1" x14ac:dyDescent="0.2"/>
    <row r="415" ht="15" customHeight="1" x14ac:dyDescent="0.2"/>
    <row r="416" ht="15" customHeight="1" x14ac:dyDescent="0.2"/>
    <row r="417" ht="15" customHeight="1" x14ac:dyDescent="0.2"/>
    <row r="418" ht="15" customHeight="1" x14ac:dyDescent="0.2"/>
    <row r="421" ht="15" customHeight="1" x14ac:dyDescent="0.2"/>
    <row r="422" ht="15" customHeight="1" x14ac:dyDescent="0.2"/>
    <row r="423" ht="15" customHeight="1" x14ac:dyDescent="0.2"/>
    <row r="424" ht="15" customHeight="1" x14ac:dyDescent="0.2"/>
    <row r="425" ht="15" customHeight="1" x14ac:dyDescent="0.2"/>
    <row r="426" ht="15" customHeight="1" x14ac:dyDescent="0.2"/>
    <row r="427" ht="15" customHeight="1" x14ac:dyDescent="0.2"/>
    <row r="428" ht="15" customHeight="1" x14ac:dyDescent="0.2"/>
    <row r="429" ht="15" customHeight="1" x14ac:dyDescent="0.2"/>
    <row r="430" ht="15" customHeight="1" x14ac:dyDescent="0.2"/>
    <row r="431" ht="15" customHeight="1" x14ac:dyDescent="0.2"/>
    <row r="432" ht="15" customHeight="1" x14ac:dyDescent="0.2"/>
    <row r="434" ht="15" customHeight="1" x14ac:dyDescent="0.2"/>
    <row r="435" ht="15" customHeight="1" x14ac:dyDescent="0.2"/>
    <row r="436" ht="15" customHeight="1" x14ac:dyDescent="0.2"/>
    <row r="437" ht="15" customHeight="1" x14ac:dyDescent="0.2"/>
    <row r="438" ht="15" customHeight="1" x14ac:dyDescent="0.2"/>
    <row r="439" ht="15" customHeight="1" x14ac:dyDescent="0.2"/>
    <row r="440" ht="15" customHeight="1" x14ac:dyDescent="0.2"/>
    <row r="441" ht="15" customHeight="1" x14ac:dyDescent="0.2"/>
    <row r="442" ht="15" customHeight="1" x14ac:dyDescent="0.2"/>
    <row r="445" ht="15" customHeight="1" x14ac:dyDescent="0.2"/>
    <row r="446" ht="15" customHeight="1" x14ac:dyDescent="0.2"/>
    <row r="447" ht="15" customHeight="1" x14ac:dyDescent="0.2"/>
    <row r="448" ht="15" customHeight="1" x14ac:dyDescent="0.2"/>
    <row r="449" ht="15" customHeight="1" x14ac:dyDescent="0.2"/>
    <row r="450" ht="15" customHeight="1" x14ac:dyDescent="0.2"/>
    <row r="452" ht="15" customHeight="1" x14ac:dyDescent="0.2"/>
    <row r="453" ht="15" customHeight="1" x14ac:dyDescent="0.2"/>
    <row r="454" ht="15" customHeight="1" x14ac:dyDescent="0.2"/>
    <row r="455" ht="15" customHeight="1" x14ac:dyDescent="0.2"/>
    <row r="456" ht="15" customHeight="1" x14ac:dyDescent="0.2"/>
    <row r="457" ht="15" customHeight="1" x14ac:dyDescent="0.2"/>
    <row r="459" ht="15" customHeight="1" x14ac:dyDescent="0.2"/>
    <row r="460" ht="15" customHeight="1" x14ac:dyDescent="0.2"/>
    <row r="461" ht="15" customHeight="1" x14ac:dyDescent="0.2"/>
    <row r="462" ht="15" customHeight="1" x14ac:dyDescent="0.2"/>
    <row r="463" ht="15" customHeight="1" x14ac:dyDescent="0.2"/>
    <row r="464" ht="15" customHeight="1" x14ac:dyDescent="0.2"/>
    <row r="465" ht="15" customHeight="1" x14ac:dyDescent="0.2"/>
    <row r="466" ht="15" customHeight="1" x14ac:dyDescent="0.2"/>
    <row r="467" ht="15" customHeight="1" x14ac:dyDescent="0.2"/>
    <row r="470" ht="15" customHeight="1" x14ac:dyDescent="0.2"/>
    <row r="471" ht="15" customHeight="1" x14ac:dyDescent="0.2"/>
    <row r="472" ht="15" customHeight="1" x14ac:dyDescent="0.2"/>
    <row r="473" ht="15" customHeight="1" x14ac:dyDescent="0.2"/>
    <row r="474" ht="15" customHeight="1" x14ac:dyDescent="0.2"/>
    <row r="475" ht="15" customHeight="1" x14ac:dyDescent="0.2"/>
    <row r="476" ht="15" customHeight="1" x14ac:dyDescent="0.2"/>
    <row r="477" ht="15" customHeight="1" x14ac:dyDescent="0.2"/>
    <row r="478" ht="15" customHeight="1" x14ac:dyDescent="0.2"/>
    <row r="480" ht="15" customHeight="1" x14ac:dyDescent="0.2"/>
    <row r="481" ht="15" customHeight="1" x14ac:dyDescent="0.2"/>
    <row r="482" ht="15" customHeight="1" x14ac:dyDescent="0.2"/>
    <row r="483" ht="15" customHeight="1" x14ac:dyDescent="0.2"/>
    <row r="484" ht="15" customHeight="1" x14ac:dyDescent="0.2"/>
    <row r="485" ht="15" customHeight="1" x14ac:dyDescent="0.2"/>
    <row r="487" ht="15" customHeight="1" x14ac:dyDescent="0.2"/>
    <row r="488" ht="15" customHeight="1" x14ac:dyDescent="0.2"/>
    <row r="489" ht="15" customHeight="1" x14ac:dyDescent="0.2"/>
    <row r="490" ht="15" customHeight="1" x14ac:dyDescent="0.2"/>
    <row r="491" ht="15" customHeight="1" x14ac:dyDescent="0.2"/>
    <row r="492" ht="15" customHeight="1" x14ac:dyDescent="0.2"/>
    <row r="493" ht="15" customHeight="1" x14ac:dyDescent="0.2"/>
    <row r="494" ht="15" customHeight="1" x14ac:dyDescent="0.2"/>
    <row r="495" ht="15" customHeight="1" x14ac:dyDescent="0.2"/>
    <row r="496" ht="15" customHeight="1" x14ac:dyDescent="0.2"/>
    <row r="497" spans="2:33" ht="15" customHeight="1" x14ac:dyDescent="0.2"/>
    <row r="498" spans="2:33" ht="15" customHeight="1" x14ac:dyDescent="0.2"/>
    <row r="500" spans="2:33" ht="15" customHeight="1" x14ac:dyDescent="0.2"/>
    <row r="501" spans="2:33" ht="15" customHeight="1" x14ac:dyDescent="0.2"/>
    <row r="502" spans="2:33" ht="15" customHeight="1" x14ac:dyDescent="0.2"/>
    <row r="503" spans="2:33" ht="15" customHeight="1" x14ac:dyDescent="0.2"/>
    <row r="504" spans="2:33" ht="15" customHeight="1" x14ac:dyDescent="0.2"/>
    <row r="505" spans="2:33" ht="15" customHeight="1" x14ac:dyDescent="0.2"/>
    <row r="506" spans="2:33" ht="15" customHeight="1" x14ac:dyDescent="0.2"/>
    <row r="507" spans="2:33" ht="15" customHeight="1" x14ac:dyDescent="0.2"/>
    <row r="508" spans="2:33" ht="15" customHeight="1" x14ac:dyDescent="0.2"/>
    <row r="510" spans="2:33" ht="15" customHeight="1" x14ac:dyDescent="0.2"/>
    <row r="511" spans="2:33" ht="15" customHeight="1" x14ac:dyDescent="0.2">
      <c r="B511" s="76"/>
      <c r="C511" s="76"/>
      <c r="D511" s="76"/>
      <c r="E511" s="76"/>
      <c r="F511" s="76"/>
      <c r="G511" s="76"/>
      <c r="H511" s="76"/>
      <c r="I511" s="76"/>
      <c r="J511" s="76"/>
      <c r="K511" s="76"/>
      <c r="L511" s="76"/>
      <c r="M511" s="76"/>
      <c r="N511" s="76"/>
      <c r="O511" s="76"/>
      <c r="P511" s="76"/>
      <c r="Q511" s="76"/>
      <c r="R511" s="76"/>
      <c r="S511" s="76"/>
      <c r="T511" s="76"/>
      <c r="U511" s="76"/>
      <c r="V511" s="76"/>
      <c r="W511" s="76"/>
      <c r="X511" s="76"/>
      <c r="Y511" s="76"/>
      <c r="Z511" s="76"/>
      <c r="AA511" s="76"/>
      <c r="AB511" s="76"/>
      <c r="AC511" s="76"/>
      <c r="AD511" s="76"/>
      <c r="AE511" s="76"/>
      <c r="AF511" s="76"/>
      <c r="AG511" s="76"/>
    </row>
    <row r="512" spans="2:33" ht="15" customHeight="1" x14ac:dyDescent="0.2"/>
    <row r="513" ht="15" customHeight="1" x14ac:dyDescent="0.2"/>
    <row r="514" ht="15" customHeight="1" x14ac:dyDescent="0.2"/>
    <row r="515" ht="15" customHeight="1" x14ac:dyDescent="0.2"/>
    <row r="516" ht="15" customHeight="1" x14ac:dyDescent="0.2"/>
    <row r="517" ht="15" customHeight="1" x14ac:dyDescent="0.2"/>
    <row r="518" ht="15" customHeight="1" x14ac:dyDescent="0.2"/>
    <row r="519" ht="15" customHeight="1" x14ac:dyDescent="0.2"/>
    <row r="520" ht="15" customHeight="1" x14ac:dyDescent="0.2"/>
    <row r="521" ht="15" customHeight="1" x14ac:dyDescent="0.2"/>
    <row r="522" ht="15" customHeight="1" x14ac:dyDescent="0.2"/>
    <row r="523" ht="15" customHeight="1" x14ac:dyDescent="0.2"/>
    <row r="524" ht="15" customHeight="1" x14ac:dyDescent="0.2"/>
    <row r="525" ht="15" customHeight="1" x14ac:dyDescent="0.2"/>
    <row r="575" ht="15" customHeight="1" x14ac:dyDescent="0.2"/>
    <row r="576" ht="15" customHeight="1" x14ac:dyDescent="0.2"/>
    <row r="577" ht="15" customHeight="1" x14ac:dyDescent="0.2"/>
    <row r="578" ht="15" customHeight="1" x14ac:dyDescent="0.2"/>
    <row r="579" ht="15" customHeight="1" x14ac:dyDescent="0.2"/>
    <row r="580" ht="15" customHeight="1" x14ac:dyDescent="0.2"/>
    <row r="581" ht="15" customHeight="1" x14ac:dyDescent="0.2"/>
    <row r="582" ht="15" customHeight="1" x14ac:dyDescent="0.2"/>
    <row r="583" ht="15" customHeight="1" x14ac:dyDescent="0.2"/>
    <row r="584" ht="15" customHeight="1" x14ac:dyDescent="0.2"/>
    <row r="585" ht="15" customHeight="1" x14ac:dyDescent="0.2"/>
    <row r="587" ht="15" customHeight="1" x14ac:dyDescent="0.2"/>
    <row r="589" ht="15" customHeight="1" x14ac:dyDescent="0.2"/>
    <row r="590" ht="15" customHeight="1" x14ac:dyDescent="0.2"/>
    <row r="591" ht="15" customHeight="1" x14ac:dyDescent="0.2"/>
    <row r="592" ht="15" customHeight="1" x14ac:dyDescent="0.2"/>
    <row r="593" ht="15" customHeight="1" x14ac:dyDescent="0.2"/>
    <row r="594" ht="15" customHeight="1" x14ac:dyDescent="0.2"/>
    <row r="595" ht="15" customHeight="1" x14ac:dyDescent="0.2"/>
    <row r="597" ht="15" customHeight="1" x14ac:dyDescent="0.2"/>
    <row r="598" ht="15" customHeight="1" x14ac:dyDescent="0.2"/>
    <row r="599" ht="15" customHeight="1" x14ac:dyDescent="0.2"/>
    <row r="600" ht="15" customHeight="1" x14ac:dyDescent="0.2"/>
    <row r="601" ht="15" customHeight="1" x14ac:dyDescent="0.2"/>
    <row r="602" ht="15" customHeight="1" x14ac:dyDescent="0.2"/>
    <row r="603" ht="15" customHeight="1" x14ac:dyDescent="0.2"/>
    <row r="604" ht="15" customHeight="1" x14ac:dyDescent="0.2"/>
    <row r="605" ht="15" customHeight="1" x14ac:dyDescent="0.2"/>
    <row r="606" ht="15" customHeight="1" x14ac:dyDescent="0.2"/>
    <row r="607" ht="15" customHeight="1" x14ac:dyDescent="0.2"/>
    <row r="608" ht="15" customHeight="1" x14ac:dyDescent="0.2"/>
    <row r="609" ht="15" customHeight="1" x14ac:dyDescent="0.2"/>
    <row r="610" ht="15" customHeight="1" x14ac:dyDescent="0.2"/>
    <row r="611" ht="15" customHeight="1" x14ac:dyDescent="0.2"/>
    <row r="612" ht="15" customHeight="1" x14ac:dyDescent="0.2"/>
    <row r="613" ht="15" customHeight="1" x14ac:dyDescent="0.2"/>
    <row r="614" ht="15" customHeight="1" x14ac:dyDescent="0.2"/>
    <row r="615" ht="15" customHeight="1" x14ac:dyDescent="0.2"/>
    <row r="617" ht="15" customHeight="1" x14ac:dyDescent="0.2"/>
    <row r="618" ht="15" customHeight="1" x14ac:dyDescent="0.2"/>
    <row r="619" ht="15" customHeight="1" x14ac:dyDescent="0.2"/>
    <row r="620" ht="15" customHeight="1" x14ac:dyDescent="0.2"/>
    <row r="621" ht="15" customHeight="1" x14ac:dyDescent="0.2"/>
    <row r="622" ht="15" customHeight="1" x14ac:dyDescent="0.2"/>
    <row r="623" ht="15" customHeight="1" x14ac:dyDescent="0.2"/>
    <row r="624" ht="15" customHeight="1" x14ac:dyDescent="0.2"/>
    <row r="626" ht="15" customHeight="1" x14ac:dyDescent="0.2"/>
    <row r="627" ht="15" customHeight="1" x14ac:dyDescent="0.2"/>
    <row r="628" ht="15" customHeight="1" x14ac:dyDescent="0.2"/>
    <row r="629" ht="15" customHeight="1" x14ac:dyDescent="0.2"/>
    <row r="630" ht="15" customHeight="1" x14ac:dyDescent="0.2"/>
    <row r="632" ht="15" customHeight="1" x14ac:dyDescent="0.2"/>
    <row r="633" ht="15" customHeight="1" x14ac:dyDescent="0.2"/>
    <row r="634" ht="15" customHeight="1" x14ac:dyDescent="0.2"/>
    <row r="635" ht="15" customHeight="1" x14ac:dyDescent="0.2"/>
    <row r="636" ht="15" customHeight="1" x14ac:dyDescent="0.2"/>
    <row r="637" ht="15" customHeight="1" x14ac:dyDescent="0.2"/>
    <row r="639" ht="15" customHeight="1" x14ac:dyDescent="0.2"/>
    <row r="641" ht="15" customHeight="1" x14ac:dyDescent="0.2"/>
    <row r="642" ht="15" customHeight="1" x14ac:dyDescent="0.2"/>
    <row r="643" ht="15" customHeight="1" x14ac:dyDescent="0.2"/>
    <row r="644" ht="15" customHeight="1" x14ac:dyDescent="0.2"/>
    <row r="645" ht="15" customHeight="1" x14ac:dyDescent="0.2"/>
    <row r="646" ht="15" customHeight="1" x14ac:dyDescent="0.2"/>
    <row r="647" ht="15" customHeight="1" x14ac:dyDescent="0.2"/>
    <row r="648" ht="15" customHeight="1" x14ac:dyDescent="0.2"/>
    <row r="649" ht="15" customHeight="1" x14ac:dyDescent="0.2"/>
    <row r="650" ht="15" customHeight="1" x14ac:dyDescent="0.2"/>
    <row r="651" ht="15" customHeight="1" x14ac:dyDescent="0.2"/>
    <row r="652" ht="15" customHeight="1" x14ac:dyDescent="0.2"/>
    <row r="653" ht="15" customHeight="1" x14ac:dyDescent="0.2"/>
    <row r="654" ht="15" customHeight="1" x14ac:dyDescent="0.2"/>
    <row r="655" ht="15" customHeight="1" x14ac:dyDescent="0.2"/>
    <row r="656" ht="15" customHeight="1" x14ac:dyDescent="0.2"/>
    <row r="657" ht="15" customHeight="1" x14ac:dyDescent="0.2"/>
    <row r="658" ht="15" customHeight="1" x14ac:dyDescent="0.2"/>
    <row r="660" ht="15" customHeight="1" x14ac:dyDescent="0.2"/>
    <row r="662" ht="15" customHeight="1" x14ac:dyDescent="0.2"/>
    <row r="663" ht="15" customHeight="1" x14ac:dyDescent="0.2"/>
    <row r="664" ht="15" customHeight="1" x14ac:dyDescent="0.2"/>
    <row r="665" ht="15" customHeight="1" x14ac:dyDescent="0.2"/>
    <row r="666" ht="15" customHeight="1" x14ac:dyDescent="0.2"/>
    <row r="667" ht="15" customHeight="1" x14ac:dyDescent="0.2"/>
    <row r="668" ht="15" customHeight="1" x14ac:dyDescent="0.2"/>
    <row r="669" ht="15" customHeight="1" x14ac:dyDescent="0.2"/>
    <row r="670" ht="15" customHeight="1" x14ac:dyDescent="0.2"/>
    <row r="671" ht="15" customHeight="1" x14ac:dyDescent="0.2"/>
    <row r="672" ht="15" customHeight="1" x14ac:dyDescent="0.2"/>
    <row r="673" ht="15" customHeight="1" x14ac:dyDescent="0.2"/>
    <row r="674" ht="15" customHeight="1" x14ac:dyDescent="0.2"/>
    <row r="675" ht="15" customHeight="1" x14ac:dyDescent="0.2"/>
    <row r="676" ht="15" customHeight="1" x14ac:dyDescent="0.2"/>
    <row r="677" ht="15" customHeight="1" x14ac:dyDescent="0.2"/>
    <row r="678" ht="15" customHeight="1" x14ac:dyDescent="0.2"/>
    <row r="679" ht="15" customHeight="1" x14ac:dyDescent="0.2"/>
    <row r="681" ht="15" customHeight="1" x14ac:dyDescent="0.2"/>
    <row r="682" ht="15" customHeight="1" x14ac:dyDescent="0.2"/>
    <row r="683" ht="15" customHeight="1" x14ac:dyDescent="0.2"/>
    <row r="684" ht="15" customHeight="1" x14ac:dyDescent="0.2"/>
    <row r="685" ht="15" customHeight="1" x14ac:dyDescent="0.2"/>
    <row r="686" ht="15" customHeight="1" x14ac:dyDescent="0.2"/>
    <row r="688" ht="15" customHeight="1" x14ac:dyDescent="0.2"/>
    <row r="689" ht="15" customHeight="1" x14ac:dyDescent="0.2"/>
    <row r="690" ht="15" customHeight="1" x14ac:dyDescent="0.2"/>
    <row r="691" ht="15" customHeight="1" x14ac:dyDescent="0.2"/>
    <row r="692" ht="15" customHeight="1" x14ac:dyDescent="0.2"/>
    <row r="693" ht="15" customHeight="1" x14ac:dyDescent="0.2"/>
    <row r="694" ht="15" customHeight="1" x14ac:dyDescent="0.2"/>
    <row r="695" ht="15" customHeight="1" x14ac:dyDescent="0.2"/>
    <row r="696" ht="15" customHeight="1" x14ac:dyDescent="0.2"/>
    <row r="697" ht="15" customHeight="1" x14ac:dyDescent="0.2"/>
    <row r="698" ht="15" customHeight="1" x14ac:dyDescent="0.2"/>
    <row r="700" ht="15" customHeight="1" x14ac:dyDescent="0.2"/>
    <row r="701" ht="15" customHeight="1" x14ac:dyDescent="0.2"/>
    <row r="702" ht="15" customHeight="1" x14ac:dyDescent="0.2"/>
    <row r="703" ht="15" customHeight="1" x14ac:dyDescent="0.2"/>
    <row r="704" ht="15" customHeight="1" x14ac:dyDescent="0.2"/>
    <row r="705" spans="2:33" ht="15" customHeight="1" x14ac:dyDescent="0.2"/>
    <row r="706" spans="2:33" ht="15" customHeight="1" x14ac:dyDescent="0.2"/>
    <row r="707" spans="2:33" ht="15" customHeight="1" x14ac:dyDescent="0.2"/>
    <row r="708" spans="2:33" ht="15" customHeight="1" x14ac:dyDescent="0.2"/>
    <row r="709" spans="2:33" ht="15" customHeight="1" x14ac:dyDescent="0.2"/>
    <row r="710" spans="2:33" ht="15" customHeight="1" x14ac:dyDescent="0.2"/>
    <row r="711" spans="2:33" ht="15" customHeight="1" x14ac:dyDescent="0.2"/>
    <row r="712" spans="2:33" ht="15" customHeight="1" x14ac:dyDescent="0.2">
      <c r="B712" s="76"/>
      <c r="C712" s="76"/>
      <c r="D712" s="76"/>
      <c r="E712" s="76"/>
      <c r="F712" s="76"/>
      <c r="G712" s="76"/>
      <c r="H712" s="76"/>
      <c r="I712" s="76"/>
      <c r="J712" s="76"/>
      <c r="K712" s="76"/>
      <c r="L712" s="76"/>
      <c r="M712" s="76"/>
      <c r="N712" s="76"/>
      <c r="O712" s="76"/>
      <c r="P712" s="76"/>
      <c r="Q712" s="76"/>
      <c r="R712" s="76"/>
      <c r="S712" s="76"/>
      <c r="T712" s="76"/>
      <c r="U712" s="76"/>
      <c r="V712" s="76"/>
      <c r="W712" s="76"/>
      <c r="X712" s="76"/>
      <c r="Y712" s="76"/>
      <c r="Z712" s="76"/>
      <c r="AA712" s="76"/>
      <c r="AB712" s="76"/>
      <c r="AC712" s="76"/>
      <c r="AD712" s="76"/>
      <c r="AE712" s="76"/>
      <c r="AF712" s="76"/>
      <c r="AG712" s="76"/>
    </row>
    <row r="713" spans="2:33" ht="15" customHeight="1" x14ac:dyDescent="0.2"/>
    <row r="714" spans="2:33" ht="15" customHeight="1" x14ac:dyDescent="0.2"/>
    <row r="715" spans="2:33" ht="15" customHeight="1" x14ac:dyDescent="0.2"/>
    <row r="716" spans="2:33" ht="15" customHeight="1" x14ac:dyDescent="0.2"/>
    <row r="717" spans="2:33" ht="15" customHeight="1" x14ac:dyDescent="0.2"/>
    <row r="718" spans="2:33" ht="15" customHeight="1" x14ac:dyDescent="0.2"/>
    <row r="719" spans="2:33" ht="15" customHeight="1" x14ac:dyDescent="0.2"/>
    <row r="720" spans="2:33" ht="15" customHeight="1" x14ac:dyDescent="0.2"/>
    <row r="721" ht="15" customHeight="1" x14ac:dyDescent="0.2"/>
    <row r="722" ht="15" customHeight="1" x14ac:dyDescent="0.2"/>
    <row r="723" ht="15" customHeight="1" x14ac:dyDescent="0.2"/>
    <row r="724" ht="15" customHeight="1" x14ac:dyDescent="0.2"/>
    <row r="725" ht="15" customHeight="1" x14ac:dyDescent="0.2"/>
    <row r="726" ht="15" customHeight="1" x14ac:dyDescent="0.2"/>
    <row r="727" ht="15" customHeight="1" x14ac:dyDescent="0.2"/>
    <row r="728" ht="15" customHeight="1" x14ac:dyDescent="0.2"/>
    <row r="729" ht="15" customHeight="1" x14ac:dyDescent="0.2"/>
    <row r="730" ht="15" customHeight="1" x14ac:dyDescent="0.2"/>
    <row r="731" ht="15" customHeight="1" x14ac:dyDescent="0.2"/>
    <row r="732" ht="15" customHeight="1" x14ac:dyDescent="0.2"/>
    <row r="775" ht="15" customHeight="1" x14ac:dyDescent="0.2"/>
    <row r="776" ht="15" customHeight="1" x14ac:dyDescent="0.2"/>
    <row r="777" ht="15" customHeight="1" x14ac:dyDescent="0.2"/>
    <row r="778" ht="15" customHeight="1" x14ac:dyDescent="0.2"/>
    <row r="779" ht="15" customHeight="1" x14ac:dyDescent="0.2"/>
    <row r="780" ht="15" customHeight="1" x14ac:dyDescent="0.2"/>
    <row r="782" ht="15" customHeight="1" x14ac:dyDescent="0.2"/>
    <row r="783" ht="15" customHeight="1" x14ac:dyDescent="0.2"/>
    <row r="784" ht="15" customHeight="1" x14ac:dyDescent="0.2"/>
    <row r="785" ht="15" customHeight="1" x14ac:dyDescent="0.2"/>
    <row r="787" ht="15" customHeight="1" x14ac:dyDescent="0.2"/>
    <row r="788" ht="15" customHeight="1" x14ac:dyDescent="0.2"/>
    <row r="789" ht="15" customHeight="1" x14ac:dyDescent="0.2"/>
    <row r="790" ht="15" customHeight="1" x14ac:dyDescent="0.2"/>
    <row r="792" ht="15" customHeight="1" x14ac:dyDescent="0.2"/>
    <row r="793" ht="15" customHeight="1" x14ac:dyDescent="0.2"/>
    <row r="794" ht="15" customHeight="1" x14ac:dyDescent="0.2"/>
    <row r="795" ht="15" customHeight="1" x14ac:dyDescent="0.2"/>
    <row r="796" ht="15" customHeight="1" x14ac:dyDescent="0.2"/>
    <row r="797" ht="15" customHeight="1" x14ac:dyDescent="0.2"/>
    <row r="798" ht="15" customHeight="1" x14ac:dyDescent="0.2"/>
    <row r="799" ht="15" customHeight="1" x14ac:dyDescent="0.2"/>
    <row r="800" ht="15" customHeight="1" x14ac:dyDescent="0.2"/>
    <row r="801" ht="15" customHeight="1" x14ac:dyDescent="0.2"/>
    <row r="802" ht="15" customHeight="1" x14ac:dyDescent="0.2"/>
    <row r="803" ht="15" customHeight="1" x14ac:dyDescent="0.2"/>
    <row r="804" ht="15" customHeight="1" x14ac:dyDescent="0.2"/>
    <row r="805" ht="15" customHeight="1" x14ac:dyDescent="0.2"/>
    <row r="806" ht="15" customHeight="1" x14ac:dyDescent="0.2"/>
    <row r="808" ht="15" customHeight="1" x14ac:dyDescent="0.2"/>
    <row r="809" ht="15" customHeight="1" x14ac:dyDescent="0.2"/>
    <row r="810" ht="15" customHeight="1" x14ac:dyDescent="0.2"/>
    <row r="811" ht="15" customHeight="1" x14ac:dyDescent="0.2"/>
    <row r="812" ht="15" customHeight="1" x14ac:dyDescent="0.2"/>
    <row r="813" ht="15" customHeight="1" x14ac:dyDescent="0.2"/>
    <row r="814" ht="15" customHeight="1" x14ac:dyDescent="0.2"/>
    <row r="816" ht="15" customHeight="1" x14ac:dyDescent="0.2"/>
    <row r="817" ht="15" customHeight="1" x14ac:dyDescent="0.2"/>
    <row r="818" ht="15" customHeight="1" x14ac:dyDescent="0.2"/>
    <row r="819" ht="15" customHeight="1" x14ac:dyDescent="0.2"/>
    <row r="820" ht="15" customHeight="1" x14ac:dyDescent="0.2"/>
    <row r="822" ht="15" customHeight="1" x14ac:dyDescent="0.2"/>
    <row r="823" ht="15" customHeight="1" x14ac:dyDescent="0.2"/>
    <row r="825" ht="15" customHeight="1" x14ac:dyDescent="0.2"/>
    <row r="826" ht="15" customHeight="1" x14ac:dyDescent="0.2"/>
    <row r="827" ht="15" customHeight="1" x14ac:dyDescent="0.2"/>
    <row r="828" ht="15" customHeight="1" x14ac:dyDescent="0.2"/>
    <row r="829" ht="15" customHeight="1" x14ac:dyDescent="0.2"/>
    <row r="830" ht="15" customHeight="1" x14ac:dyDescent="0.2"/>
    <row r="831" ht="15" customHeight="1" x14ac:dyDescent="0.2"/>
    <row r="832" ht="15" customHeight="1" x14ac:dyDescent="0.2"/>
    <row r="833" ht="15" customHeight="1" x14ac:dyDescent="0.2"/>
    <row r="834" ht="15" customHeight="1" x14ac:dyDescent="0.2"/>
    <row r="835" ht="15" customHeight="1" x14ac:dyDescent="0.2"/>
    <row r="836" ht="15" customHeight="1" x14ac:dyDescent="0.2"/>
    <row r="837" ht="15" customHeight="1" x14ac:dyDescent="0.2"/>
    <row r="838" ht="15" customHeight="1" x14ac:dyDescent="0.2"/>
    <row r="840" ht="15" customHeight="1" x14ac:dyDescent="0.2"/>
    <row r="842" ht="15" customHeight="1" x14ac:dyDescent="0.2"/>
    <row r="843" ht="15" customHeight="1" x14ac:dyDescent="0.2"/>
    <row r="844" ht="15" customHeight="1" x14ac:dyDescent="0.2"/>
    <row r="845" ht="15" customHeight="1" x14ac:dyDescent="0.2"/>
    <row r="846" ht="15" customHeight="1" x14ac:dyDescent="0.2"/>
    <row r="847" ht="15" customHeight="1" x14ac:dyDescent="0.2"/>
    <row r="848" ht="15" customHeight="1" x14ac:dyDescent="0.2"/>
    <row r="849" ht="15" customHeight="1" x14ac:dyDescent="0.2"/>
    <row r="850" ht="15" customHeight="1" x14ac:dyDescent="0.2"/>
    <row r="851" ht="15" customHeight="1" x14ac:dyDescent="0.2"/>
    <row r="852" ht="15" customHeight="1" x14ac:dyDescent="0.2"/>
    <row r="853" ht="15" customHeight="1" x14ac:dyDescent="0.2"/>
    <row r="854" ht="15" customHeight="1" x14ac:dyDescent="0.2"/>
    <row r="855" ht="15" customHeight="1" x14ac:dyDescent="0.2"/>
    <row r="857" ht="15" customHeight="1" x14ac:dyDescent="0.2"/>
    <row r="858" ht="15" customHeight="1" x14ac:dyDescent="0.2"/>
    <row r="859" ht="15" customHeight="1" x14ac:dyDescent="0.2"/>
    <row r="860" ht="15" customHeight="1" x14ac:dyDescent="0.2"/>
    <row r="861" ht="15" customHeight="1" x14ac:dyDescent="0.2"/>
    <row r="863" ht="15" customHeight="1" x14ac:dyDescent="0.2"/>
    <row r="864" ht="15" customHeight="1" x14ac:dyDescent="0.2"/>
    <row r="865" ht="15" customHeight="1" x14ac:dyDescent="0.2"/>
    <row r="866" ht="15" customHeight="1" x14ac:dyDescent="0.2"/>
    <row r="867" ht="15" customHeight="1" x14ac:dyDescent="0.2"/>
    <row r="868" ht="15" customHeight="1" x14ac:dyDescent="0.2"/>
    <row r="869" ht="15" customHeight="1" x14ac:dyDescent="0.2"/>
    <row r="870" ht="15" customHeight="1" x14ac:dyDescent="0.2"/>
    <row r="871" ht="15" customHeight="1" x14ac:dyDescent="0.2"/>
    <row r="872" ht="15" customHeight="1" x14ac:dyDescent="0.2"/>
    <row r="873" ht="15" customHeight="1" x14ac:dyDescent="0.2"/>
    <row r="875" ht="15" customHeight="1" x14ac:dyDescent="0.2"/>
    <row r="876" ht="15" customHeight="1" x14ac:dyDescent="0.2"/>
    <row r="877" ht="15" customHeight="1" x14ac:dyDescent="0.2"/>
    <row r="878" ht="15" customHeight="1" x14ac:dyDescent="0.2"/>
    <row r="879" ht="15" customHeight="1" x14ac:dyDescent="0.2"/>
    <row r="880" ht="15" customHeight="1" x14ac:dyDescent="0.2"/>
    <row r="881" spans="2:33" ht="15" customHeight="1" x14ac:dyDescent="0.2"/>
    <row r="882" spans="2:33" ht="15" customHeight="1" x14ac:dyDescent="0.2"/>
    <row r="883" spans="2:33" ht="15" customHeight="1" x14ac:dyDescent="0.2"/>
    <row r="884" spans="2:33" ht="15" customHeight="1" x14ac:dyDescent="0.2"/>
    <row r="885" spans="2:33" ht="15" customHeight="1" x14ac:dyDescent="0.2"/>
    <row r="886" spans="2:33" ht="15" customHeight="1" x14ac:dyDescent="0.2"/>
    <row r="887" spans="2:33" ht="15" customHeight="1" x14ac:dyDescent="0.2">
      <c r="B887" s="76"/>
      <c r="C887" s="76"/>
      <c r="D887" s="76"/>
      <c r="E887" s="76"/>
      <c r="F887" s="76"/>
      <c r="G887" s="76"/>
      <c r="H887" s="76"/>
      <c r="I887" s="76"/>
      <c r="J887" s="76"/>
      <c r="K887" s="76"/>
      <c r="L887" s="76"/>
      <c r="M887" s="76"/>
      <c r="N887" s="76"/>
      <c r="O887" s="76"/>
      <c r="P887" s="76"/>
      <c r="Q887" s="76"/>
      <c r="R887" s="76"/>
      <c r="S887" s="76"/>
      <c r="T887" s="76"/>
      <c r="U887" s="76"/>
      <c r="V887" s="76"/>
      <c r="W887" s="76"/>
      <c r="X887" s="76"/>
      <c r="Y887" s="76"/>
      <c r="Z887" s="76"/>
      <c r="AA887" s="76"/>
      <c r="AB887" s="76"/>
      <c r="AC887" s="76"/>
      <c r="AD887" s="76"/>
      <c r="AE887" s="76"/>
      <c r="AF887" s="76"/>
      <c r="AG887" s="76"/>
    </row>
    <row r="888" spans="2:33" ht="15" customHeight="1" x14ac:dyDescent="0.2"/>
    <row r="889" spans="2:33" ht="15" customHeight="1" x14ac:dyDescent="0.2"/>
    <row r="890" spans="2:33" ht="15" customHeight="1" x14ac:dyDescent="0.2"/>
    <row r="891" spans="2:33" ht="15" customHeight="1" x14ac:dyDescent="0.2"/>
    <row r="892" spans="2:33" ht="15" customHeight="1" x14ac:dyDescent="0.2"/>
    <row r="893" spans="2:33" ht="15" customHeight="1" x14ac:dyDescent="0.2"/>
    <row r="894" spans="2:33" ht="15" customHeight="1" x14ac:dyDescent="0.2"/>
    <row r="895" spans="2:33" ht="15" customHeight="1" x14ac:dyDescent="0.2"/>
    <row r="896" spans="2:33" ht="15" customHeight="1" x14ac:dyDescent="0.2"/>
    <row r="897" ht="15" customHeight="1" x14ac:dyDescent="0.2"/>
    <row r="898" ht="15" customHeight="1" x14ac:dyDescent="0.2"/>
    <row r="899" ht="15" customHeight="1" x14ac:dyDescent="0.2"/>
    <row r="900" ht="15" customHeight="1" x14ac:dyDescent="0.2"/>
    <row r="901" ht="15" customHeight="1" x14ac:dyDescent="0.2"/>
    <row r="902" ht="15" customHeight="1" x14ac:dyDescent="0.2"/>
    <row r="903" ht="15" customHeight="1" x14ac:dyDescent="0.2"/>
    <row r="904" ht="15" customHeight="1" x14ac:dyDescent="0.2"/>
    <row r="905" ht="15" customHeight="1" x14ac:dyDescent="0.2"/>
    <row r="950" ht="15" customHeight="1" x14ac:dyDescent="0.2"/>
    <row r="951" ht="15" customHeight="1" x14ac:dyDescent="0.2"/>
    <row r="952" ht="15" customHeight="1" x14ac:dyDescent="0.2"/>
    <row r="953" ht="15" customHeight="1" x14ac:dyDescent="0.2"/>
    <row r="954" ht="15" customHeight="1" x14ac:dyDescent="0.2"/>
    <row r="955" ht="15" customHeight="1" x14ac:dyDescent="0.2"/>
    <row r="956" ht="15" customHeight="1" x14ac:dyDescent="0.2"/>
    <row r="957" ht="15" customHeight="1" x14ac:dyDescent="0.2"/>
    <row r="958" ht="15" customHeight="1" x14ac:dyDescent="0.2"/>
    <row r="959" ht="15" customHeight="1" x14ac:dyDescent="0.2"/>
    <row r="961" ht="15" customHeight="1" x14ac:dyDescent="0.2"/>
    <row r="962" ht="15" customHeight="1" x14ac:dyDescent="0.2"/>
    <row r="963" ht="15" customHeight="1" x14ac:dyDescent="0.2"/>
    <row r="964" ht="15" customHeight="1" x14ac:dyDescent="0.2"/>
    <row r="965" ht="15" customHeight="1" x14ac:dyDescent="0.2"/>
    <row r="966" ht="15" customHeight="1" x14ac:dyDescent="0.2"/>
    <row r="967" ht="15" customHeight="1" x14ac:dyDescent="0.2"/>
    <row r="968" ht="15" customHeight="1" x14ac:dyDescent="0.2"/>
    <row r="969" ht="15" customHeight="1" x14ac:dyDescent="0.2"/>
    <row r="970" ht="15" customHeight="1" x14ac:dyDescent="0.2"/>
    <row r="971" ht="15" customHeight="1" x14ac:dyDescent="0.2"/>
    <row r="972" ht="15" customHeight="1" x14ac:dyDescent="0.2"/>
    <row r="973" ht="15" customHeight="1" x14ac:dyDescent="0.2"/>
    <row r="974" ht="15" customHeight="1" x14ac:dyDescent="0.2"/>
    <row r="975" ht="15" customHeight="1" x14ac:dyDescent="0.2"/>
    <row r="976" ht="15" customHeight="1" x14ac:dyDescent="0.2"/>
    <row r="977" ht="15" customHeight="1" x14ac:dyDescent="0.2"/>
    <row r="978" ht="15" customHeight="1" x14ac:dyDescent="0.2"/>
    <row r="979" ht="15" customHeight="1" x14ac:dyDescent="0.2"/>
    <row r="980" ht="15" customHeight="1" x14ac:dyDescent="0.2"/>
    <row r="981" ht="15" customHeight="1" x14ac:dyDescent="0.2"/>
    <row r="982" ht="15" customHeight="1" x14ac:dyDescent="0.2"/>
    <row r="983" ht="15" customHeight="1" x14ac:dyDescent="0.2"/>
    <row r="984" ht="15" customHeight="1" x14ac:dyDescent="0.2"/>
    <row r="985" ht="15" customHeight="1" x14ac:dyDescent="0.2"/>
    <row r="988" ht="15" customHeight="1" x14ac:dyDescent="0.2"/>
    <row r="989" ht="15" customHeight="1" x14ac:dyDescent="0.2"/>
    <row r="990" ht="15" customHeight="1" x14ac:dyDescent="0.2"/>
    <row r="991" ht="15" customHeight="1" x14ac:dyDescent="0.2"/>
    <row r="992" ht="15" customHeight="1" x14ac:dyDescent="0.2"/>
    <row r="993" ht="15" customHeight="1" x14ac:dyDescent="0.2"/>
    <row r="994" ht="15" customHeight="1" x14ac:dyDescent="0.2"/>
    <row r="995" ht="15" customHeight="1" x14ac:dyDescent="0.2"/>
    <row r="996" ht="15" customHeight="1" x14ac:dyDescent="0.2"/>
    <row r="997" ht="15" customHeight="1" x14ac:dyDescent="0.2"/>
    <row r="998" ht="15" customHeight="1" x14ac:dyDescent="0.2"/>
    <row r="999" ht="15" customHeight="1" x14ac:dyDescent="0.2"/>
    <row r="1000" ht="15" customHeight="1" x14ac:dyDescent="0.2"/>
    <row r="1001" ht="15" customHeight="1" x14ac:dyDescent="0.2"/>
    <row r="1002" ht="15" customHeight="1" x14ac:dyDescent="0.2"/>
    <row r="1003" ht="15" customHeight="1" x14ac:dyDescent="0.2"/>
    <row r="1004" ht="15" customHeight="1" x14ac:dyDescent="0.2"/>
    <row r="1005" ht="15" customHeight="1" x14ac:dyDescent="0.2"/>
    <row r="1006" ht="15" customHeight="1" x14ac:dyDescent="0.2"/>
    <row r="1007" ht="15" customHeight="1" x14ac:dyDescent="0.2"/>
    <row r="1008" ht="15" customHeight="1" x14ac:dyDescent="0.2"/>
    <row r="1009" ht="15" customHeight="1" x14ac:dyDescent="0.2"/>
    <row r="1010" ht="15" customHeight="1" x14ac:dyDescent="0.2"/>
    <row r="1011" ht="15" customHeight="1" x14ac:dyDescent="0.2"/>
    <row r="1012" ht="15" customHeight="1" x14ac:dyDescent="0.2"/>
    <row r="1013" ht="15" customHeight="1" x14ac:dyDescent="0.2"/>
    <row r="1016" ht="15" customHeight="1" x14ac:dyDescent="0.2"/>
    <row r="1017" ht="15" customHeight="1" x14ac:dyDescent="0.2"/>
    <row r="1018" ht="15" customHeight="1" x14ac:dyDescent="0.2"/>
    <row r="1019" ht="15" customHeight="1" x14ac:dyDescent="0.2"/>
    <row r="1020" ht="15" customHeight="1" x14ac:dyDescent="0.2"/>
    <row r="1021" ht="15" customHeight="1" x14ac:dyDescent="0.2"/>
    <row r="1022" ht="15" customHeight="1" x14ac:dyDescent="0.2"/>
    <row r="1023" ht="15" customHeight="1" x14ac:dyDescent="0.2"/>
    <row r="1024" ht="15" customHeight="1" x14ac:dyDescent="0.2"/>
    <row r="1025" ht="15" customHeight="1" x14ac:dyDescent="0.2"/>
    <row r="1026" ht="15" customHeight="1" x14ac:dyDescent="0.2"/>
    <row r="1027" ht="15" customHeight="1" x14ac:dyDescent="0.2"/>
    <row r="1028" ht="15" customHeight="1" x14ac:dyDescent="0.2"/>
    <row r="1029" ht="15" customHeight="1" x14ac:dyDescent="0.2"/>
    <row r="1030" ht="15" customHeight="1" x14ac:dyDescent="0.2"/>
    <row r="1031" ht="15" customHeight="1" x14ac:dyDescent="0.2"/>
    <row r="1032" ht="15" customHeight="1" x14ac:dyDescent="0.2"/>
    <row r="1033" ht="15" customHeight="1" x14ac:dyDescent="0.2"/>
    <row r="1034" ht="15" customHeight="1" x14ac:dyDescent="0.2"/>
    <row r="1035" ht="15" customHeight="1" x14ac:dyDescent="0.2"/>
    <row r="1037" ht="15" customHeight="1" x14ac:dyDescent="0.2"/>
    <row r="1038" ht="15" customHeight="1" x14ac:dyDescent="0.2"/>
    <row r="1039" ht="15" customHeight="1" x14ac:dyDescent="0.2"/>
    <row r="1040" ht="15" customHeight="1" x14ac:dyDescent="0.2"/>
    <row r="1041" ht="15" customHeight="1" x14ac:dyDescent="0.2"/>
    <row r="1042" ht="15" customHeight="1" x14ac:dyDescent="0.2"/>
    <row r="1043" ht="15" customHeight="1" x14ac:dyDescent="0.2"/>
    <row r="1044" ht="15" customHeight="1" x14ac:dyDescent="0.2"/>
    <row r="1045" ht="15" customHeight="1" x14ac:dyDescent="0.2"/>
    <row r="1046" ht="15" customHeight="1" x14ac:dyDescent="0.2"/>
    <row r="1047" ht="15" customHeight="1" x14ac:dyDescent="0.2"/>
    <row r="1048" ht="15" customHeight="1" x14ac:dyDescent="0.2"/>
    <row r="1049" ht="15" customHeight="1" x14ac:dyDescent="0.2"/>
    <row r="1050" ht="15" customHeight="1" x14ac:dyDescent="0.2"/>
    <row r="1051" ht="15" customHeight="1" x14ac:dyDescent="0.2"/>
    <row r="1052" ht="15" customHeight="1" x14ac:dyDescent="0.2"/>
    <row r="1053" ht="15" customHeight="1" x14ac:dyDescent="0.2"/>
    <row r="1054" ht="15" customHeight="1" x14ac:dyDescent="0.2"/>
    <row r="1055" ht="15" customHeight="1" x14ac:dyDescent="0.2"/>
    <row r="1056" ht="15" customHeight="1" x14ac:dyDescent="0.2"/>
    <row r="1057" ht="15" customHeight="1" x14ac:dyDescent="0.2"/>
    <row r="1058" ht="15" customHeight="1" x14ac:dyDescent="0.2"/>
    <row r="1059" ht="15" customHeight="1" x14ac:dyDescent="0.2"/>
    <row r="1060" ht="15" customHeight="1" x14ac:dyDescent="0.2"/>
    <row r="1061" ht="15" customHeight="1" x14ac:dyDescent="0.2"/>
    <row r="1062" ht="15" customHeight="1" x14ac:dyDescent="0.2"/>
    <row r="1063" ht="15" customHeight="1" x14ac:dyDescent="0.2"/>
    <row r="1064" ht="15" customHeight="1" x14ac:dyDescent="0.2"/>
    <row r="1066" ht="15" customHeight="1" x14ac:dyDescent="0.2"/>
    <row r="1067" ht="15" customHeight="1" x14ac:dyDescent="0.2"/>
    <row r="1068" ht="15" customHeight="1" x14ac:dyDescent="0.2"/>
    <row r="1069" ht="15" customHeight="1" x14ac:dyDescent="0.2"/>
    <row r="1070" ht="15" customHeight="1" x14ac:dyDescent="0.2"/>
    <row r="1071" ht="15" customHeight="1" x14ac:dyDescent="0.2"/>
    <row r="1072" ht="15" customHeight="1" x14ac:dyDescent="0.2"/>
    <row r="1073" ht="15" customHeight="1" x14ac:dyDescent="0.2"/>
    <row r="1074" ht="15" customHeight="1" x14ac:dyDescent="0.2"/>
    <row r="1075" ht="15" customHeight="1" x14ac:dyDescent="0.2"/>
    <row r="1076" ht="15" customHeight="1" x14ac:dyDescent="0.2"/>
    <row r="1077" ht="15" customHeight="1" x14ac:dyDescent="0.2"/>
    <row r="1078" ht="15" customHeight="1" x14ac:dyDescent="0.2"/>
    <row r="1079" ht="15" customHeight="1" x14ac:dyDescent="0.2"/>
    <row r="1080" ht="15" customHeight="1" x14ac:dyDescent="0.2"/>
    <row r="1081" ht="15" customHeight="1" x14ac:dyDescent="0.2"/>
    <row r="1082" ht="15" customHeight="1" x14ac:dyDescent="0.2"/>
    <row r="1083" ht="15" customHeight="1" x14ac:dyDescent="0.2"/>
    <row r="1084" ht="15" customHeight="1" x14ac:dyDescent="0.2"/>
    <row r="1085" ht="15" customHeight="1" x14ac:dyDescent="0.2"/>
    <row r="1086" ht="15" customHeight="1" x14ac:dyDescent="0.2"/>
    <row r="1087" ht="15" customHeight="1" x14ac:dyDescent="0.2"/>
    <row r="1088" ht="15" customHeight="1" x14ac:dyDescent="0.2"/>
    <row r="1089" spans="2:33" ht="15" customHeight="1" x14ac:dyDescent="0.2"/>
    <row r="1090" spans="2:33" ht="15" customHeight="1" x14ac:dyDescent="0.2"/>
    <row r="1091" spans="2:33" ht="15" customHeight="1" x14ac:dyDescent="0.2"/>
    <row r="1092" spans="2:33" ht="15" customHeight="1" x14ac:dyDescent="0.2"/>
    <row r="1093" spans="2:33" ht="15" customHeight="1" x14ac:dyDescent="0.2"/>
    <row r="1094" spans="2:33" ht="15" customHeight="1" x14ac:dyDescent="0.2"/>
    <row r="1096" spans="2:33" ht="15" customHeight="1" x14ac:dyDescent="0.2"/>
    <row r="1097" spans="2:33" ht="15" customHeight="1" x14ac:dyDescent="0.2"/>
    <row r="1098" spans="2:33" ht="15" customHeight="1" x14ac:dyDescent="0.2"/>
    <row r="1099" spans="2:33" ht="15" customHeight="1" x14ac:dyDescent="0.2"/>
    <row r="1100" spans="2:33" ht="15" customHeight="1" x14ac:dyDescent="0.2">
      <c r="B1100" s="76"/>
      <c r="C1100" s="76"/>
      <c r="D1100" s="76"/>
      <c r="E1100" s="76"/>
      <c r="F1100" s="76"/>
      <c r="G1100" s="76"/>
      <c r="H1100" s="76"/>
      <c r="I1100" s="76"/>
      <c r="J1100" s="76"/>
      <c r="K1100" s="76"/>
      <c r="L1100" s="76"/>
      <c r="M1100" s="76"/>
      <c r="N1100" s="76"/>
      <c r="O1100" s="76"/>
      <c r="P1100" s="76"/>
      <c r="Q1100" s="76"/>
      <c r="R1100" s="76"/>
      <c r="S1100" s="76"/>
      <c r="T1100" s="76"/>
      <c r="U1100" s="76"/>
      <c r="V1100" s="76"/>
      <c r="W1100" s="76"/>
      <c r="X1100" s="76"/>
      <c r="Y1100" s="76"/>
      <c r="Z1100" s="76"/>
      <c r="AA1100" s="76"/>
      <c r="AB1100" s="76"/>
      <c r="AC1100" s="76"/>
      <c r="AD1100" s="76"/>
      <c r="AE1100" s="76"/>
      <c r="AF1100" s="76"/>
      <c r="AG1100" s="76"/>
    </row>
    <row r="1101" spans="2:33" ht="15" customHeight="1" x14ac:dyDescent="0.2"/>
    <row r="1102" spans="2:33" ht="15" customHeight="1" x14ac:dyDescent="0.2"/>
    <row r="1103" spans="2:33" ht="15" customHeight="1" x14ac:dyDescent="0.2"/>
    <row r="1104" spans="2:33" ht="15" customHeight="1" x14ac:dyDescent="0.2"/>
    <row r="1105" ht="15" customHeight="1" x14ac:dyDescent="0.2"/>
    <row r="1106" ht="15" customHeight="1" x14ac:dyDescent="0.2"/>
    <row r="1107" ht="15" customHeight="1" x14ac:dyDescent="0.2"/>
    <row r="1108" ht="15" customHeight="1" x14ac:dyDescent="0.2"/>
    <row r="1109" ht="15" customHeight="1" x14ac:dyDescent="0.2"/>
    <row r="1110" ht="15" customHeight="1" x14ac:dyDescent="0.2"/>
    <row r="1111" ht="15" customHeight="1" x14ac:dyDescent="0.2"/>
    <row r="1150" ht="15" customHeight="1" x14ac:dyDescent="0.2"/>
    <row r="1151" ht="15" customHeight="1" x14ac:dyDescent="0.2"/>
    <row r="1152" ht="15" customHeight="1" x14ac:dyDescent="0.2"/>
    <row r="1153" ht="15" customHeight="1" x14ac:dyDescent="0.2"/>
    <row r="1154" ht="15" customHeight="1" x14ac:dyDescent="0.2"/>
    <row r="1155" ht="15" customHeight="1" x14ac:dyDescent="0.2"/>
    <row r="1156" ht="15" customHeight="1" x14ac:dyDescent="0.2"/>
    <row r="1157" ht="15" customHeight="1" x14ac:dyDescent="0.2"/>
    <row r="1158" ht="15" customHeight="1" x14ac:dyDescent="0.2"/>
    <row r="1159" ht="15" customHeight="1" x14ac:dyDescent="0.2"/>
    <row r="1160" ht="15" customHeight="1" x14ac:dyDescent="0.2"/>
    <row r="1161" ht="15" customHeight="1" x14ac:dyDescent="0.2"/>
    <row r="1162" ht="15" customHeight="1" x14ac:dyDescent="0.2"/>
    <row r="1163" ht="15" customHeight="1" x14ac:dyDescent="0.2"/>
    <row r="1164" ht="15" customHeight="1" x14ac:dyDescent="0.2"/>
    <row r="1165" ht="15" customHeight="1" x14ac:dyDescent="0.2"/>
    <row r="1166" ht="15" customHeight="1" x14ac:dyDescent="0.2"/>
    <row r="1167" ht="15" customHeight="1" x14ac:dyDescent="0.2"/>
    <row r="1168" ht="15" customHeight="1" x14ac:dyDescent="0.2"/>
    <row r="1170" ht="15" customHeight="1" x14ac:dyDescent="0.2"/>
    <row r="1171" ht="15" customHeight="1" x14ac:dyDescent="0.2"/>
    <row r="1172" ht="15" customHeight="1" x14ac:dyDescent="0.2"/>
    <row r="1173" ht="15" customHeight="1" x14ac:dyDescent="0.2"/>
    <row r="1174" ht="15" customHeight="1" x14ac:dyDescent="0.2"/>
    <row r="1175" ht="15" customHeight="1" x14ac:dyDescent="0.2"/>
    <row r="1176" ht="15" customHeight="1" x14ac:dyDescent="0.2"/>
    <row r="1177" ht="15" customHeight="1" x14ac:dyDescent="0.2"/>
    <row r="1178" ht="15" customHeight="1" x14ac:dyDescent="0.2"/>
    <row r="1179" ht="15" customHeight="1" x14ac:dyDescent="0.2"/>
    <row r="1180" ht="15" customHeight="1" x14ac:dyDescent="0.2"/>
    <row r="1181" ht="15" customHeight="1" x14ac:dyDescent="0.2"/>
    <row r="1182" ht="15" customHeight="1" x14ac:dyDescent="0.2"/>
    <row r="1183" ht="15" customHeight="1" x14ac:dyDescent="0.2"/>
    <row r="1184" ht="15" customHeight="1" x14ac:dyDescent="0.2"/>
    <row r="1185" ht="15" customHeight="1" x14ac:dyDescent="0.2"/>
    <row r="1186" ht="15" customHeight="1" x14ac:dyDescent="0.2"/>
    <row r="1187" ht="15" customHeight="1" x14ac:dyDescent="0.2"/>
    <row r="1188" ht="15" customHeight="1" x14ac:dyDescent="0.2"/>
    <row r="1189" ht="15" customHeight="1" x14ac:dyDescent="0.2"/>
    <row r="1190" ht="15" customHeight="1" x14ac:dyDescent="0.2"/>
    <row r="1191" ht="15" customHeight="1" x14ac:dyDescent="0.2"/>
    <row r="1192" ht="15" customHeight="1" x14ac:dyDescent="0.2"/>
    <row r="1194" ht="15" customHeight="1" x14ac:dyDescent="0.2"/>
    <row r="1195" ht="15" customHeight="1" x14ac:dyDescent="0.2"/>
    <row r="1196" ht="15" customHeight="1" x14ac:dyDescent="0.2"/>
    <row r="1197" ht="15" customHeight="1" x14ac:dyDescent="0.2"/>
    <row r="1198" ht="15" customHeight="1" x14ac:dyDescent="0.2"/>
    <row r="1199" ht="15" customHeight="1" x14ac:dyDescent="0.2"/>
    <row r="1200" ht="15" customHeight="1" x14ac:dyDescent="0.2"/>
    <row r="1201" ht="15" customHeight="1" x14ac:dyDescent="0.2"/>
    <row r="1202" ht="15" customHeight="1" x14ac:dyDescent="0.2"/>
    <row r="1203" ht="15" customHeight="1" x14ac:dyDescent="0.2"/>
    <row r="1204" ht="15" customHeight="1" x14ac:dyDescent="0.2"/>
    <row r="1205" ht="15" customHeight="1" x14ac:dyDescent="0.2"/>
    <row r="1206" ht="15" customHeight="1" x14ac:dyDescent="0.2"/>
    <row r="1207" ht="15" customHeight="1" x14ac:dyDescent="0.2"/>
    <row r="1208" ht="15" customHeight="1" x14ac:dyDescent="0.2"/>
    <row r="1209" ht="15" customHeight="1" x14ac:dyDescent="0.2"/>
    <row r="1211" ht="15" customHeight="1" x14ac:dyDescent="0.2"/>
    <row r="1212" ht="15" customHeight="1" x14ac:dyDescent="0.2"/>
    <row r="1213" ht="15" customHeight="1" x14ac:dyDescent="0.2"/>
    <row r="1214" ht="15" customHeight="1" x14ac:dyDescent="0.2"/>
    <row r="1215" ht="15" customHeight="1" x14ac:dyDescent="0.2"/>
    <row r="1216" ht="15" customHeight="1" x14ac:dyDescent="0.2"/>
    <row r="1217" spans="2:33" ht="15" customHeight="1" x14ac:dyDescent="0.2"/>
    <row r="1218" spans="2:33" ht="15" customHeight="1" x14ac:dyDescent="0.2"/>
    <row r="1219" spans="2:33" ht="15" customHeight="1" x14ac:dyDescent="0.2"/>
    <row r="1220" spans="2:33" ht="15" customHeight="1" x14ac:dyDescent="0.2"/>
    <row r="1221" spans="2:33" ht="15" customHeight="1" x14ac:dyDescent="0.2"/>
    <row r="1222" spans="2:33" ht="15" customHeight="1" x14ac:dyDescent="0.2"/>
    <row r="1223" spans="2:33" ht="15" customHeight="1" x14ac:dyDescent="0.2"/>
    <row r="1224" spans="2:33" ht="15" customHeight="1" x14ac:dyDescent="0.2"/>
    <row r="1225" spans="2:33" ht="15" customHeight="1" x14ac:dyDescent="0.2"/>
    <row r="1226" spans="2:33" ht="15" customHeight="1" x14ac:dyDescent="0.2"/>
    <row r="1227" spans="2:33" ht="15" customHeight="1" x14ac:dyDescent="0.2">
      <c r="B1227" s="76"/>
      <c r="C1227" s="76"/>
      <c r="D1227" s="76"/>
      <c r="E1227" s="76"/>
      <c r="F1227" s="76"/>
      <c r="G1227" s="76"/>
      <c r="H1227" s="76"/>
      <c r="I1227" s="76"/>
      <c r="J1227" s="76"/>
      <c r="K1227" s="76"/>
      <c r="L1227" s="76"/>
      <c r="M1227" s="76"/>
      <c r="N1227" s="76"/>
      <c r="O1227" s="76"/>
      <c r="P1227" s="76"/>
      <c r="Q1227" s="76"/>
      <c r="R1227" s="76"/>
      <c r="S1227" s="76"/>
      <c r="T1227" s="76"/>
      <c r="U1227" s="76"/>
      <c r="V1227" s="76"/>
      <c r="W1227" s="76"/>
      <c r="X1227" s="76"/>
      <c r="Y1227" s="76"/>
      <c r="Z1227" s="76"/>
      <c r="AA1227" s="76"/>
      <c r="AB1227" s="76"/>
      <c r="AC1227" s="76"/>
      <c r="AD1227" s="76"/>
      <c r="AE1227" s="76"/>
      <c r="AF1227" s="76"/>
      <c r="AG1227" s="76"/>
    </row>
    <row r="1228" spans="2:33" ht="15" customHeight="1" x14ac:dyDescent="0.2"/>
    <row r="1229" spans="2:33" ht="15" customHeight="1" x14ac:dyDescent="0.2"/>
    <row r="1230" spans="2:33" ht="15" customHeight="1" x14ac:dyDescent="0.2"/>
    <row r="1231" spans="2:33" ht="15" customHeight="1" x14ac:dyDescent="0.2"/>
    <row r="1232" spans="2:33" ht="15" customHeight="1" x14ac:dyDescent="0.2"/>
    <row r="1233" ht="15" customHeight="1" x14ac:dyDescent="0.2"/>
    <row r="1234" ht="15" customHeight="1" x14ac:dyDescent="0.2"/>
    <row r="1235" ht="15" customHeight="1" x14ac:dyDescent="0.2"/>
    <row r="1236" ht="15" customHeight="1" x14ac:dyDescent="0.2"/>
    <row r="1237" ht="15" customHeight="1" x14ac:dyDescent="0.2"/>
    <row r="1300" ht="15" customHeight="1" x14ac:dyDescent="0.2"/>
    <row r="1301" ht="15" customHeight="1" x14ac:dyDescent="0.2"/>
    <row r="1302" ht="15" customHeight="1" x14ac:dyDescent="0.2"/>
    <row r="1303" ht="15" customHeight="1" x14ac:dyDescent="0.2"/>
    <row r="1304" ht="15" customHeight="1" x14ac:dyDescent="0.2"/>
    <row r="1305" ht="15" customHeight="1" x14ac:dyDescent="0.2"/>
    <row r="1307" ht="15" customHeight="1" x14ac:dyDescent="0.2"/>
    <row r="1308" ht="15" customHeight="1" x14ac:dyDescent="0.2"/>
    <row r="1309" ht="15" customHeight="1" x14ac:dyDescent="0.2"/>
    <row r="1310" ht="15" customHeight="1" x14ac:dyDescent="0.2"/>
    <row r="1311" ht="15" customHeight="1" x14ac:dyDescent="0.2"/>
    <row r="1312" ht="15" customHeight="1" x14ac:dyDescent="0.2"/>
    <row r="1313" ht="15" customHeight="1" x14ac:dyDescent="0.2"/>
    <row r="1314" ht="15" customHeight="1" x14ac:dyDescent="0.2"/>
    <row r="1315" ht="15" customHeight="1" x14ac:dyDescent="0.2"/>
    <row r="1316" ht="15" customHeight="1" x14ac:dyDescent="0.2"/>
    <row r="1317" ht="15" customHeight="1" x14ac:dyDescent="0.2"/>
    <row r="1318" ht="15" customHeight="1" x14ac:dyDescent="0.2"/>
    <row r="1319" ht="15" customHeight="1" x14ac:dyDescent="0.2"/>
    <row r="1320" ht="15" customHeight="1" x14ac:dyDescent="0.2"/>
    <row r="1321" ht="15" customHeight="1" x14ac:dyDescent="0.2"/>
    <row r="1322" ht="15" customHeight="1" x14ac:dyDescent="0.2"/>
    <row r="1323" ht="15" customHeight="1" x14ac:dyDescent="0.2"/>
    <row r="1324" ht="15" customHeight="1" x14ac:dyDescent="0.2"/>
    <row r="1325" ht="15" customHeight="1" x14ac:dyDescent="0.2"/>
    <row r="1327" ht="15" customHeight="1" x14ac:dyDescent="0.2"/>
    <row r="1329" ht="15" customHeight="1" x14ac:dyDescent="0.2"/>
    <row r="1330" ht="15" customHeight="1" x14ac:dyDescent="0.2"/>
    <row r="1331" ht="15" customHeight="1" x14ac:dyDescent="0.2"/>
    <row r="1332" ht="15" customHeight="1" x14ac:dyDescent="0.2"/>
    <row r="1333" ht="15" customHeight="1" x14ac:dyDescent="0.2"/>
    <row r="1334" ht="15" customHeight="1" x14ac:dyDescent="0.2"/>
    <row r="1335" ht="15" customHeight="1" x14ac:dyDescent="0.2"/>
    <row r="1336" ht="15" customHeight="1" x14ac:dyDescent="0.2"/>
    <row r="1337" ht="15" customHeight="1" x14ac:dyDescent="0.2"/>
    <row r="1338" ht="15" customHeight="1" x14ac:dyDescent="0.2"/>
    <row r="1340" ht="15" customHeight="1" x14ac:dyDescent="0.2"/>
    <row r="1341" ht="15" customHeight="1" x14ac:dyDescent="0.2"/>
    <row r="1342" ht="15" customHeight="1" x14ac:dyDescent="0.2"/>
    <row r="1343" ht="15" customHeight="1" x14ac:dyDescent="0.2"/>
    <row r="1344" ht="15" customHeight="1" x14ac:dyDescent="0.2"/>
    <row r="1345" ht="15" customHeight="1" x14ac:dyDescent="0.2"/>
    <row r="1346" ht="15" customHeight="1" x14ac:dyDescent="0.2"/>
    <row r="1347" ht="15" customHeight="1" x14ac:dyDescent="0.2"/>
    <row r="1348" ht="15" customHeight="1" x14ac:dyDescent="0.2"/>
    <row r="1350" ht="15" customHeight="1" x14ac:dyDescent="0.2"/>
    <row r="1352" ht="15" customHeight="1" x14ac:dyDescent="0.2"/>
    <row r="1353" ht="15" customHeight="1" x14ac:dyDescent="0.2"/>
    <row r="1354" ht="15" customHeight="1" x14ac:dyDescent="0.2"/>
    <row r="1355" ht="15" customHeight="1" x14ac:dyDescent="0.2"/>
    <row r="1356" ht="15" customHeight="1" x14ac:dyDescent="0.2"/>
    <row r="1357" ht="15" customHeight="1" x14ac:dyDescent="0.2"/>
    <row r="1358" ht="15" customHeight="1" x14ac:dyDescent="0.2"/>
    <row r="1359" ht="15" customHeight="1" x14ac:dyDescent="0.2"/>
    <row r="1361" ht="15" customHeight="1" x14ac:dyDescent="0.2"/>
    <row r="1362" ht="15" customHeight="1" x14ac:dyDescent="0.2"/>
    <row r="1363" ht="15" customHeight="1" x14ac:dyDescent="0.2"/>
    <row r="1364" ht="15" customHeight="1" x14ac:dyDescent="0.2"/>
    <row r="1365" ht="15" customHeight="1" x14ac:dyDescent="0.2"/>
    <row r="1366" ht="15" customHeight="1" x14ac:dyDescent="0.2"/>
    <row r="1367" ht="15" customHeight="1" x14ac:dyDescent="0.2"/>
    <row r="1368" ht="15" customHeight="1" x14ac:dyDescent="0.2"/>
    <row r="1369" ht="15" customHeight="1" x14ac:dyDescent="0.2"/>
    <row r="1370" ht="15" customHeight="1" x14ac:dyDescent="0.2"/>
    <row r="1371" ht="15" customHeight="1" x14ac:dyDescent="0.2"/>
    <row r="1372" ht="15" customHeight="1" x14ac:dyDescent="0.2"/>
    <row r="1373" ht="15" customHeight="1" x14ac:dyDescent="0.2"/>
    <row r="1375" ht="15" customHeight="1" x14ac:dyDescent="0.2"/>
    <row r="1376" ht="15" customHeight="1" x14ac:dyDescent="0.2"/>
    <row r="1377" spans="2:33" ht="15" customHeight="1" x14ac:dyDescent="0.2"/>
    <row r="1378" spans="2:33" ht="15" customHeight="1" x14ac:dyDescent="0.2"/>
    <row r="1379" spans="2:33" ht="15" customHeight="1" x14ac:dyDescent="0.2"/>
    <row r="1380" spans="2:33" ht="15" customHeight="1" x14ac:dyDescent="0.2"/>
    <row r="1381" spans="2:33" ht="15" customHeight="1" x14ac:dyDescent="0.2"/>
    <row r="1382" spans="2:33" ht="15" customHeight="1" x14ac:dyDescent="0.2"/>
    <row r="1383" spans="2:33" ht="15" customHeight="1" x14ac:dyDescent="0.2"/>
    <row r="1385" spans="2:33" ht="15" customHeight="1" x14ac:dyDescent="0.2"/>
    <row r="1386" spans="2:33" ht="15" customHeight="1" x14ac:dyDescent="0.2"/>
    <row r="1387" spans="2:33" ht="15" customHeight="1" x14ac:dyDescent="0.2"/>
    <row r="1388" spans="2:33" ht="15" customHeight="1" x14ac:dyDescent="0.2"/>
    <row r="1389" spans="2:33" ht="15" customHeight="1" x14ac:dyDescent="0.2"/>
    <row r="1390" spans="2:33" ht="15" customHeight="1" x14ac:dyDescent="0.2">
      <c r="B1390" s="76"/>
      <c r="C1390" s="76"/>
      <c r="D1390" s="76"/>
      <c r="E1390" s="76"/>
      <c r="F1390" s="76"/>
      <c r="G1390" s="76"/>
      <c r="H1390" s="76"/>
      <c r="I1390" s="76"/>
      <c r="J1390" s="76"/>
      <c r="K1390" s="76"/>
      <c r="L1390" s="76"/>
      <c r="M1390" s="76"/>
      <c r="N1390" s="76"/>
      <c r="O1390" s="76"/>
      <c r="P1390" s="76"/>
      <c r="Q1390" s="76"/>
      <c r="R1390" s="76"/>
      <c r="S1390" s="76"/>
      <c r="T1390" s="76"/>
      <c r="U1390" s="76"/>
      <c r="V1390" s="76"/>
      <c r="W1390" s="76"/>
      <c r="X1390" s="76"/>
      <c r="Y1390" s="76"/>
      <c r="Z1390" s="76"/>
      <c r="AA1390" s="76"/>
      <c r="AB1390" s="76"/>
      <c r="AC1390" s="76"/>
      <c r="AD1390" s="76"/>
      <c r="AE1390" s="76"/>
      <c r="AF1390" s="76"/>
      <c r="AG1390" s="76"/>
    </row>
    <row r="1391" spans="2:33" ht="15" customHeight="1" x14ac:dyDescent="0.2"/>
    <row r="1392" spans="2:33" ht="15" customHeight="1" x14ac:dyDescent="0.2"/>
    <row r="1393" ht="15" customHeight="1" x14ac:dyDescent="0.2"/>
    <row r="1394" ht="15" customHeight="1" x14ac:dyDescent="0.2"/>
    <row r="1395" ht="15" customHeight="1" x14ac:dyDescent="0.2"/>
    <row r="1396" ht="15" customHeight="1" x14ac:dyDescent="0.2"/>
    <row r="1397" ht="15" customHeight="1" x14ac:dyDescent="0.2"/>
    <row r="1398" ht="15" customHeight="1" x14ac:dyDescent="0.2"/>
    <row r="1399" ht="15" customHeight="1" x14ac:dyDescent="0.2"/>
    <row r="1400" ht="15" customHeight="1" x14ac:dyDescent="0.2"/>
    <row r="1401" ht="15" customHeight="1" x14ac:dyDescent="0.2"/>
    <row r="1402" ht="15" customHeight="1" x14ac:dyDescent="0.2"/>
    <row r="1403" ht="15" customHeight="1" x14ac:dyDescent="0.2"/>
    <row r="1404" ht="15" customHeight="1" x14ac:dyDescent="0.2"/>
    <row r="1405" ht="15" customHeight="1" x14ac:dyDescent="0.2"/>
    <row r="1406" ht="15" customHeight="1" x14ac:dyDescent="0.2"/>
    <row r="1407" ht="15" customHeight="1" x14ac:dyDescent="0.2"/>
    <row r="1408" ht="15" customHeight="1" x14ac:dyDescent="0.2"/>
    <row r="1409" ht="15" customHeight="1" x14ac:dyDescent="0.2"/>
    <row r="1410" ht="15" customHeight="1" x14ac:dyDescent="0.2"/>
    <row r="1425" ht="15" customHeight="1" x14ac:dyDescent="0.2"/>
    <row r="1426" ht="15" customHeight="1" x14ac:dyDescent="0.2"/>
    <row r="1427" ht="15" customHeight="1" x14ac:dyDescent="0.2"/>
    <row r="1428" ht="15" customHeight="1" x14ac:dyDescent="0.2"/>
    <row r="1429" ht="15" customHeight="1" x14ac:dyDescent="0.2"/>
    <row r="1430" ht="15" customHeight="1" x14ac:dyDescent="0.2"/>
    <row r="1431" ht="15" customHeight="1" x14ac:dyDescent="0.2"/>
    <row r="1432" ht="15" customHeight="1" x14ac:dyDescent="0.2"/>
    <row r="1433" ht="15" customHeight="1" x14ac:dyDescent="0.2"/>
    <row r="1434" ht="15" customHeight="1" x14ac:dyDescent="0.2"/>
    <row r="1435" ht="15" customHeight="1" x14ac:dyDescent="0.2"/>
    <row r="1436" ht="15" customHeight="1" x14ac:dyDescent="0.2"/>
    <row r="1437" ht="15" customHeight="1" x14ac:dyDescent="0.2"/>
    <row r="1438" ht="15" customHeight="1" x14ac:dyDescent="0.2"/>
    <row r="1439" ht="15" customHeight="1" x14ac:dyDescent="0.2"/>
    <row r="1440" ht="15" customHeight="1" x14ac:dyDescent="0.2"/>
    <row r="1441" ht="15" customHeight="1" x14ac:dyDescent="0.2"/>
    <row r="1442" ht="15" customHeight="1" x14ac:dyDescent="0.2"/>
    <row r="1443" ht="15" customHeight="1" x14ac:dyDescent="0.2"/>
    <row r="1444" ht="15" customHeight="1" x14ac:dyDescent="0.2"/>
    <row r="1445" ht="15" customHeight="1" x14ac:dyDescent="0.2"/>
    <row r="1446" ht="15" customHeight="1" x14ac:dyDescent="0.2"/>
    <row r="1447" ht="15" customHeight="1" x14ac:dyDescent="0.2"/>
    <row r="1448" ht="15" customHeight="1" x14ac:dyDescent="0.2"/>
    <row r="1449" ht="15" customHeight="1" x14ac:dyDescent="0.2"/>
    <row r="1451" ht="15" customHeight="1" x14ac:dyDescent="0.2"/>
    <row r="1452" ht="15" customHeight="1" x14ac:dyDescent="0.2"/>
    <row r="1453" ht="15" customHeight="1" x14ac:dyDescent="0.2"/>
    <row r="1454" ht="15" customHeight="1" x14ac:dyDescent="0.2"/>
    <row r="1455" ht="15" customHeight="1" x14ac:dyDescent="0.2"/>
    <row r="1456" ht="15" customHeight="1" x14ac:dyDescent="0.2"/>
    <row r="1457" ht="15" customHeight="1" x14ac:dyDescent="0.2"/>
    <row r="1458" ht="15" customHeight="1" x14ac:dyDescent="0.2"/>
    <row r="1459" ht="15" customHeight="1" x14ac:dyDescent="0.2"/>
    <row r="1460" ht="15" customHeight="1" x14ac:dyDescent="0.2"/>
    <row r="1461" ht="15" customHeight="1" x14ac:dyDescent="0.2"/>
    <row r="1462" ht="15" customHeight="1" x14ac:dyDescent="0.2"/>
    <row r="1463" ht="15" customHeight="1" x14ac:dyDescent="0.2"/>
    <row r="1464" ht="15" customHeight="1" x14ac:dyDescent="0.2"/>
    <row r="1465" ht="15" customHeight="1" x14ac:dyDescent="0.2"/>
    <row r="1466" ht="15" customHeight="1" x14ac:dyDescent="0.2"/>
    <row r="1467" ht="15" customHeight="1" x14ac:dyDescent="0.2"/>
    <row r="1468" ht="15" customHeight="1" x14ac:dyDescent="0.2"/>
    <row r="1469" ht="15" customHeight="1" x14ac:dyDescent="0.2"/>
    <row r="1470" ht="15" customHeight="1" x14ac:dyDescent="0.2"/>
    <row r="1471" ht="15" customHeight="1" x14ac:dyDescent="0.2"/>
    <row r="1472" ht="15" customHeight="1" x14ac:dyDescent="0.2"/>
    <row r="1473" ht="15" customHeight="1" x14ac:dyDescent="0.2"/>
    <row r="1474" ht="15" customHeight="1" x14ac:dyDescent="0.2"/>
    <row r="1475" ht="15" customHeight="1" x14ac:dyDescent="0.2"/>
    <row r="1477" ht="15" customHeight="1" x14ac:dyDescent="0.2"/>
    <row r="1478" ht="15" customHeight="1" x14ac:dyDescent="0.2"/>
    <row r="1479" ht="15" customHeight="1" x14ac:dyDescent="0.2"/>
    <row r="1480" ht="15" customHeight="1" x14ac:dyDescent="0.2"/>
    <row r="1481" ht="15" customHeight="1" x14ac:dyDescent="0.2"/>
    <row r="1482" ht="15" customHeight="1" x14ac:dyDescent="0.2"/>
    <row r="1483" ht="15" customHeight="1" x14ac:dyDescent="0.2"/>
    <row r="1484" ht="15" customHeight="1" x14ac:dyDescent="0.2"/>
    <row r="1485" ht="15" customHeight="1" x14ac:dyDescent="0.2"/>
    <row r="1486" ht="15" customHeight="1" x14ac:dyDescent="0.2"/>
    <row r="1487" ht="15" customHeight="1" x14ac:dyDescent="0.2"/>
    <row r="1489" spans="2:33" ht="15" customHeight="1" x14ac:dyDescent="0.2"/>
    <row r="1491" spans="2:33" ht="15" customHeight="1" x14ac:dyDescent="0.2"/>
    <row r="1492" spans="2:33" ht="15" customHeight="1" x14ac:dyDescent="0.2"/>
    <row r="1493" spans="2:33" ht="15" customHeight="1" x14ac:dyDescent="0.2"/>
    <row r="1494" spans="2:33" ht="15" customHeight="1" x14ac:dyDescent="0.2"/>
    <row r="1495" spans="2:33" ht="15" customHeight="1" x14ac:dyDescent="0.2"/>
    <row r="1496" spans="2:33" ht="15" customHeight="1" x14ac:dyDescent="0.2"/>
    <row r="1497" spans="2:33" ht="15" customHeight="1" x14ac:dyDescent="0.2"/>
    <row r="1498" spans="2:33" ht="15" customHeight="1" x14ac:dyDescent="0.2"/>
    <row r="1500" spans="2:33" ht="15" customHeight="1" x14ac:dyDescent="0.2"/>
    <row r="1501" spans="2:33" ht="15" customHeight="1" x14ac:dyDescent="0.2"/>
    <row r="1502" spans="2:33" ht="15" customHeight="1" x14ac:dyDescent="0.2">
      <c r="B1502" s="76"/>
      <c r="C1502" s="76"/>
      <c r="D1502" s="76"/>
      <c r="E1502" s="76"/>
      <c r="F1502" s="76"/>
      <c r="G1502" s="76"/>
      <c r="H1502" s="76"/>
      <c r="I1502" s="76"/>
      <c r="J1502" s="76"/>
      <c r="K1502" s="76"/>
      <c r="L1502" s="76"/>
      <c r="M1502" s="76"/>
      <c r="N1502" s="76"/>
      <c r="O1502" s="76"/>
      <c r="P1502" s="76"/>
      <c r="Q1502" s="76"/>
      <c r="R1502" s="76"/>
      <c r="S1502" s="76"/>
      <c r="T1502" s="76"/>
      <c r="U1502" s="76"/>
      <c r="V1502" s="76"/>
      <c r="W1502" s="76"/>
      <c r="X1502" s="76"/>
      <c r="Y1502" s="76"/>
      <c r="Z1502" s="76"/>
      <c r="AA1502" s="76"/>
      <c r="AB1502" s="76"/>
      <c r="AC1502" s="76"/>
      <c r="AD1502" s="76"/>
      <c r="AE1502" s="76"/>
      <c r="AF1502" s="76"/>
      <c r="AG1502" s="76"/>
    </row>
    <row r="1503" spans="2:33" ht="15" customHeight="1" x14ac:dyDescent="0.2"/>
    <row r="1504" spans="2:33" ht="15" customHeight="1" x14ac:dyDescent="0.2"/>
    <row r="1505" ht="15" customHeight="1" x14ac:dyDescent="0.2"/>
    <row r="1506" ht="15" customHeight="1" x14ac:dyDescent="0.2"/>
    <row r="1507" ht="15" customHeight="1" x14ac:dyDescent="0.2"/>
    <row r="1508" ht="15" customHeight="1" x14ac:dyDescent="0.2"/>
    <row r="1509" ht="15" customHeight="1" x14ac:dyDescent="0.2"/>
    <row r="1510" ht="15" customHeight="1" x14ac:dyDescent="0.2"/>
    <row r="1511" ht="15" customHeight="1" x14ac:dyDescent="0.2"/>
    <row r="1512" ht="15" customHeight="1" x14ac:dyDescent="0.2"/>
    <row r="1513" ht="15" customHeight="1" x14ac:dyDescent="0.2"/>
    <row r="1514" ht="15" customHeight="1" x14ac:dyDescent="0.2"/>
    <row r="1515" ht="15" customHeight="1" x14ac:dyDescent="0.2"/>
    <row r="1516" ht="15" customHeight="1" x14ac:dyDescent="0.2"/>
    <row r="1517" ht="15" customHeight="1" x14ac:dyDescent="0.2"/>
    <row r="1518" ht="15" customHeight="1" x14ac:dyDescent="0.2"/>
    <row r="1519" ht="15" customHeight="1" x14ac:dyDescent="0.2"/>
    <row r="1520" ht="15" customHeight="1" x14ac:dyDescent="0.2"/>
    <row r="1521" ht="15" customHeight="1" x14ac:dyDescent="0.2"/>
    <row r="1522" ht="15" customHeight="1" x14ac:dyDescent="0.2"/>
    <row r="1523" ht="15" customHeight="1" x14ac:dyDescent="0.2"/>
    <row r="1524" ht="15" customHeight="1" x14ac:dyDescent="0.2"/>
    <row r="1525" ht="15" customHeight="1" x14ac:dyDescent="0.2"/>
    <row r="1526" ht="15" customHeight="1" x14ac:dyDescent="0.2"/>
    <row r="1575" ht="15" customHeight="1" x14ac:dyDescent="0.2"/>
    <row r="1576" ht="15" customHeight="1" x14ac:dyDescent="0.2"/>
    <row r="1577" ht="15" customHeight="1" x14ac:dyDescent="0.2"/>
    <row r="1578" ht="15" customHeight="1" x14ac:dyDescent="0.2"/>
    <row r="1579" ht="15" customHeight="1" x14ac:dyDescent="0.2"/>
    <row r="1580" ht="15" customHeight="1" x14ac:dyDescent="0.2"/>
    <row r="1582" ht="15" customHeight="1" x14ac:dyDescent="0.2"/>
    <row r="1583" ht="15" customHeight="1" x14ac:dyDescent="0.2"/>
    <row r="1584" ht="15" customHeight="1" x14ac:dyDescent="0.2"/>
    <row r="1585" ht="15" customHeight="1" x14ac:dyDescent="0.2"/>
    <row r="1587" ht="15" customHeight="1" x14ac:dyDescent="0.2"/>
    <row r="1588" ht="15" customHeight="1" x14ac:dyDescent="0.2"/>
    <row r="1589" ht="15" customHeight="1" x14ac:dyDescent="0.2"/>
    <row r="1590" ht="15" customHeight="1" x14ac:dyDescent="0.2"/>
    <row r="1592" ht="15" customHeight="1" x14ac:dyDescent="0.2"/>
    <row r="1594" ht="15" customHeight="1" x14ac:dyDescent="0.2"/>
    <row r="1595" ht="15" customHeight="1" x14ac:dyDescent="0.2"/>
    <row r="1596" ht="15" customHeight="1" x14ac:dyDescent="0.2"/>
    <row r="1597" ht="15" customHeight="1" x14ac:dyDescent="0.2"/>
    <row r="1599" ht="15" customHeight="1" x14ac:dyDescent="0.2"/>
    <row r="1600" ht="15" customHeight="1" x14ac:dyDescent="0.2"/>
    <row r="1601" spans="2:33" ht="15" customHeight="1" x14ac:dyDescent="0.2"/>
    <row r="1602" spans="2:33" ht="15" customHeight="1" x14ac:dyDescent="0.2"/>
    <row r="1603" spans="2:33" ht="15" customHeight="1" x14ac:dyDescent="0.2"/>
    <row r="1604" spans="2:33" ht="15" customHeight="1" x14ac:dyDescent="0.2">
      <c r="B1604" s="76"/>
      <c r="C1604" s="76"/>
      <c r="D1604" s="76"/>
      <c r="E1604" s="76"/>
      <c r="F1604" s="76"/>
      <c r="G1604" s="76"/>
      <c r="H1604" s="76"/>
      <c r="I1604" s="76"/>
      <c r="J1604" s="76"/>
      <c r="K1604" s="76"/>
      <c r="L1604" s="76"/>
      <c r="M1604" s="76"/>
      <c r="N1604" s="76"/>
      <c r="O1604" s="76"/>
      <c r="P1604" s="76"/>
      <c r="Q1604" s="76"/>
      <c r="R1604" s="76"/>
      <c r="S1604" s="76"/>
      <c r="T1604" s="76"/>
      <c r="U1604" s="76"/>
      <c r="V1604" s="76"/>
      <c r="W1604" s="76"/>
      <c r="X1604" s="76"/>
      <c r="Y1604" s="76"/>
      <c r="Z1604" s="76"/>
      <c r="AA1604" s="76"/>
      <c r="AB1604" s="76"/>
      <c r="AC1604" s="76"/>
      <c r="AD1604" s="76"/>
      <c r="AE1604" s="76"/>
      <c r="AF1604" s="76"/>
      <c r="AG1604" s="76"/>
    </row>
    <row r="1605" spans="2:33" ht="15" customHeight="1" x14ac:dyDescent="0.2"/>
    <row r="1606" spans="2:33" ht="15" customHeight="1" x14ac:dyDescent="0.2"/>
    <row r="1607" spans="2:33" ht="15" customHeight="1" x14ac:dyDescent="0.2"/>
    <row r="1608" spans="2:33" ht="15" customHeight="1" x14ac:dyDescent="0.2"/>
    <row r="1609" spans="2:33" ht="15" customHeight="1" x14ac:dyDescent="0.2"/>
    <row r="1610" spans="2:33" ht="15" customHeight="1" x14ac:dyDescent="0.2"/>
    <row r="1611" spans="2:33" ht="15" customHeight="1" x14ac:dyDescent="0.2"/>
    <row r="1625" ht="15" customHeight="1" x14ac:dyDescent="0.2"/>
    <row r="1626" ht="15" customHeight="1" x14ac:dyDescent="0.2"/>
    <row r="1627" ht="15" customHeight="1" x14ac:dyDescent="0.2"/>
    <row r="1628" ht="15" customHeight="1" x14ac:dyDescent="0.2"/>
    <row r="1629" ht="15" customHeight="1" x14ac:dyDescent="0.2"/>
    <row r="1630" ht="15" customHeight="1" x14ac:dyDescent="0.2"/>
    <row r="1631" ht="15" customHeight="1" x14ac:dyDescent="0.2"/>
    <row r="1632" ht="15" customHeight="1" x14ac:dyDescent="0.2"/>
    <row r="1633" ht="15" customHeight="1" x14ac:dyDescent="0.2"/>
    <row r="1634" ht="15" customHeight="1" x14ac:dyDescent="0.2"/>
    <row r="1635" ht="15" customHeight="1" x14ac:dyDescent="0.2"/>
    <row r="1636" ht="15" customHeight="1" x14ac:dyDescent="0.2"/>
    <row r="1637" ht="15" customHeight="1" x14ac:dyDescent="0.2"/>
    <row r="1638" ht="15" customHeight="1" x14ac:dyDescent="0.2"/>
    <row r="1640" ht="15" customHeight="1" x14ac:dyDescent="0.2"/>
    <row r="1641" ht="15" customHeight="1" x14ac:dyDescent="0.2"/>
    <row r="1642" ht="15" customHeight="1" x14ac:dyDescent="0.2"/>
    <row r="1643" ht="15" customHeight="1" x14ac:dyDescent="0.2"/>
    <row r="1644" ht="15" customHeight="1" x14ac:dyDescent="0.2"/>
    <row r="1645" ht="15" customHeight="1" x14ac:dyDescent="0.2"/>
    <row r="1646" ht="15" customHeight="1" x14ac:dyDescent="0.2"/>
    <row r="1647" ht="15" customHeight="1" x14ac:dyDescent="0.2"/>
    <row r="1648" ht="15" customHeight="1" x14ac:dyDescent="0.2"/>
    <row r="1649" ht="15" customHeight="1" x14ac:dyDescent="0.2"/>
    <row r="1650" ht="15" customHeight="1" x14ac:dyDescent="0.2"/>
    <row r="1651" ht="15" customHeight="1" x14ac:dyDescent="0.2"/>
    <row r="1652" ht="15" customHeight="1" x14ac:dyDescent="0.2"/>
    <row r="1653" ht="15" customHeight="1" x14ac:dyDescent="0.2"/>
    <row r="1654" ht="15" customHeight="1" x14ac:dyDescent="0.2"/>
    <row r="1655" ht="15" customHeight="1" x14ac:dyDescent="0.2"/>
    <row r="1656" ht="15" customHeight="1" x14ac:dyDescent="0.2"/>
    <row r="1657" ht="15" customHeight="1" x14ac:dyDescent="0.2"/>
    <row r="1658" ht="15" customHeight="1" x14ac:dyDescent="0.2"/>
    <row r="1659" ht="15" customHeight="1" x14ac:dyDescent="0.2"/>
    <row r="1660" ht="15" customHeight="1" x14ac:dyDescent="0.2"/>
    <row r="1661" ht="15" customHeight="1" x14ac:dyDescent="0.2"/>
    <row r="1662" ht="15" customHeight="1" x14ac:dyDescent="0.2"/>
    <row r="1663" ht="15" customHeight="1" x14ac:dyDescent="0.2"/>
    <row r="1665" ht="15" customHeight="1" x14ac:dyDescent="0.2"/>
    <row r="1668" ht="15" customHeight="1" x14ac:dyDescent="0.2"/>
    <row r="1669" ht="15" customHeight="1" x14ac:dyDescent="0.2"/>
    <row r="1670" ht="15" customHeight="1" x14ac:dyDescent="0.2"/>
    <row r="1671" ht="15" customHeight="1" x14ac:dyDescent="0.2"/>
    <row r="1672" ht="15" customHeight="1" x14ac:dyDescent="0.2"/>
    <row r="1673" ht="15" customHeight="1" x14ac:dyDescent="0.2"/>
    <row r="1674" ht="15" customHeight="1" x14ac:dyDescent="0.2"/>
    <row r="1675" ht="15" customHeight="1" x14ac:dyDescent="0.2"/>
    <row r="1676" ht="15" customHeight="1" x14ac:dyDescent="0.2"/>
    <row r="1677" ht="15" customHeight="1" x14ac:dyDescent="0.2"/>
    <row r="1678" ht="15" customHeight="1" x14ac:dyDescent="0.2"/>
    <row r="1679" ht="15" customHeight="1" x14ac:dyDescent="0.2"/>
    <row r="1680" ht="15" customHeight="1" x14ac:dyDescent="0.2"/>
    <row r="1681" ht="15" customHeight="1" x14ac:dyDescent="0.2"/>
    <row r="1682" ht="15" customHeight="1" x14ac:dyDescent="0.2"/>
    <row r="1683" ht="15" customHeight="1" x14ac:dyDescent="0.2"/>
    <row r="1684" ht="15" customHeight="1" x14ac:dyDescent="0.2"/>
    <row r="1686" ht="15" customHeight="1" x14ac:dyDescent="0.2"/>
    <row r="1688" ht="15" customHeight="1" x14ac:dyDescent="0.2"/>
    <row r="1689" ht="15" customHeight="1" x14ac:dyDescent="0.2"/>
    <row r="1690" ht="15" customHeight="1" x14ac:dyDescent="0.2"/>
    <row r="1691" ht="15" customHeight="1" x14ac:dyDescent="0.2"/>
    <row r="1692" ht="15" customHeight="1" x14ac:dyDescent="0.2"/>
    <row r="1693" ht="15" customHeight="1" x14ac:dyDescent="0.2"/>
    <row r="1694" ht="15" customHeight="1" x14ac:dyDescent="0.2"/>
    <row r="1695" ht="15" customHeight="1" x14ac:dyDescent="0.2"/>
    <row r="1697" spans="2:33" ht="15" customHeight="1" x14ac:dyDescent="0.2"/>
    <row r="1698" spans="2:33" ht="15" customHeight="1" x14ac:dyDescent="0.2">
      <c r="B1698" s="76"/>
      <c r="C1698" s="76"/>
      <c r="D1698" s="76"/>
      <c r="E1698" s="76"/>
      <c r="F1698" s="76"/>
      <c r="G1698" s="76"/>
      <c r="H1698" s="76"/>
      <c r="I1698" s="76"/>
      <c r="J1698" s="76"/>
      <c r="K1698" s="76"/>
      <c r="L1698" s="76"/>
      <c r="M1698" s="76"/>
      <c r="N1698" s="76"/>
      <c r="O1698" s="76"/>
      <c r="P1698" s="76"/>
      <c r="Q1698" s="76"/>
      <c r="R1698" s="76"/>
      <c r="S1698" s="76"/>
      <c r="T1698" s="76"/>
      <c r="U1698" s="76"/>
      <c r="V1698" s="76"/>
      <c r="W1698" s="76"/>
      <c r="X1698" s="76"/>
      <c r="Y1698" s="76"/>
      <c r="Z1698" s="76"/>
      <c r="AA1698" s="76"/>
      <c r="AB1698" s="76"/>
      <c r="AC1698" s="76"/>
      <c r="AD1698" s="76"/>
      <c r="AE1698" s="76"/>
      <c r="AF1698" s="76"/>
      <c r="AG1698" s="76"/>
    </row>
    <row r="1699" spans="2:33" ht="15" customHeight="1" x14ac:dyDescent="0.2"/>
    <row r="1700" spans="2:33" ht="15" customHeight="1" x14ac:dyDescent="0.2"/>
    <row r="1701" spans="2:33" ht="15" customHeight="1" x14ac:dyDescent="0.2"/>
    <row r="1702" spans="2:33" ht="15" customHeight="1" x14ac:dyDescent="0.2"/>
    <row r="1703" spans="2:33" ht="15" customHeight="1" x14ac:dyDescent="0.2"/>
    <row r="1704" spans="2:33" ht="15" customHeight="1" x14ac:dyDescent="0.2"/>
    <row r="1705" spans="2:33" ht="15" customHeight="1" x14ac:dyDescent="0.2"/>
    <row r="1706" spans="2:33" ht="15" customHeight="1" x14ac:dyDescent="0.2"/>
    <row r="1707" spans="2:33" ht="15" customHeight="1" x14ac:dyDescent="0.2"/>
    <row r="1708" spans="2:33" ht="15" customHeight="1" x14ac:dyDescent="0.2"/>
    <row r="1709" spans="2:33" ht="15" customHeight="1" x14ac:dyDescent="0.2"/>
    <row r="1710" spans="2:33" ht="15" customHeight="1" x14ac:dyDescent="0.2"/>
    <row r="1711" spans="2:33" ht="15" customHeight="1" x14ac:dyDescent="0.2"/>
    <row r="1712" spans="2:33" ht="15" customHeight="1" x14ac:dyDescent="0.2"/>
    <row r="1713" ht="15" customHeight="1" x14ac:dyDescent="0.2"/>
    <row r="1714" ht="15" customHeight="1" x14ac:dyDescent="0.2"/>
    <row r="1715" ht="15" customHeight="1" x14ac:dyDescent="0.2"/>
    <row r="1716" ht="15" customHeight="1" x14ac:dyDescent="0.2"/>
    <row r="1717" ht="15" customHeight="1" x14ac:dyDescent="0.2"/>
    <row r="1718" ht="15" customHeight="1" x14ac:dyDescent="0.2"/>
    <row r="1719" ht="15" customHeight="1" x14ac:dyDescent="0.2"/>
    <row r="1720" ht="15" customHeight="1" x14ac:dyDescent="0.2"/>
    <row r="1721" ht="15" customHeight="1" x14ac:dyDescent="0.2"/>
    <row r="1722" ht="15" customHeight="1" x14ac:dyDescent="0.2"/>
    <row r="1723" ht="15" customHeight="1" x14ac:dyDescent="0.2"/>
    <row r="1724" ht="15" customHeight="1" x14ac:dyDescent="0.2"/>
    <row r="1725" ht="15" customHeight="1" x14ac:dyDescent="0.2"/>
    <row r="1726" ht="15" customHeight="1" x14ac:dyDescent="0.2"/>
    <row r="1850" ht="15" customHeight="1" x14ac:dyDescent="0.2"/>
    <row r="1851" ht="15" customHeight="1" x14ac:dyDescent="0.2"/>
    <row r="1852" ht="15" customHeight="1" x14ac:dyDescent="0.2"/>
    <row r="1853" ht="15" customHeight="1" x14ac:dyDescent="0.2"/>
    <row r="1854" ht="15" customHeight="1" x14ac:dyDescent="0.2"/>
    <row r="1855" ht="15" customHeight="1" x14ac:dyDescent="0.2"/>
    <row r="1856" ht="15" customHeight="1" x14ac:dyDescent="0.2"/>
    <row r="1857" ht="15" customHeight="1" x14ac:dyDescent="0.2"/>
    <row r="1858" ht="15" customHeight="1" x14ac:dyDescent="0.2"/>
    <row r="1859" ht="15" customHeight="1" x14ac:dyDescent="0.2"/>
    <row r="1861" ht="15" customHeight="1" x14ac:dyDescent="0.2"/>
    <row r="1863" ht="15" customHeight="1" x14ac:dyDescent="0.2"/>
    <row r="1864" ht="15" customHeight="1" x14ac:dyDescent="0.2"/>
    <row r="1865" ht="15" customHeight="1" x14ac:dyDescent="0.2"/>
    <row r="1867" ht="15" customHeight="1" x14ac:dyDescent="0.2"/>
    <row r="1868" ht="15" customHeight="1" x14ac:dyDescent="0.2"/>
    <row r="1869" ht="15" customHeight="1" x14ac:dyDescent="0.2"/>
    <row r="1870" ht="15" customHeight="1" x14ac:dyDescent="0.2"/>
    <row r="1872" ht="15" customHeight="1" x14ac:dyDescent="0.2"/>
    <row r="1873" ht="15" customHeight="1" x14ac:dyDescent="0.2"/>
    <row r="1874" ht="15" customHeight="1" x14ac:dyDescent="0.2"/>
    <row r="1875" ht="15" customHeight="1" x14ac:dyDescent="0.2"/>
    <row r="1876" ht="15" customHeight="1" x14ac:dyDescent="0.2"/>
    <row r="1878" ht="15" customHeight="1" x14ac:dyDescent="0.2"/>
    <row r="1879" ht="15" customHeight="1" x14ac:dyDescent="0.2"/>
    <row r="1880" ht="15" customHeight="1" x14ac:dyDescent="0.2"/>
    <row r="1881" ht="15" customHeight="1" x14ac:dyDescent="0.2"/>
    <row r="1882" ht="15" customHeight="1" x14ac:dyDescent="0.2"/>
    <row r="1883" ht="15" customHeight="1" x14ac:dyDescent="0.2"/>
    <row r="1884" ht="15" customHeight="1" x14ac:dyDescent="0.2"/>
    <row r="1885" ht="15" customHeight="1" x14ac:dyDescent="0.2"/>
    <row r="1886" ht="15" customHeight="1" x14ac:dyDescent="0.2"/>
    <row r="1888" ht="15" customHeight="1" x14ac:dyDescent="0.2"/>
    <row r="1889" ht="15" customHeight="1" x14ac:dyDescent="0.2"/>
    <row r="1890" ht="15" customHeight="1" x14ac:dyDescent="0.2"/>
    <row r="1891" ht="15" customHeight="1" x14ac:dyDescent="0.2"/>
    <row r="1893" ht="15" customHeight="1" x14ac:dyDescent="0.2"/>
    <row r="1894" ht="15" customHeight="1" x14ac:dyDescent="0.2"/>
    <row r="1895" ht="15" customHeight="1" x14ac:dyDescent="0.2"/>
    <row r="1896" ht="15" customHeight="1" x14ac:dyDescent="0.2"/>
    <row r="1897" ht="15" customHeight="1" x14ac:dyDescent="0.2"/>
    <row r="1898" ht="15" customHeight="1" x14ac:dyDescent="0.2"/>
    <row r="1899" ht="15" customHeight="1" x14ac:dyDescent="0.2"/>
    <row r="1900" ht="15" customHeight="1" x14ac:dyDescent="0.2"/>
    <row r="1903" ht="15" customHeight="1" x14ac:dyDescent="0.2"/>
    <row r="1904" ht="15" customHeight="1" x14ac:dyDescent="0.2"/>
    <row r="1905" ht="15" customHeight="1" x14ac:dyDescent="0.2"/>
    <row r="1906" ht="15" customHeight="1" x14ac:dyDescent="0.2"/>
    <row r="1907" ht="15" customHeight="1" x14ac:dyDescent="0.2"/>
    <row r="1909" ht="15" customHeight="1" x14ac:dyDescent="0.2"/>
    <row r="1910" ht="15" customHeight="1" x14ac:dyDescent="0.2"/>
    <row r="1911" ht="15" customHeight="1" x14ac:dyDescent="0.2"/>
    <row r="1912" ht="15" customHeight="1" x14ac:dyDescent="0.2"/>
    <row r="1913" ht="15" customHeight="1" x14ac:dyDescent="0.2"/>
    <row r="1915" ht="15" customHeight="1" x14ac:dyDescent="0.2"/>
    <row r="1916" ht="15" customHeight="1" x14ac:dyDescent="0.2"/>
    <row r="1917" ht="15" customHeight="1" x14ac:dyDescent="0.2"/>
    <row r="1919" ht="15" customHeight="1" x14ac:dyDescent="0.2"/>
    <row r="1920" ht="15" customHeight="1" x14ac:dyDescent="0.2"/>
    <row r="1921" ht="15" customHeight="1" x14ac:dyDescent="0.2"/>
    <row r="1922" ht="15" customHeight="1" x14ac:dyDescent="0.2"/>
    <row r="1924" ht="15" customHeight="1" x14ac:dyDescent="0.2"/>
    <row r="1925" ht="15" customHeight="1" x14ac:dyDescent="0.2"/>
    <row r="1926" ht="15" customHeight="1" x14ac:dyDescent="0.2"/>
    <row r="1927" ht="15" customHeight="1" x14ac:dyDescent="0.2"/>
    <row r="1928" ht="15" customHeight="1" x14ac:dyDescent="0.2"/>
    <row r="1929" ht="15" customHeight="1" x14ac:dyDescent="0.2"/>
    <row r="1930" ht="15" customHeight="1" x14ac:dyDescent="0.2"/>
    <row r="1931" ht="15" customHeight="1" x14ac:dyDescent="0.2"/>
    <row r="1933" ht="15" customHeight="1" x14ac:dyDescent="0.2"/>
    <row r="1934" ht="15" customHeight="1" x14ac:dyDescent="0.2"/>
    <row r="1935" ht="15" customHeight="1" x14ac:dyDescent="0.2"/>
    <row r="1937" spans="2:33" ht="15" customHeight="1" x14ac:dyDescent="0.2"/>
    <row r="1938" spans="2:33" ht="15" customHeight="1" x14ac:dyDescent="0.2"/>
    <row r="1939" spans="2:33" ht="15" customHeight="1" x14ac:dyDescent="0.2"/>
    <row r="1940" spans="2:33" ht="15" customHeight="1" x14ac:dyDescent="0.2"/>
    <row r="1941" spans="2:33" ht="15" customHeight="1" x14ac:dyDescent="0.2"/>
    <row r="1942" spans="2:33" ht="15" customHeight="1" x14ac:dyDescent="0.2"/>
    <row r="1943" spans="2:33" ht="15" customHeight="1" x14ac:dyDescent="0.2"/>
    <row r="1944" spans="2:33" ht="15" customHeight="1" x14ac:dyDescent="0.2"/>
    <row r="1945" spans="2:33" ht="15" customHeight="1" x14ac:dyDescent="0.2">
      <c r="B1945" s="76"/>
      <c r="C1945" s="76"/>
      <c r="D1945" s="76"/>
      <c r="E1945" s="76"/>
      <c r="F1945" s="76"/>
      <c r="G1945" s="76"/>
      <c r="H1945" s="76"/>
      <c r="I1945" s="76"/>
      <c r="J1945" s="76"/>
      <c r="K1945" s="76"/>
      <c r="L1945" s="76"/>
      <c r="M1945" s="76"/>
      <c r="N1945" s="76"/>
      <c r="O1945" s="76"/>
      <c r="P1945" s="76"/>
      <c r="Q1945" s="76"/>
      <c r="R1945" s="76"/>
      <c r="S1945" s="76"/>
      <c r="T1945" s="76"/>
      <c r="U1945" s="76"/>
      <c r="V1945" s="76"/>
      <c r="W1945" s="76"/>
      <c r="X1945" s="76"/>
      <c r="Y1945" s="76"/>
      <c r="Z1945" s="76"/>
      <c r="AA1945" s="76"/>
      <c r="AB1945" s="76"/>
      <c r="AC1945" s="76"/>
      <c r="AD1945" s="76"/>
      <c r="AE1945" s="76"/>
      <c r="AF1945" s="76"/>
      <c r="AG1945" s="76"/>
    </row>
    <row r="1946" spans="2:33" ht="15" customHeight="1" x14ac:dyDescent="0.2"/>
    <row r="1947" spans="2:33" ht="15" customHeight="1" x14ac:dyDescent="0.2"/>
    <row r="1948" spans="2:33" ht="15" customHeight="1" x14ac:dyDescent="0.2"/>
    <row r="1949" spans="2:33" ht="15" customHeight="1" x14ac:dyDescent="0.2"/>
    <row r="1950" spans="2:33" ht="15" customHeight="1" x14ac:dyDescent="0.2"/>
    <row r="1951" spans="2:33" ht="15" customHeight="1" x14ac:dyDescent="0.2"/>
    <row r="1952" spans="2:33" ht="15" customHeight="1" x14ac:dyDescent="0.2"/>
    <row r="1953" ht="15" customHeight="1" x14ac:dyDescent="0.2"/>
    <row r="1954" ht="15" customHeight="1" x14ac:dyDescent="0.2"/>
    <row r="1955" ht="15" customHeight="1" x14ac:dyDescent="0.2"/>
    <row r="1975" ht="15" customHeight="1" x14ac:dyDescent="0.2"/>
    <row r="1976" ht="15" customHeight="1" x14ac:dyDescent="0.2"/>
    <row r="1977" ht="15" customHeight="1" x14ac:dyDescent="0.2"/>
    <row r="1978" ht="15" customHeight="1" x14ac:dyDescent="0.2"/>
    <row r="1979" ht="15" customHeight="1" x14ac:dyDescent="0.2"/>
    <row r="1980" ht="15" customHeight="1" x14ac:dyDescent="0.2"/>
    <row r="1981" ht="15" customHeight="1" x14ac:dyDescent="0.2"/>
    <row r="1982" ht="15" customHeight="1" x14ac:dyDescent="0.2"/>
    <row r="1984" ht="15" customHeight="1" x14ac:dyDescent="0.2"/>
    <row r="1985" ht="15" customHeight="1" x14ac:dyDescent="0.2"/>
    <row r="1986" ht="15" customHeight="1" x14ac:dyDescent="0.2"/>
    <row r="1988" ht="15" customHeight="1" x14ac:dyDescent="0.2"/>
    <row r="1990" ht="15" customHeight="1" x14ac:dyDescent="0.2"/>
    <row r="1991" ht="15" customHeight="1" x14ac:dyDescent="0.2"/>
    <row r="1992" ht="15" customHeight="1" x14ac:dyDescent="0.2"/>
    <row r="1993" ht="15" customHeight="1" x14ac:dyDescent="0.2"/>
    <row r="1994" ht="15" customHeight="1" x14ac:dyDescent="0.2"/>
    <row r="1995" ht="15" customHeight="1" x14ac:dyDescent="0.2"/>
    <row r="1996" ht="15" customHeight="1" x14ac:dyDescent="0.2"/>
    <row r="1997" ht="15" customHeight="1" x14ac:dyDescent="0.2"/>
    <row r="1998" ht="15" customHeight="1" x14ac:dyDescent="0.2"/>
    <row r="1999" ht="15" customHeight="1" x14ac:dyDescent="0.2"/>
    <row r="2000" ht="15" customHeight="1" x14ac:dyDescent="0.2"/>
    <row r="2001" ht="15" customHeight="1" x14ac:dyDescent="0.2"/>
    <row r="2002" ht="15" customHeight="1" x14ac:dyDescent="0.2"/>
    <row r="2004" ht="15" customHeight="1" x14ac:dyDescent="0.2"/>
    <row r="2006" ht="15" customHeight="1" x14ac:dyDescent="0.2"/>
    <row r="2008" ht="15" customHeight="1" x14ac:dyDescent="0.2"/>
    <row r="2009" ht="15" customHeight="1" x14ac:dyDescent="0.2"/>
    <row r="2011" ht="15" customHeight="1" x14ac:dyDescent="0.2"/>
    <row r="2012" ht="15" customHeight="1" x14ac:dyDescent="0.2"/>
    <row r="2013" ht="15" customHeight="1" x14ac:dyDescent="0.2"/>
    <row r="2014" ht="15" customHeight="1" x14ac:dyDescent="0.2"/>
    <row r="2015" ht="15" customHeight="1" x14ac:dyDescent="0.2"/>
    <row r="2016" ht="15" customHeight="1" x14ac:dyDescent="0.2"/>
    <row r="2017" spans="2:33" ht="15" customHeight="1" x14ac:dyDescent="0.2"/>
    <row r="2018" spans="2:33" ht="15" customHeight="1" x14ac:dyDescent="0.2"/>
    <row r="2019" spans="2:33" ht="15" customHeight="1" x14ac:dyDescent="0.2"/>
    <row r="2020" spans="2:33" ht="15" customHeight="1" x14ac:dyDescent="0.2"/>
    <row r="2022" spans="2:33" ht="15" customHeight="1" x14ac:dyDescent="0.2"/>
    <row r="2023" spans="2:33" ht="15" customHeight="1" x14ac:dyDescent="0.2"/>
    <row r="2024" spans="2:33" ht="15" customHeight="1" x14ac:dyDescent="0.2"/>
    <row r="2025" spans="2:33" ht="15" customHeight="1" x14ac:dyDescent="0.2"/>
    <row r="2026" spans="2:33" ht="15" customHeight="1" x14ac:dyDescent="0.2"/>
    <row r="2027" spans="2:33" ht="15" customHeight="1" x14ac:dyDescent="0.2"/>
    <row r="2028" spans="2:33" ht="15" customHeight="1" x14ac:dyDescent="0.2"/>
    <row r="2029" spans="2:33" ht="15" customHeight="1" x14ac:dyDescent="0.2"/>
    <row r="2030" spans="2:33" ht="15" customHeight="1" x14ac:dyDescent="0.2"/>
    <row r="2031" spans="2:33" ht="15" customHeight="1" x14ac:dyDescent="0.2">
      <c r="B2031" s="76"/>
      <c r="C2031" s="76"/>
      <c r="D2031" s="76"/>
      <c r="E2031" s="76"/>
      <c r="F2031" s="76"/>
      <c r="G2031" s="76"/>
      <c r="H2031" s="76"/>
      <c r="I2031" s="76"/>
      <c r="J2031" s="76"/>
      <c r="K2031" s="76"/>
      <c r="L2031" s="76"/>
      <c r="M2031" s="76"/>
      <c r="N2031" s="76"/>
      <c r="O2031" s="76"/>
      <c r="P2031" s="76"/>
      <c r="Q2031" s="76"/>
      <c r="R2031" s="76"/>
      <c r="S2031" s="76"/>
      <c r="T2031" s="76"/>
      <c r="U2031" s="76"/>
      <c r="V2031" s="76"/>
      <c r="W2031" s="76"/>
      <c r="X2031" s="76"/>
      <c r="Y2031" s="76"/>
      <c r="Z2031" s="76"/>
      <c r="AA2031" s="76"/>
      <c r="AB2031" s="76"/>
      <c r="AC2031" s="76"/>
      <c r="AD2031" s="76"/>
      <c r="AE2031" s="76"/>
      <c r="AF2031" s="76"/>
      <c r="AG2031" s="76"/>
    </row>
    <row r="2032" spans="2:33" ht="15" customHeight="1" x14ac:dyDescent="0.2"/>
    <row r="2033" ht="15" customHeight="1" x14ac:dyDescent="0.2"/>
    <row r="2034" ht="15" customHeight="1" x14ac:dyDescent="0.2"/>
    <row r="2035" ht="15" customHeight="1" x14ac:dyDescent="0.2"/>
    <row r="2036" ht="15" customHeight="1" x14ac:dyDescent="0.2"/>
    <row r="2037" ht="15" customHeight="1" x14ac:dyDescent="0.2"/>
    <row r="2038" ht="15" customHeight="1" x14ac:dyDescent="0.2"/>
    <row r="2039" ht="15" customHeight="1" x14ac:dyDescent="0.2"/>
    <row r="2040" ht="15" customHeight="1" x14ac:dyDescent="0.2"/>
    <row r="2041" ht="15" customHeight="1" x14ac:dyDescent="0.2"/>
    <row r="2042" ht="15" customHeight="1" x14ac:dyDescent="0.2"/>
    <row r="2043" ht="15" customHeight="1" x14ac:dyDescent="0.2"/>
    <row r="2044" ht="15" customHeight="1" x14ac:dyDescent="0.2"/>
    <row r="2045" ht="15" customHeight="1" x14ac:dyDescent="0.2"/>
    <row r="2046" ht="15" customHeight="1" x14ac:dyDescent="0.2"/>
    <row r="2047" ht="15" customHeight="1" x14ac:dyDescent="0.2"/>
    <row r="2048" ht="15" customHeight="1" x14ac:dyDescent="0.2"/>
    <row r="2049" ht="15" customHeight="1" x14ac:dyDescent="0.2"/>
    <row r="2050" ht="15" customHeight="1" x14ac:dyDescent="0.2"/>
    <row r="2051" ht="15" customHeight="1" x14ac:dyDescent="0.2"/>
    <row r="2052" ht="15" customHeight="1" x14ac:dyDescent="0.2"/>
    <row r="2053" ht="15" customHeight="1" x14ac:dyDescent="0.2"/>
    <row r="2100" ht="15" customHeight="1" x14ac:dyDescent="0.2"/>
    <row r="2101" ht="15" customHeight="1" x14ac:dyDescent="0.2"/>
    <row r="2102" ht="15" customHeight="1" x14ac:dyDescent="0.2"/>
    <row r="2103" ht="15" customHeight="1" x14ac:dyDescent="0.2"/>
    <row r="2104" ht="15" customHeight="1" x14ac:dyDescent="0.2"/>
    <row r="2105" ht="15" customHeight="1" x14ac:dyDescent="0.2"/>
    <row r="2107" ht="15" customHeight="1" x14ac:dyDescent="0.2"/>
    <row r="2108" ht="15" customHeight="1" x14ac:dyDescent="0.2"/>
    <row r="2110" ht="15" customHeight="1" x14ac:dyDescent="0.2"/>
    <row r="2111" ht="15" customHeight="1" x14ac:dyDescent="0.2"/>
    <row r="2112" ht="15" customHeight="1" x14ac:dyDescent="0.2"/>
    <row r="2113" ht="15" customHeight="1" x14ac:dyDescent="0.2"/>
    <row r="2114" ht="15" customHeight="1" x14ac:dyDescent="0.2"/>
    <row r="2115" ht="15" customHeight="1" x14ac:dyDescent="0.2"/>
    <row r="2116" ht="15" customHeight="1" x14ac:dyDescent="0.2"/>
    <row r="2117" ht="15" customHeight="1" x14ac:dyDescent="0.2"/>
    <row r="2118" ht="15" customHeight="1" x14ac:dyDescent="0.2"/>
    <row r="2119" ht="15" customHeight="1" x14ac:dyDescent="0.2"/>
    <row r="2120" ht="15" customHeight="1" x14ac:dyDescent="0.2"/>
    <row r="2121" ht="15" customHeight="1" x14ac:dyDescent="0.2"/>
    <row r="2122" ht="15" customHeight="1" x14ac:dyDescent="0.2"/>
    <row r="2124" ht="15" customHeight="1" x14ac:dyDescent="0.2"/>
    <row r="2125" ht="15" customHeight="1" x14ac:dyDescent="0.2"/>
    <row r="2126" ht="15" customHeight="1" x14ac:dyDescent="0.2"/>
    <row r="2127" ht="15" customHeight="1" x14ac:dyDescent="0.2"/>
    <row r="2128" ht="15" customHeight="1" x14ac:dyDescent="0.2"/>
    <row r="2129" ht="15" customHeight="1" x14ac:dyDescent="0.2"/>
    <row r="2131" ht="15" customHeight="1" x14ac:dyDescent="0.2"/>
    <row r="2133" ht="15" customHeight="1" x14ac:dyDescent="0.2"/>
    <row r="2134" ht="15" customHeight="1" x14ac:dyDescent="0.2"/>
    <row r="2136" ht="15" customHeight="1" x14ac:dyDescent="0.2"/>
    <row r="2137" ht="15" customHeight="1" x14ac:dyDescent="0.2"/>
    <row r="2138" ht="15" customHeight="1" x14ac:dyDescent="0.2"/>
    <row r="2139" ht="15" customHeight="1" x14ac:dyDescent="0.2"/>
    <row r="2140" ht="15" customHeight="1" x14ac:dyDescent="0.2"/>
    <row r="2141" ht="15" customHeight="1" x14ac:dyDescent="0.2"/>
    <row r="2142" ht="15" customHeight="1" x14ac:dyDescent="0.2"/>
    <row r="2143" ht="15" customHeight="1" x14ac:dyDescent="0.2"/>
    <row r="2144" ht="15" customHeight="1" x14ac:dyDescent="0.2"/>
    <row r="2145" spans="2:33" ht="15" customHeight="1" x14ac:dyDescent="0.2"/>
    <row r="2146" spans="2:33" ht="15" customHeight="1" x14ac:dyDescent="0.2"/>
    <row r="2148" spans="2:33" ht="15" customHeight="1" x14ac:dyDescent="0.2"/>
    <row r="2151" spans="2:33" ht="15" customHeight="1" x14ac:dyDescent="0.2"/>
    <row r="2152" spans="2:33" ht="15" customHeight="1" x14ac:dyDescent="0.2"/>
    <row r="2153" spans="2:33" ht="15" customHeight="1" x14ac:dyDescent="0.2">
      <c r="B2153" s="76"/>
      <c r="C2153" s="76"/>
      <c r="D2153" s="76"/>
      <c r="E2153" s="76"/>
      <c r="F2153" s="76"/>
      <c r="G2153" s="76"/>
      <c r="H2153" s="76"/>
      <c r="I2153" s="76"/>
      <c r="J2153" s="76"/>
      <c r="K2153" s="76"/>
      <c r="L2153" s="76"/>
      <c r="M2153" s="76"/>
      <c r="N2153" s="76"/>
      <c r="O2153" s="76"/>
      <c r="P2153" s="76"/>
      <c r="Q2153" s="76"/>
      <c r="R2153" s="76"/>
      <c r="S2153" s="76"/>
      <c r="T2153" s="76"/>
      <c r="U2153" s="76"/>
      <c r="V2153" s="76"/>
      <c r="W2153" s="76"/>
      <c r="X2153" s="76"/>
      <c r="Y2153" s="76"/>
      <c r="Z2153" s="76"/>
      <c r="AA2153" s="76"/>
      <c r="AB2153" s="76"/>
      <c r="AC2153" s="76"/>
      <c r="AD2153" s="76"/>
      <c r="AE2153" s="76"/>
      <c r="AF2153" s="76"/>
      <c r="AG2153" s="76"/>
    </row>
    <row r="2154" spans="2:33" ht="15" customHeight="1" x14ac:dyDescent="0.2"/>
    <row r="2155" spans="2:33" ht="15" customHeight="1" x14ac:dyDescent="0.2"/>
    <row r="2156" spans="2:33" ht="15" customHeight="1" x14ac:dyDescent="0.2"/>
    <row r="2157" spans="2:33" ht="15" customHeight="1" x14ac:dyDescent="0.2"/>
    <row r="2158" spans="2:33" ht="15" customHeight="1" x14ac:dyDescent="0.2"/>
    <row r="2159" spans="2:33" ht="15" customHeight="1" x14ac:dyDescent="0.2"/>
    <row r="2160" spans="2:33" ht="15" customHeight="1" x14ac:dyDescent="0.2"/>
    <row r="2161" ht="15" customHeight="1" x14ac:dyDescent="0.2"/>
    <row r="2162" ht="15" customHeight="1" x14ac:dyDescent="0.2"/>
    <row r="2250" ht="15" customHeight="1" x14ac:dyDescent="0.2"/>
    <row r="2251" ht="15" customHeight="1" x14ac:dyDescent="0.2"/>
    <row r="2252" ht="15" customHeight="1" x14ac:dyDescent="0.2"/>
    <row r="2253" ht="15" customHeight="1" x14ac:dyDescent="0.2"/>
    <row r="2254" ht="15" customHeight="1" x14ac:dyDescent="0.2"/>
    <row r="2255" ht="15" customHeight="1" x14ac:dyDescent="0.2"/>
    <row r="2256" ht="15" customHeight="1" x14ac:dyDescent="0.2"/>
    <row r="2257" ht="15" customHeight="1" x14ac:dyDescent="0.2"/>
    <row r="2258" ht="15" customHeight="1" x14ac:dyDescent="0.2"/>
    <row r="2260" ht="15" customHeight="1" x14ac:dyDescent="0.2"/>
    <row r="2261" ht="15" customHeight="1" x14ac:dyDescent="0.2"/>
    <row r="2262" ht="15" customHeight="1" x14ac:dyDescent="0.2"/>
    <row r="2264" ht="15" customHeight="1" x14ac:dyDescent="0.2"/>
    <row r="2266" ht="15" customHeight="1" x14ac:dyDescent="0.2"/>
    <row r="2267" ht="15" customHeight="1" x14ac:dyDescent="0.2"/>
    <row r="2268" ht="15" customHeight="1" x14ac:dyDescent="0.2"/>
    <row r="2269" ht="15" customHeight="1" x14ac:dyDescent="0.2"/>
    <row r="2271" ht="15" customHeight="1" x14ac:dyDescent="0.2"/>
    <row r="2273" ht="15" customHeight="1" x14ac:dyDescent="0.2"/>
    <row r="2274" ht="15" customHeight="1" x14ac:dyDescent="0.2"/>
    <row r="2275" ht="15" customHeight="1" x14ac:dyDescent="0.2"/>
    <row r="2276" ht="15" customHeight="1" x14ac:dyDescent="0.2"/>
    <row r="2277" ht="15" customHeight="1" x14ac:dyDescent="0.2"/>
    <row r="2278" ht="15" customHeight="1" x14ac:dyDescent="0.2"/>
    <row r="2279" ht="15" customHeight="1" x14ac:dyDescent="0.2"/>
    <row r="2280" ht="15" customHeight="1" x14ac:dyDescent="0.2"/>
    <row r="2282" ht="15" customHeight="1" x14ac:dyDescent="0.2"/>
    <row r="2284" ht="15" customHeight="1" x14ac:dyDescent="0.2"/>
    <row r="2285" ht="15" customHeight="1" x14ac:dyDescent="0.2"/>
    <row r="2286" ht="15" customHeight="1" x14ac:dyDescent="0.2"/>
    <row r="2288" ht="15" customHeight="1" x14ac:dyDescent="0.2"/>
    <row r="2289" ht="15" customHeight="1" x14ac:dyDescent="0.2"/>
    <row r="2290" ht="15" customHeight="1" x14ac:dyDescent="0.2"/>
    <row r="2291" ht="15" customHeight="1" x14ac:dyDescent="0.2"/>
    <row r="2292" ht="15" customHeight="1" x14ac:dyDescent="0.2"/>
    <row r="2293" ht="15" customHeight="1" x14ac:dyDescent="0.2"/>
    <row r="2294" ht="15" customHeight="1" x14ac:dyDescent="0.2"/>
    <row r="2295" ht="15" customHeight="1" x14ac:dyDescent="0.2"/>
    <row r="2296" ht="15" customHeight="1" x14ac:dyDescent="0.2"/>
    <row r="2297" ht="15" customHeight="1" x14ac:dyDescent="0.2"/>
    <row r="2298" ht="15" customHeight="1" x14ac:dyDescent="0.2"/>
    <row r="2301" ht="15" customHeight="1" x14ac:dyDescent="0.2"/>
    <row r="2302" ht="15" customHeight="1" x14ac:dyDescent="0.2"/>
    <row r="2303" ht="15" customHeight="1" x14ac:dyDescent="0.2"/>
    <row r="2305" spans="2:33" ht="15" customHeight="1" x14ac:dyDescent="0.2"/>
    <row r="2306" spans="2:33" ht="15" customHeight="1" x14ac:dyDescent="0.2"/>
    <row r="2307" spans="2:33" ht="15" customHeight="1" x14ac:dyDescent="0.2"/>
    <row r="2308" spans="2:33" ht="15" customHeight="1" x14ac:dyDescent="0.2"/>
    <row r="2309" spans="2:33" ht="15" customHeight="1" x14ac:dyDescent="0.2"/>
    <row r="2310" spans="2:33" ht="15" customHeight="1" x14ac:dyDescent="0.2"/>
    <row r="2311" spans="2:33" ht="15" customHeight="1" x14ac:dyDescent="0.2"/>
    <row r="2312" spans="2:33" ht="15" customHeight="1" x14ac:dyDescent="0.2"/>
    <row r="2313" spans="2:33" ht="15" customHeight="1" x14ac:dyDescent="0.2"/>
    <row r="2314" spans="2:33" ht="15" customHeight="1" x14ac:dyDescent="0.2"/>
    <row r="2315" spans="2:33" ht="15" customHeight="1" x14ac:dyDescent="0.2"/>
    <row r="2316" spans="2:33" ht="15" customHeight="1" x14ac:dyDescent="0.2"/>
    <row r="2317" spans="2:33" ht="15" customHeight="1" x14ac:dyDescent="0.2">
      <c r="B2317" s="76"/>
      <c r="C2317" s="76"/>
      <c r="D2317" s="76"/>
      <c r="E2317" s="76"/>
      <c r="F2317" s="76"/>
      <c r="G2317" s="76"/>
      <c r="H2317" s="76"/>
      <c r="I2317" s="76"/>
      <c r="J2317" s="76"/>
      <c r="K2317" s="76"/>
      <c r="L2317" s="76"/>
      <c r="M2317" s="76"/>
      <c r="N2317" s="76"/>
      <c r="O2317" s="76"/>
      <c r="P2317" s="76"/>
      <c r="Q2317" s="76"/>
      <c r="R2317" s="76"/>
      <c r="S2317" s="76"/>
      <c r="T2317" s="76"/>
      <c r="U2317" s="76"/>
      <c r="V2317" s="76"/>
      <c r="W2317" s="76"/>
      <c r="X2317" s="76"/>
      <c r="Y2317" s="76"/>
      <c r="Z2317" s="76"/>
      <c r="AA2317" s="76"/>
      <c r="AB2317" s="76"/>
      <c r="AC2317" s="76"/>
      <c r="AD2317" s="76"/>
      <c r="AE2317" s="76"/>
      <c r="AF2317" s="76"/>
      <c r="AG2317" s="76"/>
    </row>
    <row r="2318" spans="2:33" ht="15" customHeight="1" x14ac:dyDescent="0.2"/>
    <row r="2319" spans="2:33" ht="15" customHeight="1" x14ac:dyDescent="0.2"/>
    <row r="2320" spans="2:33" ht="15" customHeight="1" x14ac:dyDescent="0.2"/>
    <row r="2321" ht="15" customHeight="1" x14ac:dyDescent="0.2"/>
    <row r="2322" ht="15" customHeight="1" x14ac:dyDescent="0.2"/>
    <row r="2323" ht="15" customHeight="1" x14ac:dyDescent="0.2"/>
    <row r="2324" ht="15" customHeight="1" x14ac:dyDescent="0.2"/>
    <row r="2325" ht="15" customHeight="1" x14ac:dyDescent="0.2"/>
    <row r="2326" ht="15" customHeight="1" x14ac:dyDescent="0.2"/>
    <row r="2327" ht="15" customHeight="1" x14ac:dyDescent="0.2"/>
    <row r="2328" ht="15" customHeight="1" x14ac:dyDescent="0.2"/>
    <row r="2329" ht="15" customHeight="1" x14ac:dyDescent="0.2"/>
    <row r="2330" ht="15" customHeight="1" x14ac:dyDescent="0.2"/>
    <row r="2331" ht="15" customHeight="1" x14ac:dyDescent="0.2"/>
    <row r="2332" ht="15" customHeight="1" x14ac:dyDescent="0.2"/>
    <row r="2333" ht="15" customHeight="1" x14ac:dyDescent="0.2"/>
    <row r="2334" ht="15" customHeight="1" x14ac:dyDescent="0.2"/>
    <row r="2350" ht="15" customHeight="1" x14ac:dyDescent="0.2"/>
    <row r="2351" ht="15" customHeight="1" x14ac:dyDescent="0.2"/>
    <row r="2352" ht="15" customHeight="1" x14ac:dyDescent="0.2"/>
    <row r="2353" ht="15" customHeight="1" x14ac:dyDescent="0.2"/>
    <row r="2354" ht="15" customHeight="1" x14ac:dyDescent="0.2"/>
    <row r="2355" ht="15" customHeight="1" x14ac:dyDescent="0.2"/>
    <row r="2356" ht="15" customHeight="1" x14ac:dyDescent="0.2"/>
    <row r="2357" ht="15" customHeight="1" x14ac:dyDescent="0.2"/>
    <row r="2358" ht="15" customHeight="1" x14ac:dyDescent="0.2"/>
    <row r="2359" ht="15" customHeight="1" x14ac:dyDescent="0.2"/>
    <row r="2360" ht="15" customHeight="1" x14ac:dyDescent="0.2"/>
    <row r="2361" ht="15" customHeight="1" x14ac:dyDescent="0.2"/>
    <row r="2362" ht="15" customHeight="1" x14ac:dyDescent="0.2"/>
    <row r="2363" ht="15" customHeight="1" x14ac:dyDescent="0.2"/>
    <row r="2364" ht="15" customHeight="1" x14ac:dyDescent="0.2"/>
    <row r="2365" ht="15" customHeight="1" x14ac:dyDescent="0.2"/>
    <row r="2367" ht="15" customHeight="1" x14ac:dyDescent="0.2"/>
    <row r="2368" ht="15" customHeight="1" x14ac:dyDescent="0.2"/>
    <row r="2369" ht="15" customHeight="1" x14ac:dyDescent="0.2"/>
    <row r="2370" ht="15" customHeight="1" x14ac:dyDescent="0.2"/>
    <row r="2371" ht="15" customHeight="1" x14ac:dyDescent="0.2"/>
    <row r="2372" ht="15" customHeight="1" x14ac:dyDescent="0.2"/>
    <row r="2373" ht="15" customHeight="1" x14ac:dyDescent="0.2"/>
    <row r="2374" ht="15" customHeight="1" x14ac:dyDescent="0.2"/>
    <row r="2375" ht="15" customHeight="1" x14ac:dyDescent="0.2"/>
    <row r="2376" ht="15" customHeight="1" x14ac:dyDescent="0.2"/>
    <row r="2377" ht="15" customHeight="1" x14ac:dyDescent="0.2"/>
    <row r="2378" ht="15" customHeight="1" x14ac:dyDescent="0.2"/>
    <row r="2380" ht="15" customHeight="1" x14ac:dyDescent="0.2"/>
    <row r="2381" ht="15" customHeight="1" x14ac:dyDescent="0.2"/>
    <row r="2382" ht="15" customHeight="1" x14ac:dyDescent="0.2"/>
    <row r="2383" ht="15" customHeight="1" x14ac:dyDescent="0.2"/>
    <row r="2384" ht="15" customHeight="1" x14ac:dyDescent="0.2"/>
    <row r="2385" ht="15" customHeight="1" x14ac:dyDescent="0.2"/>
    <row r="2386" ht="15" customHeight="1" x14ac:dyDescent="0.2"/>
    <row r="2387" ht="15" customHeight="1" x14ac:dyDescent="0.2"/>
    <row r="2388" ht="15" customHeight="1" x14ac:dyDescent="0.2"/>
    <row r="2390" ht="15" customHeight="1" x14ac:dyDescent="0.2"/>
    <row r="2391" ht="15" customHeight="1" x14ac:dyDescent="0.2"/>
    <row r="2392" ht="15" customHeight="1" x14ac:dyDescent="0.2"/>
    <row r="2393" ht="15" customHeight="1" x14ac:dyDescent="0.2"/>
    <row r="2394" ht="15" customHeight="1" x14ac:dyDescent="0.2"/>
    <row r="2395" ht="15" customHeight="1" x14ac:dyDescent="0.2"/>
    <row r="2396" ht="15" customHeight="1" x14ac:dyDescent="0.2"/>
    <row r="2397" ht="15" customHeight="1" x14ac:dyDescent="0.2"/>
    <row r="2400" ht="15" customHeight="1" x14ac:dyDescent="0.2"/>
    <row r="2401" ht="15" customHeight="1" x14ac:dyDescent="0.2"/>
    <row r="2402" ht="15" customHeight="1" x14ac:dyDescent="0.2"/>
    <row r="2403" ht="15" customHeight="1" x14ac:dyDescent="0.2"/>
    <row r="2404" ht="15" customHeight="1" x14ac:dyDescent="0.2"/>
    <row r="2405" ht="15" customHeight="1" x14ac:dyDescent="0.2"/>
    <row r="2406" ht="15" customHeight="1" x14ac:dyDescent="0.2"/>
    <row r="2407" ht="15" customHeight="1" x14ac:dyDescent="0.2"/>
    <row r="2408" ht="15" customHeight="1" x14ac:dyDescent="0.2"/>
    <row r="2410" ht="15" customHeight="1" x14ac:dyDescent="0.2"/>
    <row r="2411" ht="15" customHeight="1" x14ac:dyDescent="0.2"/>
    <row r="2412" ht="15" customHeight="1" x14ac:dyDescent="0.2"/>
    <row r="2413" ht="15" customHeight="1" x14ac:dyDescent="0.2"/>
    <row r="2414" ht="15" customHeight="1" x14ac:dyDescent="0.2"/>
    <row r="2415" ht="15" customHeight="1" x14ac:dyDescent="0.2"/>
    <row r="2416" ht="15" customHeight="1" x14ac:dyDescent="0.2"/>
    <row r="2417" spans="2:33" ht="15" customHeight="1" x14ac:dyDescent="0.2"/>
    <row r="2418" spans="2:33" ht="15" customHeight="1" x14ac:dyDescent="0.2"/>
    <row r="2419" spans="2:33" ht="15" customHeight="1" x14ac:dyDescent="0.2">
      <c r="B2419" s="76"/>
      <c r="C2419" s="76"/>
      <c r="D2419" s="76"/>
      <c r="E2419" s="76"/>
      <c r="F2419" s="76"/>
      <c r="G2419" s="76"/>
      <c r="H2419" s="76"/>
      <c r="I2419" s="76"/>
      <c r="J2419" s="76"/>
      <c r="K2419" s="76"/>
      <c r="L2419" s="76"/>
      <c r="M2419" s="76"/>
      <c r="N2419" s="76"/>
      <c r="O2419" s="76"/>
      <c r="P2419" s="76"/>
      <c r="Q2419" s="76"/>
      <c r="R2419" s="76"/>
      <c r="S2419" s="76"/>
      <c r="T2419" s="76"/>
      <c r="U2419" s="76"/>
      <c r="V2419" s="76"/>
      <c r="W2419" s="76"/>
      <c r="X2419" s="76"/>
      <c r="Y2419" s="76"/>
      <c r="Z2419" s="76"/>
      <c r="AA2419" s="76"/>
      <c r="AB2419" s="76"/>
      <c r="AC2419" s="76"/>
      <c r="AD2419" s="76"/>
      <c r="AE2419" s="76"/>
      <c r="AF2419" s="76"/>
      <c r="AG2419" s="76"/>
    </row>
    <row r="2420" spans="2:33" ht="15" customHeight="1" x14ac:dyDescent="0.2"/>
    <row r="2421" spans="2:33" ht="15" customHeight="1" x14ac:dyDescent="0.2"/>
    <row r="2422" spans="2:33" ht="15" customHeight="1" x14ac:dyDescent="0.2"/>
    <row r="2423" spans="2:33" ht="15" customHeight="1" x14ac:dyDescent="0.2"/>
    <row r="2424" spans="2:33" ht="15" customHeight="1" x14ac:dyDescent="0.2"/>
    <row r="2425" spans="2:33" ht="15" customHeight="1" x14ac:dyDescent="0.2"/>
    <row r="2426" spans="2:33" ht="15" customHeight="1" x14ac:dyDescent="0.2"/>
    <row r="2427" spans="2:33" ht="15" customHeight="1" x14ac:dyDescent="0.2"/>
    <row r="2428" spans="2:33" ht="15" customHeight="1" x14ac:dyDescent="0.2"/>
    <row r="2429" spans="2:33" ht="15" customHeight="1" x14ac:dyDescent="0.2"/>
    <row r="2430" spans="2:33" ht="15" customHeight="1" x14ac:dyDescent="0.2"/>
    <row r="2431" spans="2:33" ht="15" customHeight="1" x14ac:dyDescent="0.2"/>
    <row r="2432" spans="2:33" ht="15" customHeight="1" x14ac:dyDescent="0.2"/>
    <row r="2433" ht="15" customHeight="1" x14ac:dyDescent="0.2"/>
    <row r="2434" ht="15" customHeight="1" x14ac:dyDescent="0.2"/>
    <row r="2435" ht="15" customHeight="1" x14ac:dyDescent="0.2"/>
    <row r="2436" ht="15" customHeight="1" x14ac:dyDescent="0.2"/>
    <row r="2437" ht="15" customHeight="1" x14ac:dyDescent="0.2"/>
    <row r="2438" ht="15" customHeight="1" x14ac:dyDescent="0.2"/>
    <row r="2450" ht="15" customHeight="1" x14ac:dyDescent="0.2"/>
    <row r="2451" ht="15" customHeight="1" x14ac:dyDescent="0.2"/>
    <row r="2452" ht="15" customHeight="1" x14ac:dyDescent="0.2"/>
    <row r="2453" ht="15" customHeight="1" x14ac:dyDescent="0.2"/>
    <row r="2454" ht="15" customHeight="1" x14ac:dyDescent="0.2"/>
    <row r="2455" ht="15" customHeight="1" x14ac:dyDescent="0.2"/>
    <row r="2457" ht="15" customHeight="1" x14ac:dyDescent="0.2"/>
    <row r="2459" ht="15" customHeight="1" x14ac:dyDescent="0.2"/>
    <row r="2461" ht="15" customHeight="1" x14ac:dyDescent="0.2"/>
    <row r="2462" ht="15" customHeight="1" x14ac:dyDescent="0.2"/>
    <row r="2463" ht="15" customHeight="1" x14ac:dyDescent="0.2"/>
    <row r="2464" ht="15" customHeight="1" x14ac:dyDescent="0.2"/>
    <row r="2465" ht="15" customHeight="1" x14ac:dyDescent="0.2"/>
    <row r="2467" ht="15" customHeight="1" x14ac:dyDescent="0.2"/>
    <row r="2468" ht="15" customHeight="1" x14ac:dyDescent="0.2"/>
    <row r="2469" ht="15" customHeight="1" x14ac:dyDescent="0.2"/>
    <row r="2470" ht="15" customHeight="1" x14ac:dyDescent="0.2"/>
    <row r="2471" ht="15" customHeight="1" x14ac:dyDescent="0.2"/>
    <row r="2472" ht="15" customHeight="1" x14ac:dyDescent="0.2"/>
    <row r="2473" ht="15" customHeight="1" x14ac:dyDescent="0.2"/>
    <row r="2475" ht="15" customHeight="1" x14ac:dyDescent="0.2"/>
    <row r="2476" ht="15" customHeight="1" x14ac:dyDescent="0.2"/>
    <row r="2477" ht="15" customHeight="1" x14ac:dyDescent="0.2"/>
    <row r="2478" ht="15" customHeight="1" x14ac:dyDescent="0.2"/>
    <row r="2479" ht="15" customHeight="1" x14ac:dyDescent="0.2"/>
    <row r="2480" ht="15" customHeight="1" x14ac:dyDescent="0.2"/>
    <row r="2481" ht="15" customHeight="1" x14ac:dyDescent="0.2"/>
    <row r="2482" ht="15" customHeight="1" x14ac:dyDescent="0.2"/>
    <row r="2483" ht="15" customHeight="1" x14ac:dyDescent="0.2"/>
    <row r="2484" ht="15" customHeight="1" x14ac:dyDescent="0.2"/>
    <row r="2486" ht="15" customHeight="1" x14ac:dyDescent="0.2"/>
    <row r="2488" ht="15" customHeight="1" x14ac:dyDescent="0.2"/>
    <row r="2489" ht="15" customHeight="1" x14ac:dyDescent="0.2"/>
    <row r="2490" ht="15" customHeight="1" x14ac:dyDescent="0.2"/>
    <row r="2491" ht="15" customHeight="1" x14ac:dyDescent="0.2"/>
    <row r="2492" ht="15" customHeight="1" x14ac:dyDescent="0.2"/>
    <row r="2495" ht="15" customHeight="1" x14ac:dyDescent="0.2"/>
    <row r="2496" ht="15" customHeight="1" x14ac:dyDescent="0.2"/>
    <row r="2498" spans="2:33" ht="15" customHeight="1" x14ac:dyDescent="0.2"/>
    <row r="2499" spans="2:33" ht="15" customHeight="1" x14ac:dyDescent="0.2"/>
    <row r="2500" spans="2:33" ht="15" customHeight="1" x14ac:dyDescent="0.2"/>
    <row r="2501" spans="2:33" ht="15" customHeight="1" x14ac:dyDescent="0.2"/>
    <row r="2502" spans="2:33" ht="15" customHeight="1" x14ac:dyDescent="0.2"/>
    <row r="2504" spans="2:33" ht="15" customHeight="1" x14ac:dyDescent="0.2"/>
    <row r="2505" spans="2:33" ht="15" customHeight="1" x14ac:dyDescent="0.2"/>
    <row r="2506" spans="2:33" ht="15" customHeight="1" x14ac:dyDescent="0.2"/>
    <row r="2507" spans="2:33" ht="15" customHeight="1" x14ac:dyDescent="0.2"/>
    <row r="2508" spans="2:33" ht="15" customHeight="1" x14ac:dyDescent="0.2"/>
    <row r="2509" spans="2:33" ht="15" customHeight="1" x14ac:dyDescent="0.2">
      <c r="B2509" s="76"/>
      <c r="C2509" s="76"/>
      <c r="D2509" s="76"/>
      <c r="E2509" s="76"/>
      <c r="F2509" s="76"/>
      <c r="G2509" s="76"/>
      <c r="H2509" s="76"/>
      <c r="I2509" s="76"/>
      <c r="J2509" s="76"/>
      <c r="K2509" s="76"/>
      <c r="L2509" s="76"/>
      <c r="M2509" s="76"/>
      <c r="N2509" s="76"/>
      <c r="O2509" s="76"/>
      <c r="P2509" s="76"/>
      <c r="Q2509" s="76"/>
      <c r="R2509" s="76"/>
      <c r="S2509" s="76"/>
      <c r="T2509" s="76"/>
      <c r="U2509" s="76"/>
      <c r="V2509" s="76"/>
      <c r="W2509" s="76"/>
      <c r="X2509" s="76"/>
      <c r="Y2509" s="76"/>
      <c r="Z2509" s="76"/>
      <c r="AA2509" s="76"/>
      <c r="AB2509" s="76"/>
      <c r="AC2509" s="76"/>
      <c r="AD2509" s="76"/>
      <c r="AE2509" s="76"/>
      <c r="AF2509" s="76"/>
      <c r="AG2509" s="76"/>
    </row>
    <row r="2510" spans="2:33" ht="15" customHeight="1" x14ac:dyDescent="0.2"/>
    <row r="2511" spans="2:33" ht="15" customHeight="1" x14ac:dyDescent="0.2"/>
    <row r="2512" spans="2:33" ht="15" customHeight="1" x14ac:dyDescent="0.2"/>
    <row r="2513" ht="15" customHeight="1" x14ac:dyDescent="0.2"/>
    <row r="2514" ht="15" customHeight="1" x14ac:dyDescent="0.2"/>
    <row r="2515" ht="15" customHeight="1" x14ac:dyDescent="0.2"/>
    <row r="2516" ht="15" customHeight="1" x14ac:dyDescent="0.2"/>
    <row r="2517" ht="15" customHeight="1" x14ac:dyDescent="0.2"/>
    <row r="2518" ht="15" customHeight="1" x14ac:dyDescent="0.2"/>
    <row r="2519" ht="15" customHeight="1" x14ac:dyDescent="0.2"/>
    <row r="2520" ht="15" customHeight="1" x14ac:dyDescent="0.2"/>
    <row r="2521" ht="15" customHeight="1" x14ac:dyDescent="0.2"/>
    <row r="2522" ht="15" customHeight="1" x14ac:dyDescent="0.2"/>
    <row r="2523" ht="15" customHeight="1" x14ac:dyDescent="0.2"/>
    <row r="2524" ht="15" customHeight="1" x14ac:dyDescent="0.2"/>
    <row r="2525" ht="15" customHeight="1" x14ac:dyDescent="0.2"/>
    <row r="2526" ht="15" customHeight="1" x14ac:dyDescent="0.2"/>
    <row r="2527" ht="15" customHeight="1" x14ac:dyDescent="0.2"/>
    <row r="2528" ht="15" customHeight="1" x14ac:dyDescent="0.2"/>
    <row r="2529" ht="15" customHeight="1" x14ac:dyDescent="0.2"/>
    <row r="2550" ht="15" customHeight="1" x14ac:dyDescent="0.2"/>
    <row r="2551" ht="15" customHeight="1" x14ac:dyDescent="0.2"/>
    <row r="2552" ht="15" customHeight="1" x14ac:dyDescent="0.2"/>
    <row r="2553" ht="15" customHeight="1" x14ac:dyDescent="0.2"/>
    <row r="2554" ht="15" customHeight="1" x14ac:dyDescent="0.2"/>
    <row r="2555" ht="15" customHeight="1" x14ac:dyDescent="0.2"/>
    <row r="2556" ht="15" customHeight="1" x14ac:dyDescent="0.2"/>
    <row r="2557" ht="15" customHeight="1" x14ac:dyDescent="0.2"/>
    <row r="2558" ht="15" customHeight="1" x14ac:dyDescent="0.2"/>
    <row r="2559" ht="15" customHeight="1" x14ac:dyDescent="0.2"/>
    <row r="2561" ht="15" customHeight="1" x14ac:dyDescent="0.2"/>
    <row r="2562" ht="15" customHeight="1" x14ac:dyDescent="0.2"/>
    <row r="2563" ht="15" customHeight="1" x14ac:dyDescent="0.2"/>
    <row r="2564" ht="15" customHeight="1" x14ac:dyDescent="0.2"/>
    <row r="2565" ht="15" customHeight="1" x14ac:dyDescent="0.2"/>
    <row r="2566" ht="15" customHeight="1" x14ac:dyDescent="0.2"/>
    <row r="2568" ht="15" customHeight="1" x14ac:dyDescent="0.2"/>
    <row r="2569" ht="15" customHeight="1" x14ac:dyDescent="0.2"/>
    <row r="2570" ht="15" customHeight="1" x14ac:dyDescent="0.2"/>
    <row r="2571" ht="15" customHeight="1" x14ac:dyDescent="0.2"/>
    <row r="2572" ht="15" customHeight="1" x14ac:dyDescent="0.2"/>
    <row r="2573" ht="15" customHeight="1" x14ac:dyDescent="0.2"/>
    <row r="2575" ht="15" customHeight="1" x14ac:dyDescent="0.2"/>
    <row r="2576" ht="15" customHeight="1" x14ac:dyDescent="0.2"/>
    <row r="2577" ht="15" customHeight="1" x14ac:dyDescent="0.2"/>
    <row r="2578" ht="15" customHeight="1" x14ac:dyDescent="0.2"/>
    <row r="2579" ht="15" customHeight="1" x14ac:dyDescent="0.2"/>
    <row r="2581" ht="15" customHeight="1" x14ac:dyDescent="0.2"/>
    <row r="2582" ht="15" customHeight="1" x14ac:dyDescent="0.2"/>
    <row r="2583" ht="15" customHeight="1" x14ac:dyDescent="0.2"/>
    <row r="2584" ht="15" customHeight="1" x14ac:dyDescent="0.2"/>
    <row r="2585" ht="15" customHeight="1" x14ac:dyDescent="0.2"/>
    <row r="2586" ht="15" customHeight="1" x14ac:dyDescent="0.2"/>
    <row r="2588" ht="15" customHeight="1" x14ac:dyDescent="0.2"/>
    <row r="2589" ht="15" customHeight="1" x14ac:dyDescent="0.2"/>
    <row r="2590" ht="15" customHeight="1" x14ac:dyDescent="0.2"/>
    <row r="2591" ht="15" customHeight="1" x14ac:dyDescent="0.2"/>
    <row r="2592" ht="15" customHeight="1" x14ac:dyDescent="0.2"/>
    <row r="2593" spans="2:33" ht="15" customHeight="1" x14ac:dyDescent="0.2"/>
    <row r="2595" spans="2:33" ht="15" customHeight="1" x14ac:dyDescent="0.2"/>
    <row r="2596" spans="2:33" ht="15" customHeight="1" x14ac:dyDescent="0.2"/>
    <row r="2597" spans="2:33" ht="15" customHeight="1" x14ac:dyDescent="0.2"/>
    <row r="2598" spans="2:33" ht="15" customHeight="1" x14ac:dyDescent="0.2">
      <c r="B2598" s="76"/>
      <c r="C2598" s="76"/>
      <c r="D2598" s="76"/>
      <c r="E2598" s="76"/>
      <c r="F2598" s="76"/>
      <c r="G2598" s="76"/>
      <c r="H2598" s="76"/>
      <c r="I2598" s="76"/>
      <c r="J2598" s="76"/>
      <c r="K2598" s="76"/>
      <c r="L2598" s="76"/>
      <c r="M2598" s="76"/>
      <c r="N2598" s="76"/>
      <c r="O2598" s="76"/>
      <c r="P2598" s="76"/>
      <c r="Q2598" s="76"/>
      <c r="R2598" s="76"/>
      <c r="S2598" s="76"/>
      <c r="T2598" s="76"/>
      <c r="U2598" s="76"/>
      <c r="V2598" s="76"/>
      <c r="W2598" s="76"/>
      <c r="X2598" s="76"/>
      <c r="Y2598" s="76"/>
      <c r="Z2598" s="76"/>
      <c r="AA2598" s="76"/>
      <c r="AB2598" s="76"/>
      <c r="AC2598" s="76"/>
      <c r="AD2598" s="76"/>
      <c r="AE2598" s="76"/>
      <c r="AF2598" s="76"/>
      <c r="AG2598" s="76"/>
    </row>
    <row r="2599" spans="2:33" ht="15" customHeight="1" x14ac:dyDescent="0.2"/>
    <row r="2600" spans="2:33" ht="15" customHeight="1" x14ac:dyDescent="0.2"/>
    <row r="2601" spans="2:33" ht="15" customHeight="1" x14ac:dyDescent="0.2"/>
    <row r="2602" spans="2:33" ht="15" customHeight="1" x14ac:dyDescent="0.2"/>
    <row r="2603" spans="2:33" ht="15" customHeight="1" x14ac:dyDescent="0.2"/>
    <row r="2604" spans="2:33" ht="15" customHeight="1" x14ac:dyDescent="0.2"/>
    <row r="2605" spans="2:33" ht="15" customHeight="1" x14ac:dyDescent="0.2"/>
    <row r="2606" spans="2:33" ht="15" customHeight="1" x14ac:dyDescent="0.2"/>
    <row r="2607" spans="2:33" ht="15" customHeight="1" x14ac:dyDescent="0.2"/>
    <row r="2608" spans="2:33" ht="15" customHeight="1" x14ac:dyDescent="0.2"/>
    <row r="2609" ht="15" customHeight="1" x14ac:dyDescent="0.2"/>
    <row r="2610" ht="15" customHeight="1" x14ac:dyDescent="0.2"/>
    <row r="2611" ht="15" customHeight="1" x14ac:dyDescent="0.2"/>
    <row r="2612" ht="15" customHeight="1" x14ac:dyDescent="0.2"/>
    <row r="2613" ht="15" customHeight="1" x14ac:dyDescent="0.2"/>
    <row r="2614" ht="15" customHeight="1" x14ac:dyDescent="0.2"/>
    <row r="2625" ht="15" customHeight="1" x14ac:dyDescent="0.2"/>
    <row r="2626" ht="15" customHeight="1" x14ac:dyDescent="0.2"/>
    <row r="2627" ht="15" customHeight="1" x14ac:dyDescent="0.2"/>
    <row r="2628" ht="15" customHeight="1" x14ac:dyDescent="0.2"/>
    <row r="2629" ht="15" customHeight="1" x14ac:dyDescent="0.2"/>
    <row r="2630" ht="15" customHeight="1" x14ac:dyDescent="0.2"/>
    <row r="2631" ht="15" customHeight="1" x14ac:dyDescent="0.2"/>
    <row r="2632" ht="15" customHeight="1" x14ac:dyDescent="0.2"/>
    <row r="2633" ht="15" customHeight="1" x14ac:dyDescent="0.2"/>
    <row r="2634" ht="15" customHeight="1" x14ac:dyDescent="0.2"/>
    <row r="2635" ht="15" customHeight="1" x14ac:dyDescent="0.2"/>
    <row r="2636" ht="15" customHeight="1" x14ac:dyDescent="0.2"/>
    <row r="2637" ht="15" customHeight="1" x14ac:dyDescent="0.2"/>
    <row r="2638" ht="15" customHeight="1" x14ac:dyDescent="0.2"/>
    <row r="2639" ht="15" customHeight="1" x14ac:dyDescent="0.2"/>
    <row r="2640" ht="15" customHeight="1" x14ac:dyDescent="0.2"/>
    <row r="2641" ht="15" customHeight="1" x14ac:dyDescent="0.2"/>
    <row r="2642" ht="15" customHeight="1" x14ac:dyDescent="0.2"/>
    <row r="2643" ht="15" customHeight="1" x14ac:dyDescent="0.2"/>
    <row r="2644" ht="15" customHeight="1" x14ac:dyDescent="0.2"/>
    <row r="2645" ht="15" customHeight="1" x14ac:dyDescent="0.2"/>
    <row r="2646" ht="15" customHeight="1" x14ac:dyDescent="0.2"/>
    <row r="2648" ht="15" customHeight="1" x14ac:dyDescent="0.2"/>
    <row r="2649" ht="15" customHeight="1" x14ac:dyDescent="0.2"/>
    <row r="2650" ht="15" customHeight="1" x14ac:dyDescent="0.2"/>
    <row r="2651" ht="15" customHeight="1" x14ac:dyDescent="0.2"/>
    <row r="2652" ht="15" customHeight="1" x14ac:dyDescent="0.2"/>
    <row r="2653" ht="15" customHeight="1" x14ac:dyDescent="0.2"/>
    <row r="2654" ht="15" customHeight="1" x14ac:dyDescent="0.2"/>
    <row r="2655" ht="15" customHeight="1" x14ac:dyDescent="0.2"/>
    <row r="2656" ht="15" customHeight="1" x14ac:dyDescent="0.2"/>
    <row r="2657" ht="15" customHeight="1" x14ac:dyDescent="0.2"/>
    <row r="2658" ht="15" customHeight="1" x14ac:dyDescent="0.2"/>
    <row r="2659" ht="15" customHeight="1" x14ac:dyDescent="0.2"/>
    <row r="2662" ht="15" customHeight="1" x14ac:dyDescent="0.2"/>
    <row r="2663" ht="15" customHeight="1" x14ac:dyDescent="0.2"/>
    <row r="2664" ht="15" customHeight="1" x14ac:dyDescent="0.2"/>
    <row r="2665" ht="15" customHeight="1" x14ac:dyDescent="0.2"/>
    <row r="2666" ht="15" customHeight="1" x14ac:dyDescent="0.2"/>
    <row r="2667" ht="15" customHeight="1" x14ac:dyDescent="0.2"/>
    <row r="2668" ht="15" customHeight="1" x14ac:dyDescent="0.2"/>
    <row r="2669" ht="15" customHeight="1" x14ac:dyDescent="0.2"/>
    <row r="2670" ht="15" customHeight="1" x14ac:dyDescent="0.2"/>
    <row r="2671" ht="15" customHeight="1" x14ac:dyDescent="0.2"/>
    <row r="2672" ht="15" customHeight="1" x14ac:dyDescent="0.2"/>
    <row r="2673" ht="15" customHeight="1" x14ac:dyDescent="0.2"/>
    <row r="2674" ht="15" customHeight="1" x14ac:dyDescent="0.2"/>
    <row r="2675" ht="15" customHeight="1" x14ac:dyDescent="0.2"/>
    <row r="2676" ht="15" customHeight="1" x14ac:dyDescent="0.2"/>
    <row r="2677" ht="15" customHeight="1" x14ac:dyDescent="0.2"/>
    <row r="2678" ht="15" customHeight="1" x14ac:dyDescent="0.2"/>
    <row r="2679" ht="15" customHeight="1" x14ac:dyDescent="0.2"/>
    <row r="2680" ht="15" customHeight="1" x14ac:dyDescent="0.2"/>
    <row r="2681" ht="15" customHeight="1" x14ac:dyDescent="0.2"/>
    <row r="2682" ht="15" customHeight="1" x14ac:dyDescent="0.2"/>
    <row r="2683" ht="15" customHeight="1" x14ac:dyDescent="0.2"/>
    <row r="2684" ht="15" customHeight="1" x14ac:dyDescent="0.2"/>
    <row r="2685" ht="15" customHeight="1" x14ac:dyDescent="0.2"/>
    <row r="2686" ht="15" customHeight="1" x14ac:dyDescent="0.2"/>
    <row r="2687" ht="15" customHeight="1" x14ac:dyDescent="0.2"/>
    <row r="2689" ht="15" customHeight="1" x14ac:dyDescent="0.2"/>
    <row r="2690" ht="15" customHeight="1" x14ac:dyDescent="0.2"/>
    <row r="2691" ht="15" customHeight="1" x14ac:dyDescent="0.2"/>
    <row r="2692" ht="15" customHeight="1" x14ac:dyDescent="0.2"/>
    <row r="2693" ht="15" customHeight="1" x14ac:dyDescent="0.2"/>
    <row r="2694" ht="15" customHeight="1" x14ac:dyDescent="0.2"/>
    <row r="2695" ht="15" customHeight="1" x14ac:dyDescent="0.2"/>
    <row r="2696" ht="15" customHeight="1" x14ac:dyDescent="0.2"/>
    <row r="2697" ht="15" customHeight="1" x14ac:dyDescent="0.2"/>
    <row r="2698" ht="15" customHeight="1" x14ac:dyDescent="0.2"/>
    <row r="2699" ht="15" customHeight="1" x14ac:dyDescent="0.2"/>
    <row r="2700" ht="15" customHeight="1" x14ac:dyDescent="0.2"/>
    <row r="2701" ht="15" customHeight="1" x14ac:dyDescent="0.2"/>
    <row r="2702" ht="15" customHeight="1" x14ac:dyDescent="0.2"/>
    <row r="2703" ht="15" customHeight="1" x14ac:dyDescent="0.2"/>
    <row r="2704" ht="15" customHeight="1" x14ac:dyDescent="0.2"/>
    <row r="2707" spans="2:33" ht="15" customHeight="1" x14ac:dyDescent="0.2"/>
    <row r="2708" spans="2:33" ht="15" customHeight="1" x14ac:dyDescent="0.2"/>
    <row r="2709" spans="2:33" ht="15" customHeight="1" x14ac:dyDescent="0.2"/>
    <row r="2710" spans="2:33" ht="15" customHeight="1" x14ac:dyDescent="0.2"/>
    <row r="2711" spans="2:33" ht="15" customHeight="1" x14ac:dyDescent="0.2"/>
    <row r="2712" spans="2:33" ht="15" customHeight="1" x14ac:dyDescent="0.2"/>
    <row r="2713" spans="2:33" ht="15" customHeight="1" x14ac:dyDescent="0.2"/>
    <row r="2714" spans="2:33" ht="15" customHeight="1" x14ac:dyDescent="0.2"/>
    <row r="2715" spans="2:33" ht="15" customHeight="1" x14ac:dyDescent="0.2"/>
    <row r="2716" spans="2:33" ht="15" customHeight="1" x14ac:dyDescent="0.2"/>
    <row r="2717" spans="2:33" ht="15" customHeight="1" x14ac:dyDescent="0.2"/>
    <row r="2718" spans="2:33" ht="15" customHeight="1" x14ac:dyDescent="0.2"/>
    <row r="2719" spans="2:33" ht="15" customHeight="1" x14ac:dyDescent="0.2">
      <c r="B2719" s="76"/>
      <c r="C2719" s="76"/>
      <c r="D2719" s="76"/>
      <c r="E2719" s="76"/>
      <c r="F2719" s="76"/>
      <c r="G2719" s="76"/>
      <c r="H2719" s="76"/>
      <c r="I2719" s="76"/>
      <c r="J2719" s="76"/>
      <c r="K2719" s="76"/>
      <c r="L2719" s="76"/>
      <c r="M2719" s="76"/>
      <c r="N2719" s="76"/>
      <c r="O2719" s="76"/>
      <c r="P2719" s="76"/>
      <c r="Q2719" s="76"/>
      <c r="R2719" s="76"/>
      <c r="S2719" s="76"/>
      <c r="T2719" s="76"/>
      <c r="U2719" s="76"/>
      <c r="V2719" s="76"/>
      <c r="W2719" s="76"/>
      <c r="X2719" s="76"/>
      <c r="Y2719" s="76"/>
      <c r="Z2719" s="76"/>
      <c r="AA2719" s="76"/>
      <c r="AB2719" s="76"/>
      <c r="AC2719" s="76"/>
      <c r="AD2719" s="76"/>
      <c r="AE2719" s="76"/>
      <c r="AF2719" s="76"/>
      <c r="AG2719" s="76"/>
    </row>
    <row r="2720" spans="2:33" ht="15" customHeight="1" x14ac:dyDescent="0.2"/>
    <row r="2721" ht="15" customHeight="1" x14ac:dyDescent="0.2"/>
    <row r="2722" ht="15" customHeight="1" x14ac:dyDescent="0.2"/>
    <row r="2723" ht="15" customHeight="1" x14ac:dyDescent="0.2"/>
    <row r="2724" ht="15" customHeight="1" x14ac:dyDescent="0.2"/>
    <row r="2725" ht="15" customHeight="1" x14ac:dyDescent="0.2"/>
    <row r="2726" ht="15" customHeight="1" x14ac:dyDescent="0.2"/>
    <row r="2727" ht="15" customHeight="1" x14ac:dyDescent="0.2"/>
    <row r="2728" ht="15" customHeight="1" x14ac:dyDescent="0.2"/>
    <row r="2729" ht="15" customHeight="1" x14ac:dyDescent="0.2"/>
    <row r="2730" ht="15" customHeight="1" x14ac:dyDescent="0.2"/>
    <row r="2731" ht="15" customHeight="1" x14ac:dyDescent="0.2"/>
    <row r="2732" ht="15" customHeight="1" x14ac:dyDescent="0.2"/>
    <row r="2733" ht="15" customHeight="1" x14ac:dyDescent="0.2"/>
    <row r="2734" ht="15" customHeight="1" x14ac:dyDescent="0.2"/>
    <row r="2735" ht="15" customHeight="1" x14ac:dyDescent="0.2"/>
    <row r="2736" ht="15" customHeight="1" x14ac:dyDescent="0.2"/>
    <row r="2737" ht="15" customHeight="1" x14ac:dyDescent="0.2"/>
    <row r="2738" ht="15" customHeight="1" x14ac:dyDescent="0.2"/>
    <row r="2739" ht="15" customHeight="1" x14ac:dyDescent="0.2"/>
    <row r="2740" ht="15" customHeight="1" x14ac:dyDescent="0.2"/>
    <row r="2741" ht="15" customHeight="1" x14ac:dyDescent="0.2"/>
    <row r="2742" ht="15" customHeight="1" x14ac:dyDescent="0.2"/>
    <row r="2775" ht="15" customHeight="1" x14ac:dyDescent="0.2"/>
    <row r="2776" ht="15" customHeight="1" x14ac:dyDescent="0.2"/>
    <row r="2777" ht="15" customHeight="1" x14ac:dyDescent="0.2"/>
    <row r="2778" ht="15" customHeight="1" x14ac:dyDescent="0.2"/>
    <row r="2779" ht="15" customHeight="1" x14ac:dyDescent="0.2"/>
    <row r="2780" ht="15" customHeight="1" x14ac:dyDescent="0.2"/>
    <row r="2781" ht="15" customHeight="1" x14ac:dyDescent="0.2"/>
    <row r="2782" ht="15" customHeight="1" x14ac:dyDescent="0.2"/>
    <row r="2783" ht="15" customHeight="1" x14ac:dyDescent="0.2"/>
    <row r="2784" ht="15" customHeight="1" x14ac:dyDescent="0.2"/>
    <row r="2785" ht="15" customHeight="1" x14ac:dyDescent="0.2"/>
    <row r="2786" ht="15" customHeight="1" x14ac:dyDescent="0.2"/>
    <row r="2788" ht="15" customHeight="1" x14ac:dyDescent="0.2"/>
    <row r="2789" ht="15" customHeight="1" x14ac:dyDescent="0.2"/>
    <row r="2790" ht="15" customHeight="1" x14ac:dyDescent="0.2"/>
    <row r="2791" ht="15" customHeight="1" x14ac:dyDescent="0.2"/>
    <row r="2793" ht="15" customHeight="1" x14ac:dyDescent="0.2"/>
    <row r="2794" ht="15" customHeight="1" x14ac:dyDescent="0.2"/>
    <row r="2795" ht="15" customHeight="1" x14ac:dyDescent="0.2"/>
    <row r="2796" ht="15" customHeight="1" x14ac:dyDescent="0.2"/>
    <row r="2797" ht="15" customHeight="1" x14ac:dyDescent="0.2"/>
    <row r="2798" ht="15" customHeight="1" x14ac:dyDescent="0.2"/>
    <row r="2799" ht="15" customHeight="1" x14ac:dyDescent="0.2"/>
    <row r="2800" ht="15" customHeight="1" x14ac:dyDescent="0.2"/>
    <row r="2801" ht="15" customHeight="1" x14ac:dyDescent="0.2"/>
    <row r="2802" ht="15" customHeight="1" x14ac:dyDescent="0.2"/>
    <row r="2804" ht="15" customHeight="1" x14ac:dyDescent="0.2"/>
    <row r="2805" ht="15" customHeight="1" x14ac:dyDescent="0.2"/>
    <row r="2806" ht="15" customHeight="1" x14ac:dyDescent="0.2"/>
    <row r="2807" ht="15" customHeight="1" x14ac:dyDescent="0.2"/>
    <row r="2809" ht="15" customHeight="1" x14ac:dyDescent="0.2"/>
    <row r="2810" ht="15" customHeight="1" x14ac:dyDescent="0.2"/>
    <row r="2811" ht="15" customHeight="1" x14ac:dyDescent="0.2"/>
    <row r="2812" ht="15" customHeight="1" x14ac:dyDescent="0.2"/>
    <row r="2813" ht="15" customHeight="1" x14ac:dyDescent="0.2"/>
    <row r="2814" ht="15" customHeight="1" x14ac:dyDescent="0.2"/>
    <row r="2815" ht="15" customHeight="1" x14ac:dyDescent="0.2"/>
    <row r="2816" ht="15" customHeight="1" x14ac:dyDescent="0.2"/>
    <row r="2818" ht="15" customHeight="1" x14ac:dyDescent="0.2"/>
    <row r="2819" ht="15" customHeight="1" x14ac:dyDescent="0.2"/>
    <row r="2820" ht="15" customHeight="1" x14ac:dyDescent="0.2"/>
    <row r="2821" ht="15" customHeight="1" x14ac:dyDescent="0.2"/>
    <row r="2822" ht="15" customHeight="1" x14ac:dyDescent="0.2"/>
    <row r="2823" ht="15" customHeight="1" x14ac:dyDescent="0.2"/>
    <row r="2825" ht="15" customHeight="1" x14ac:dyDescent="0.2"/>
    <row r="2826" ht="15" customHeight="1" x14ac:dyDescent="0.2"/>
    <row r="2827" ht="15" customHeight="1" x14ac:dyDescent="0.2"/>
    <row r="2828" ht="15" customHeight="1" x14ac:dyDescent="0.2"/>
    <row r="2831" ht="15" customHeight="1" x14ac:dyDescent="0.2"/>
    <row r="2832" ht="15" customHeight="1" x14ac:dyDescent="0.2"/>
    <row r="2833" spans="2:33" ht="15" customHeight="1" x14ac:dyDescent="0.2"/>
    <row r="2834" spans="2:33" ht="15" customHeight="1" x14ac:dyDescent="0.2"/>
    <row r="2835" spans="2:33" ht="15" customHeight="1" x14ac:dyDescent="0.2"/>
    <row r="2836" spans="2:33" ht="15" customHeight="1" x14ac:dyDescent="0.2"/>
    <row r="2837" spans="2:33" ht="15" customHeight="1" x14ac:dyDescent="0.2">
      <c r="B2837" s="76"/>
      <c r="C2837" s="76"/>
      <c r="D2837" s="76"/>
      <c r="E2837" s="76"/>
      <c r="F2837" s="76"/>
      <c r="G2837" s="76"/>
      <c r="H2837" s="76"/>
      <c r="I2837" s="76"/>
      <c r="J2837" s="76"/>
      <c r="K2837" s="76"/>
      <c r="L2837" s="76"/>
      <c r="M2837" s="76"/>
      <c r="N2837" s="76"/>
      <c r="O2837" s="76"/>
      <c r="P2837" s="76"/>
      <c r="Q2837" s="76"/>
      <c r="R2837" s="76"/>
      <c r="S2837" s="76"/>
      <c r="T2837" s="76"/>
      <c r="U2837" s="76"/>
      <c r="V2837" s="76"/>
      <c r="W2837" s="76"/>
      <c r="X2837" s="76"/>
      <c r="Y2837" s="76"/>
      <c r="Z2837" s="76"/>
      <c r="AA2837" s="76"/>
      <c r="AB2837" s="76"/>
      <c r="AC2837" s="76"/>
      <c r="AD2837" s="76"/>
      <c r="AE2837" s="76"/>
      <c r="AF2837" s="76"/>
      <c r="AG2837" s="76"/>
    </row>
    <row r="2838" spans="2:33" ht="15" customHeight="1" x14ac:dyDescent="0.2"/>
    <row r="2839" spans="2:33" ht="15" customHeight="1" x14ac:dyDescent="0.2"/>
    <row r="2840" spans="2:33" ht="15" customHeight="1" x14ac:dyDescent="0.2"/>
    <row r="2841" spans="2:33" ht="15" customHeight="1" x14ac:dyDescent="0.2"/>
  </sheetData>
  <mergeCells count="20">
    <mergeCell ref="B112:AG112"/>
    <mergeCell ref="B308:AG308"/>
    <mergeCell ref="B511:AG511"/>
    <mergeCell ref="B712:AG712"/>
    <mergeCell ref="B887:AG887"/>
    <mergeCell ref="B1100:AG1100"/>
    <mergeCell ref="B1227:AG1227"/>
    <mergeCell ref="B1390:AG1390"/>
    <mergeCell ref="B1502:AG1502"/>
    <mergeCell ref="B1604:AG1604"/>
    <mergeCell ref="B1698:AG1698"/>
    <mergeCell ref="B1945:AG1945"/>
    <mergeCell ref="B2031:AG2031"/>
    <mergeCell ref="B2153:AG2153"/>
    <mergeCell ref="B2317:AG2317"/>
    <mergeCell ref="B2419:AG2419"/>
    <mergeCell ref="B2509:AG2509"/>
    <mergeCell ref="B2598:AG2598"/>
    <mergeCell ref="B2719:AG2719"/>
    <mergeCell ref="B2837:AG283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A593A1-BCB7-46A4-B72E-B6AE3CA15A72}">
  <dimension ref="A1:AH109"/>
  <sheetViews>
    <sheetView workbookViewId="0">
      <pane xSplit="2" ySplit="1" topLeftCell="C2" activePane="bottomRight" state="frozen"/>
      <selection pane="topRight" activeCell="C1" sqref="C1"/>
      <selection pane="bottomLeft" activeCell="A2" sqref="A2"/>
      <selection pane="bottomRight" sqref="A1:XFD1048576"/>
    </sheetView>
  </sheetViews>
  <sheetFormatPr defaultColWidth="8.7109375" defaultRowHeight="15" customHeight="1" x14ac:dyDescent="0.2"/>
  <cols>
    <col min="1" max="1" width="21.28515625" style="37" bestFit="1" customWidth="1"/>
    <col min="2" max="2" width="46.7109375" style="37" customWidth="1"/>
    <col min="3" max="16384" width="8.7109375" style="37"/>
  </cols>
  <sheetData>
    <row r="1" spans="1:33" ht="15" customHeight="1" thickBot="1" x14ac:dyDescent="0.25">
      <c r="B1" s="53" t="s">
        <v>642</v>
      </c>
      <c r="C1" s="50">
        <v>2022</v>
      </c>
      <c r="D1" s="50">
        <v>2023</v>
      </c>
      <c r="E1" s="50">
        <v>2024</v>
      </c>
      <c r="F1" s="50">
        <v>2025</v>
      </c>
      <c r="G1" s="50">
        <v>2026</v>
      </c>
      <c r="H1" s="50">
        <v>2027</v>
      </c>
      <c r="I1" s="50">
        <v>2028</v>
      </c>
      <c r="J1" s="50">
        <v>2029</v>
      </c>
      <c r="K1" s="50">
        <v>2030</v>
      </c>
      <c r="L1" s="50">
        <v>2031</v>
      </c>
      <c r="M1" s="50">
        <v>2032</v>
      </c>
      <c r="N1" s="50">
        <v>2033</v>
      </c>
      <c r="O1" s="50">
        <v>2034</v>
      </c>
      <c r="P1" s="50">
        <v>2035</v>
      </c>
      <c r="Q1" s="50">
        <v>2036</v>
      </c>
      <c r="R1" s="50">
        <v>2037</v>
      </c>
      <c r="S1" s="50">
        <v>2038</v>
      </c>
      <c r="T1" s="50">
        <v>2039</v>
      </c>
      <c r="U1" s="50">
        <v>2040</v>
      </c>
      <c r="V1" s="50">
        <v>2041</v>
      </c>
      <c r="W1" s="50">
        <v>2042</v>
      </c>
      <c r="X1" s="50">
        <v>2043</v>
      </c>
      <c r="Y1" s="50">
        <v>2044</v>
      </c>
      <c r="Z1" s="50">
        <v>2045</v>
      </c>
      <c r="AA1" s="50">
        <v>2046</v>
      </c>
      <c r="AB1" s="50">
        <v>2047</v>
      </c>
      <c r="AC1" s="50">
        <v>2048</v>
      </c>
      <c r="AD1" s="50">
        <v>2049</v>
      </c>
      <c r="AE1" s="50">
        <v>2050</v>
      </c>
    </row>
    <row r="2" spans="1:33" ht="15" customHeight="1" thickTop="1" x14ac:dyDescent="0.2"/>
    <row r="3" spans="1:33" ht="15" customHeight="1" x14ac:dyDescent="0.2">
      <c r="C3" s="73" t="s">
        <v>494</v>
      </c>
      <c r="D3" s="73" t="s">
        <v>643</v>
      </c>
      <c r="E3" s="55"/>
      <c r="F3" s="55"/>
      <c r="G3" s="55"/>
    </row>
    <row r="4" spans="1:33" ht="15" customHeight="1" x14ac:dyDescent="0.2">
      <c r="C4" s="73" t="s">
        <v>495</v>
      </c>
      <c r="D4" s="73" t="s">
        <v>644</v>
      </c>
      <c r="E4" s="55"/>
      <c r="F4" s="55"/>
      <c r="G4" s="73" t="s">
        <v>623</v>
      </c>
    </row>
    <row r="5" spans="1:33" ht="15" customHeight="1" x14ac:dyDescent="0.2">
      <c r="C5" s="73" t="s">
        <v>496</v>
      </c>
      <c r="D5" s="73" t="s">
        <v>645</v>
      </c>
      <c r="E5" s="55"/>
      <c r="F5" s="55"/>
      <c r="G5" s="55"/>
    </row>
    <row r="6" spans="1:33" ht="15" customHeight="1" x14ac:dyDescent="0.2">
      <c r="C6" s="73" t="s">
        <v>497</v>
      </c>
      <c r="D6" s="55"/>
      <c r="E6" s="73" t="s">
        <v>646</v>
      </c>
      <c r="F6" s="55"/>
      <c r="G6" s="55"/>
    </row>
    <row r="7" spans="1:33" ht="12" x14ac:dyDescent="0.2"/>
    <row r="8" spans="1:33" ht="12" x14ac:dyDescent="0.2"/>
    <row r="9" spans="1:33" ht="12" x14ac:dyDescent="0.2">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row>
    <row r="10" spans="1:33" ht="15" customHeight="1" x14ac:dyDescent="0.25">
      <c r="A10" s="43" t="s">
        <v>318</v>
      </c>
      <c r="B10" s="60" t="s">
        <v>43</v>
      </c>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51" t="s">
        <v>620</v>
      </c>
      <c r="AG10" s="38"/>
    </row>
    <row r="11" spans="1:33" ht="15" customHeight="1" x14ac:dyDescent="0.2">
      <c r="B11" s="61" t="s">
        <v>44</v>
      </c>
      <c r="C11" s="38"/>
      <c r="D11" s="38"/>
      <c r="E11" s="38"/>
      <c r="F11" s="38"/>
      <c r="G11" s="38"/>
      <c r="H11" s="38"/>
      <c r="I11" s="38"/>
      <c r="J11" s="38"/>
      <c r="K11" s="38"/>
      <c r="L11" s="38"/>
      <c r="M11" s="38"/>
      <c r="N11" s="38"/>
      <c r="O11" s="38"/>
      <c r="P11" s="38"/>
      <c r="Q11" s="38"/>
      <c r="R11" s="38"/>
      <c r="S11" s="38"/>
      <c r="T11" s="38"/>
      <c r="U11" s="38"/>
      <c r="V11" s="38"/>
      <c r="W11" s="38"/>
      <c r="X11" s="38"/>
      <c r="Y11" s="38"/>
      <c r="Z11" s="38"/>
      <c r="AA11" s="38"/>
      <c r="AB11" s="38"/>
      <c r="AC11" s="38"/>
      <c r="AD11" s="38"/>
      <c r="AE11" s="38"/>
      <c r="AF11" s="51" t="s">
        <v>619</v>
      </c>
      <c r="AG11" s="38"/>
    </row>
    <row r="12" spans="1:33" ht="15" customHeight="1" x14ac:dyDescent="0.2">
      <c r="B12" s="61"/>
      <c r="C12" s="62"/>
      <c r="D12" s="62"/>
      <c r="E12" s="62"/>
      <c r="F12" s="62"/>
      <c r="G12" s="62"/>
      <c r="H12" s="62"/>
      <c r="I12" s="62"/>
      <c r="J12" s="62"/>
      <c r="K12" s="62"/>
      <c r="L12" s="62"/>
      <c r="M12" s="62"/>
      <c r="N12" s="62"/>
      <c r="O12" s="62"/>
      <c r="P12" s="62"/>
      <c r="Q12" s="62"/>
      <c r="R12" s="62"/>
      <c r="S12" s="62"/>
      <c r="T12" s="62"/>
      <c r="U12" s="62"/>
      <c r="V12" s="62"/>
      <c r="W12" s="62"/>
      <c r="X12" s="62"/>
      <c r="Y12" s="62"/>
      <c r="Z12" s="62"/>
      <c r="AA12" s="62"/>
      <c r="AB12" s="62"/>
      <c r="AC12" s="62"/>
      <c r="AD12" s="62"/>
      <c r="AE12" s="62"/>
      <c r="AF12" s="51" t="s">
        <v>618</v>
      </c>
      <c r="AG12" s="38"/>
    </row>
    <row r="13" spans="1:33" ht="15" customHeight="1" thickBot="1" x14ac:dyDescent="0.25">
      <c r="B13" s="63" t="s">
        <v>45</v>
      </c>
      <c r="C13" s="63">
        <v>2022</v>
      </c>
      <c r="D13" s="63">
        <v>2023</v>
      </c>
      <c r="E13" s="63">
        <v>2024</v>
      </c>
      <c r="F13" s="63">
        <v>2025</v>
      </c>
      <c r="G13" s="63">
        <v>2026</v>
      </c>
      <c r="H13" s="63">
        <v>2027</v>
      </c>
      <c r="I13" s="63">
        <v>2028</v>
      </c>
      <c r="J13" s="63">
        <v>2029</v>
      </c>
      <c r="K13" s="63">
        <v>2030</v>
      </c>
      <c r="L13" s="63">
        <v>2031</v>
      </c>
      <c r="M13" s="63">
        <v>2032</v>
      </c>
      <c r="N13" s="63">
        <v>2033</v>
      </c>
      <c r="O13" s="63">
        <v>2034</v>
      </c>
      <c r="P13" s="63">
        <v>2035</v>
      </c>
      <c r="Q13" s="63">
        <v>2036</v>
      </c>
      <c r="R13" s="63">
        <v>2037</v>
      </c>
      <c r="S13" s="63">
        <v>2038</v>
      </c>
      <c r="T13" s="63">
        <v>2039</v>
      </c>
      <c r="U13" s="63">
        <v>2040</v>
      </c>
      <c r="V13" s="63">
        <v>2041</v>
      </c>
      <c r="W13" s="63">
        <v>2042</v>
      </c>
      <c r="X13" s="63">
        <v>2043</v>
      </c>
      <c r="Y13" s="63">
        <v>2044</v>
      </c>
      <c r="Z13" s="63">
        <v>2045</v>
      </c>
      <c r="AA13" s="63">
        <v>2046</v>
      </c>
      <c r="AB13" s="63">
        <v>2047</v>
      </c>
      <c r="AC13" s="63">
        <v>2048</v>
      </c>
      <c r="AD13" s="63">
        <v>2049</v>
      </c>
      <c r="AE13" s="63">
        <v>2050</v>
      </c>
      <c r="AF13" s="64" t="s">
        <v>647</v>
      </c>
      <c r="AG13" s="38"/>
    </row>
    <row r="14" spans="1:33" ht="15" customHeight="1" thickTop="1" x14ac:dyDescent="0.2">
      <c r="B14" s="38"/>
      <c r="C14" s="38"/>
      <c r="D14" s="38"/>
      <c r="E14" s="38"/>
      <c r="F14" s="38"/>
      <c r="G14" s="38"/>
      <c r="H14" s="38"/>
      <c r="I14" s="38"/>
      <c r="J14" s="38"/>
      <c r="K14" s="38"/>
      <c r="L14" s="38"/>
      <c r="M14" s="38"/>
      <c r="N14" s="38"/>
      <c r="O14" s="38"/>
      <c r="P14" s="38"/>
      <c r="Q14" s="38"/>
      <c r="R14" s="38"/>
      <c r="S14" s="38"/>
      <c r="T14" s="38"/>
      <c r="U14" s="38"/>
      <c r="V14" s="38"/>
      <c r="W14" s="38"/>
      <c r="X14" s="38"/>
      <c r="Y14" s="38"/>
      <c r="Z14" s="38"/>
      <c r="AA14" s="38"/>
      <c r="AB14" s="38"/>
      <c r="AC14" s="38"/>
      <c r="AD14" s="38"/>
      <c r="AE14" s="38"/>
      <c r="AF14" s="38"/>
      <c r="AG14" s="38"/>
    </row>
    <row r="15" spans="1:33" ht="15" customHeight="1" x14ac:dyDescent="0.2">
      <c r="B15" s="65" t="s">
        <v>46</v>
      </c>
      <c r="C15" s="38"/>
      <c r="D15" s="38"/>
      <c r="E15" s="38"/>
      <c r="F15" s="38"/>
      <c r="G15" s="38"/>
      <c r="H15" s="38"/>
      <c r="I15" s="38"/>
      <c r="J15" s="38"/>
      <c r="K15" s="38"/>
      <c r="L15" s="38"/>
      <c r="M15" s="38"/>
      <c r="N15" s="38"/>
      <c r="O15" s="38"/>
      <c r="P15" s="38"/>
      <c r="Q15" s="38"/>
      <c r="R15" s="38"/>
      <c r="S15" s="38"/>
      <c r="T15" s="38"/>
      <c r="U15" s="38"/>
      <c r="V15" s="38"/>
      <c r="W15" s="38"/>
      <c r="X15" s="38"/>
      <c r="Y15" s="38"/>
      <c r="Z15" s="38"/>
      <c r="AA15" s="38"/>
      <c r="AB15" s="38"/>
      <c r="AC15" s="38"/>
      <c r="AD15" s="38"/>
      <c r="AE15" s="38"/>
      <c r="AF15" s="38"/>
      <c r="AG15" s="38"/>
    </row>
    <row r="16" spans="1:33" ht="15" customHeight="1" x14ac:dyDescent="0.2">
      <c r="A16" s="43" t="s">
        <v>319</v>
      </c>
      <c r="B16" s="66" t="s">
        <v>47</v>
      </c>
      <c r="C16" s="67">
        <v>24.586991999999999</v>
      </c>
      <c r="D16" s="67">
        <v>25.571161</v>
      </c>
      <c r="E16" s="67">
        <v>26.285039999999999</v>
      </c>
      <c r="F16" s="67">
        <v>26.689157000000002</v>
      </c>
      <c r="G16" s="67">
        <v>27.061613000000001</v>
      </c>
      <c r="H16" s="67">
        <v>27.276854</v>
      </c>
      <c r="I16" s="67">
        <v>27.645002000000002</v>
      </c>
      <c r="J16" s="67">
        <v>27.607613000000001</v>
      </c>
      <c r="K16" s="67">
        <v>27.657637000000001</v>
      </c>
      <c r="L16" s="67">
        <v>27.504726000000002</v>
      </c>
      <c r="M16" s="67">
        <v>27.566185000000001</v>
      </c>
      <c r="N16" s="67">
        <v>27.626515999999999</v>
      </c>
      <c r="O16" s="67">
        <v>27.525274</v>
      </c>
      <c r="P16" s="67">
        <v>27.454478999999999</v>
      </c>
      <c r="Q16" s="67">
        <v>27.324805999999999</v>
      </c>
      <c r="R16" s="67">
        <v>27.286284999999999</v>
      </c>
      <c r="S16" s="67">
        <v>27.180133999999999</v>
      </c>
      <c r="T16" s="67">
        <v>27.06955</v>
      </c>
      <c r="U16" s="67">
        <v>26.857201</v>
      </c>
      <c r="V16" s="67">
        <v>26.565493</v>
      </c>
      <c r="W16" s="67">
        <v>26.618496</v>
      </c>
      <c r="X16" s="67">
        <v>26.762219999999999</v>
      </c>
      <c r="Y16" s="67">
        <v>27.042204000000002</v>
      </c>
      <c r="Z16" s="67">
        <v>27.108968999999998</v>
      </c>
      <c r="AA16" s="67">
        <v>27.167717</v>
      </c>
      <c r="AB16" s="67">
        <v>26.948446000000001</v>
      </c>
      <c r="AC16" s="67">
        <v>27.031092000000001</v>
      </c>
      <c r="AD16" s="67">
        <v>27.320032000000001</v>
      </c>
      <c r="AE16" s="67">
        <v>27.390823000000001</v>
      </c>
      <c r="AF16" s="68">
        <v>3.8639999999999998E-3</v>
      </c>
      <c r="AG16" s="38"/>
    </row>
    <row r="17" spans="1:33" ht="15" customHeight="1" x14ac:dyDescent="0.2">
      <c r="A17" s="43" t="s">
        <v>320</v>
      </c>
      <c r="B17" s="66" t="s">
        <v>48</v>
      </c>
      <c r="C17" s="67">
        <v>7.7684930000000003</v>
      </c>
      <c r="D17" s="67">
        <v>8.1696559999999998</v>
      </c>
      <c r="E17" s="67">
        <v>8.3321199999999997</v>
      </c>
      <c r="F17" s="67">
        <v>8.3111510000000006</v>
      </c>
      <c r="G17" s="67">
        <v>8.4723849999999992</v>
      </c>
      <c r="H17" s="67">
        <v>8.3399160000000006</v>
      </c>
      <c r="I17" s="67">
        <v>8.2286289999999997</v>
      </c>
      <c r="J17" s="67">
        <v>8.1261060000000001</v>
      </c>
      <c r="K17" s="67">
        <v>8.0590299999999999</v>
      </c>
      <c r="L17" s="67">
        <v>8.0406610000000001</v>
      </c>
      <c r="M17" s="67">
        <v>8.1131670000000007</v>
      </c>
      <c r="N17" s="67">
        <v>8.1678940000000004</v>
      </c>
      <c r="O17" s="67">
        <v>8.2807069999999996</v>
      </c>
      <c r="P17" s="67">
        <v>8.3397360000000003</v>
      </c>
      <c r="Q17" s="67">
        <v>8.4637619999999991</v>
      </c>
      <c r="R17" s="67">
        <v>8.5171729999999997</v>
      </c>
      <c r="S17" s="67">
        <v>8.5180530000000001</v>
      </c>
      <c r="T17" s="67">
        <v>8.6456610000000005</v>
      </c>
      <c r="U17" s="67">
        <v>8.6326029999999996</v>
      </c>
      <c r="V17" s="67">
        <v>8.6911459999999998</v>
      </c>
      <c r="W17" s="67">
        <v>8.8430959999999992</v>
      </c>
      <c r="X17" s="67">
        <v>8.9670079999999999</v>
      </c>
      <c r="Y17" s="67">
        <v>9.0321160000000003</v>
      </c>
      <c r="Z17" s="67">
        <v>9.0799719999999997</v>
      </c>
      <c r="AA17" s="67">
        <v>9.1438089999999992</v>
      </c>
      <c r="AB17" s="67">
        <v>9.1952099999999994</v>
      </c>
      <c r="AC17" s="67">
        <v>9.2360419999999994</v>
      </c>
      <c r="AD17" s="67">
        <v>9.2827359999999999</v>
      </c>
      <c r="AE17" s="67">
        <v>9.3104460000000007</v>
      </c>
      <c r="AF17" s="68">
        <v>6.4869999999999997E-3</v>
      </c>
      <c r="AG17" s="38"/>
    </row>
    <row r="18" spans="1:33" ht="15" customHeight="1" x14ac:dyDescent="0.2">
      <c r="A18" s="43" t="s">
        <v>321</v>
      </c>
      <c r="B18" s="66" t="s">
        <v>49</v>
      </c>
      <c r="C18" s="67">
        <v>37.814273999999997</v>
      </c>
      <c r="D18" s="67">
        <v>37.835822999999998</v>
      </c>
      <c r="E18" s="67">
        <v>36.882995999999999</v>
      </c>
      <c r="F18" s="67">
        <v>37.047317999999997</v>
      </c>
      <c r="G18" s="67">
        <v>37.522250999999997</v>
      </c>
      <c r="H18" s="67">
        <v>37.473185999999998</v>
      </c>
      <c r="I18" s="67">
        <v>37.786017999999999</v>
      </c>
      <c r="J18" s="67">
        <v>38.036835000000004</v>
      </c>
      <c r="K18" s="67">
        <v>38.406055000000002</v>
      </c>
      <c r="L18" s="67">
        <v>38.853167999999997</v>
      </c>
      <c r="M18" s="67">
        <v>39.378104999999998</v>
      </c>
      <c r="N18" s="67">
        <v>39.977421</v>
      </c>
      <c r="O18" s="67">
        <v>40.490608000000002</v>
      </c>
      <c r="P18" s="67">
        <v>40.958793999999997</v>
      </c>
      <c r="Q18" s="67">
        <v>41.332081000000002</v>
      </c>
      <c r="R18" s="67">
        <v>41.707431999999997</v>
      </c>
      <c r="S18" s="67">
        <v>41.989215999999999</v>
      </c>
      <c r="T18" s="67">
        <v>42.240600999999998</v>
      </c>
      <c r="U18" s="67">
        <v>42.383110000000002</v>
      </c>
      <c r="V18" s="67">
        <v>42.506450999999998</v>
      </c>
      <c r="W18" s="67">
        <v>42.687958000000002</v>
      </c>
      <c r="X18" s="67">
        <v>42.804451</v>
      </c>
      <c r="Y18" s="67">
        <v>42.884608999999998</v>
      </c>
      <c r="Z18" s="67">
        <v>43.041491999999998</v>
      </c>
      <c r="AA18" s="67">
        <v>42.870251000000003</v>
      </c>
      <c r="AB18" s="67">
        <v>43.082157000000002</v>
      </c>
      <c r="AC18" s="67">
        <v>43.152934999999999</v>
      </c>
      <c r="AD18" s="67">
        <v>43.235588</v>
      </c>
      <c r="AE18" s="67">
        <v>43.621796000000003</v>
      </c>
      <c r="AF18" s="68">
        <v>5.1159999999999999E-3</v>
      </c>
      <c r="AG18" s="38"/>
    </row>
    <row r="19" spans="1:33" ht="15" customHeight="1" x14ac:dyDescent="0.2">
      <c r="A19" s="43" t="s">
        <v>322</v>
      </c>
      <c r="B19" s="66" t="s">
        <v>50</v>
      </c>
      <c r="C19" s="67">
        <v>11.789562999999999</v>
      </c>
      <c r="D19" s="67">
        <v>11.071955000000001</v>
      </c>
      <c r="E19" s="67">
        <v>12.067057</v>
      </c>
      <c r="F19" s="67">
        <v>11.332017</v>
      </c>
      <c r="G19" s="67">
        <v>10.370732</v>
      </c>
      <c r="H19" s="67">
        <v>9.3035239999999995</v>
      </c>
      <c r="I19" s="67">
        <v>8.3554209999999998</v>
      </c>
      <c r="J19" s="67">
        <v>7.4639850000000001</v>
      </c>
      <c r="K19" s="67">
        <v>7.0948640000000003</v>
      </c>
      <c r="L19" s="67">
        <v>7.0633650000000001</v>
      </c>
      <c r="M19" s="67">
        <v>7.1134110000000002</v>
      </c>
      <c r="N19" s="67">
        <v>7.082268</v>
      </c>
      <c r="O19" s="67">
        <v>7.0169699999999997</v>
      </c>
      <c r="P19" s="67">
        <v>7.0687850000000001</v>
      </c>
      <c r="Q19" s="67">
        <v>6.9859330000000002</v>
      </c>
      <c r="R19" s="67">
        <v>6.8019679999999996</v>
      </c>
      <c r="S19" s="67">
        <v>6.6920120000000001</v>
      </c>
      <c r="T19" s="67">
        <v>6.5331130000000002</v>
      </c>
      <c r="U19" s="67">
        <v>6.4377589999999998</v>
      </c>
      <c r="V19" s="67">
        <v>6.4426389999999998</v>
      </c>
      <c r="W19" s="67">
        <v>6.4541219999999999</v>
      </c>
      <c r="X19" s="67">
        <v>6.3639700000000001</v>
      </c>
      <c r="Y19" s="67">
        <v>6.2625320000000002</v>
      </c>
      <c r="Z19" s="67">
        <v>6.1887549999999996</v>
      </c>
      <c r="AA19" s="67">
        <v>6.1198709999999998</v>
      </c>
      <c r="AB19" s="67">
        <v>6.0876130000000002</v>
      </c>
      <c r="AC19" s="67">
        <v>6.0698829999999999</v>
      </c>
      <c r="AD19" s="67">
        <v>6.0320450000000001</v>
      </c>
      <c r="AE19" s="67">
        <v>5.9455960000000001</v>
      </c>
      <c r="AF19" s="68">
        <v>-2.4152E-2</v>
      </c>
      <c r="AG19" s="38"/>
    </row>
    <row r="20" spans="1:33" ht="15" customHeight="1" x14ac:dyDescent="0.2">
      <c r="A20" s="43" t="s">
        <v>323</v>
      </c>
      <c r="B20" s="66" t="s">
        <v>51</v>
      </c>
      <c r="C20" s="67">
        <v>8.0646540000000009</v>
      </c>
      <c r="D20" s="67">
        <v>8.1872109999999996</v>
      </c>
      <c r="E20" s="67">
        <v>8.2466290000000004</v>
      </c>
      <c r="F20" s="67">
        <v>8.1719659999999994</v>
      </c>
      <c r="G20" s="67">
        <v>8.0928570000000004</v>
      </c>
      <c r="H20" s="67">
        <v>8.0927190000000007</v>
      </c>
      <c r="I20" s="67">
        <v>7.9974689999999997</v>
      </c>
      <c r="J20" s="67">
        <v>7.9973400000000003</v>
      </c>
      <c r="K20" s="67">
        <v>7.9187440000000002</v>
      </c>
      <c r="L20" s="67">
        <v>7.9187969999999996</v>
      </c>
      <c r="M20" s="67">
        <v>7.9188850000000004</v>
      </c>
      <c r="N20" s="67">
        <v>7.47281</v>
      </c>
      <c r="O20" s="67">
        <v>7.4032179999999999</v>
      </c>
      <c r="P20" s="67">
        <v>7.3139329999999996</v>
      </c>
      <c r="Q20" s="67">
        <v>7.1458170000000001</v>
      </c>
      <c r="R20" s="67">
        <v>7.0316359999999998</v>
      </c>
      <c r="S20" s="67">
        <v>6.8371979999999999</v>
      </c>
      <c r="T20" s="67">
        <v>6.734248</v>
      </c>
      <c r="U20" s="67">
        <v>6.5336410000000003</v>
      </c>
      <c r="V20" s="67">
        <v>6.5354080000000003</v>
      </c>
      <c r="W20" s="67">
        <v>6.5385289999999996</v>
      </c>
      <c r="X20" s="67">
        <v>6.5412020000000002</v>
      </c>
      <c r="Y20" s="67">
        <v>6.5441659999999997</v>
      </c>
      <c r="Z20" s="67">
        <v>6.5441919999999998</v>
      </c>
      <c r="AA20" s="67">
        <v>6.5416629999999998</v>
      </c>
      <c r="AB20" s="67">
        <v>6.5396289999999997</v>
      </c>
      <c r="AC20" s="67">
        <v>6.5306360000000003</v>
      </c>
      <c r="AD20" s="67">
        <v>6.5318709999999998</v>
      </c>
      <c r="AE20" s="67">
        <v>6.5277070000000004</v>
      </c>
      <c r="AF20" s="68">
        <v>-7.5230000000000002E-3</v>
      </c>
      <c r="AG20" s="38"/>
    </row>
    <row r="21" spans="1:33" ht="15" customHeight="1" x14ac:dyDescent="0.2">
      <c r="A21" s="43" t="s">
        <v>324</v>
      </c>
      <c r="B21" s="66" t="s">
        <v>191</v>
      </c>
      <c r="C21" s="67">
        <v>2.4534539999999998</v>
      </c>
      <c r="D21" s="67">
        <v>2.4584619999999999</v>
      </c>
      <c r="E21" s="67">
        <v>2.5025629999999999</v>
      </c>
      <c r="F21" s="67">
        <v>2.5886840000000002</v>
      </c>
      <c r="G21" s="67">
        <v>2.579723</v>
      </c>
      <c r="H21" s="67">
        <v>2.556826</v>
      </c>
      <c r="I21" s="67">
        <v>2.5153810000000001</v>
      </c>
      <c r="J21" s="67">
        <v>2.4861960000000001</v>
      </c>
      <c r="K21" s="67">
        <v>2.4574240000000001</v>
      </c>
      <c r="L21" s="67">
        <v>2.4364599999999998</v>
      </c>
      <c r="M21" s="67">
        <v>2.4196759999999999</v>
      </c>
      <c r="N21" s="67">
        <v>2.4223810000000001</v>
      </c>
      <c r="O21" s="67">
        <v>2.4264060000000001</v>
      </c>
      <c r="P21" s="67">
        <v>2.4299979999999999</v>
      </c>
      <c r="Q21" s="67">
        <v>2.4353150000000001</v>
      </c>
      <c r="R21" s="67">
        <v>2.4235120000000001</v>
      </c>
      <c r="S21" s="67">
        <v>2.4101499999999998</v>
      </c>
      <c r="T21" s="67">
        <v>2.3862079999999999</v>
      </c>
      <c r="U21" s="67">
        <v>2.381421</v>
      </c>
      <c r="V21" s="67">
        <v>2.3661409999999998</v>
      </c>
      <c r="W21" s="67">
        <v>2.3694090000000001</v>
      </c>
      <c r="X21" s="67">
        <v>2.3626369999999999</v>
      </c>
      <c r="Y21" s="67">
        <v>2.357599</v>
      </c>
      <c r="Z21" s="67">
        <v>2.3544640000000001</v>
      </c>
      <c r="AA21" s="67">
        <v>2.343242</v>
      </c>
      <c r="AB21" s="67">
        <v>2.336414</v>
      </c>
      <c r="AC21" s="67">
        <v>2.3340749999999999</v>
      </c>
      <c r="AD21" s="67">
        <v>2.3209420000000001</v>
      </c>
      <c r="AE21" s="67">
        <v>2.309024</v>
      </c>
      <c r="AF21" s="68">
        <v>-2.1640000000000001E-3</v>
      </c>
      <c r="AG21" s="38"/>
    </row>
    <row r="22" spans="1:33" ht="15" customHeight="1" x14ac:dyDescent="0.2">
      <c r="A22" s="43" t="s">
        <v>325</v>
      </c>
      <c r="B22" s="66" t="s">
        <v>52</v>
      </c>
      <c r="C22" s="67">
        <v>4.8388049999999998</v>
      </c>
      <c r="D22" s="67">
        <v>5.0327409999999997</v>
      </c>
      <c r="E22" s="67">
        <v>4.9642150000000003</v>
      </c>
      <c r="F22" s="67">
        <v>4.9121420000000002</v>
      </c>
      <c r="G22" s="67">
        <v>4.8860520000000003</v>
      </c>
      <c r="H22" s="67">
        <v>4.8757210000000004</v>
      </c>
      <c r="I22" s="67">
        <v>4.7697370000000001</v>
      </c>
      <c r="J22" s="67">
        <v>4.7670009999999996</v>
      </c>
      <c r="K22" s="67">
        <v>4.7650350000000001</v>
      </c>
      <c r="L22" s="67">
        <v>4.7679150000000003</v>
      </c>
      <c r="M22" s="67">
        <v>4.7730139999999999</v>
      </c>
      <c r="N22" s="67">
        <v>4.7829480000000002</v>
      </c>
      <c r="O22" s="67">
        <v>4.7930339999999996</v>
      </c>
      <c r="P22" s="67">
        <v>4.8174720000000004</v>
      </c>
      <c r="Q22" s="67">
        <v>4.8185589999999996</v>
      </c>
      <c r="R22" s="67">
        <v>4.8266150000000003</v>
      </c>
      <c r="S22" s="67">
        <v>4.8344180000000003</v>
      </c>
      <c r="T22" s="67">
        <v>4.8440789999999998</v>
      </c>
      <c r="U22" s="67">
        <v>4.8579749999999997</v>
      </c>
      <c r="V22" s="67">
        <v>4.8927779999999998</v>
      </c>
      <c r="W22" s="67">
        <v>4.909179</v>
      </c>
      <c r="X22" s="67">
        <v>4.9259300000000001</v>
      </c>
      <c r="Y22" s="67">
        <v>4.9240259999999996</v>
      </c>
      <c r="Z22" s="67">
        <v>4.9320199999999996</v>
      </c>
      <c r="AA22" s="67">
        <v>4.970815</v>
      </c>
      <c r="AB22" s="67">
        <v>5.0192649999999999</v>
      </c>
      <c r="AC22" s="67">
        <v>5.1055200000000003</v>
      </c>
      <c r="AD22" s="67">
        <v>5.1544549999999996</v>
      </c>
      <c r="AE22" s="67">
        <v>5.1889159999999999</v>
      </c>
      <c r="AF22" s="68">
        <v>2.4979999999999998E-3</v>
      </c>
      <c r="AG22" s="38"/>
    </row>
    <row r="23" spans="1:33" ht="15" customHeight="1" x14ac:dyDescent="0.2">
      <c r="A23" s="43" t="s">
        <v>326</v>
      </c>
      <c r="B23" s="66" t="s">
        <v>53</v>
      </c>
      <c r="C23" s="67">
        <v>5.6228480000000003</v>
      </c>
      <c r="D23" s="67">
        <v>6.1255499999999996</v>
      </c>
      <c r="E23" s="67">
        <v>6.742159</v>
      </c>
      <c r="F23" s="67">
        <v>8.1732440000000004</v>
      </c>
      <c r="G23" s="67">
        <v>9.9076740000000001</v>
      </c>
      <c r="H23" s="67">
        <v>11.653165</v>
      </c>
      <c r="I23" s="67">
        <v>13.154488000000001</v>
      </c>
      <c r="J23" s="67">
        <v>14.209771999999999</v>
      </c>
      <c r="K23" s="67">
        <v>15.128234000000001</v>
      </c>
      <c r="L23" s="67">
        <v>15.78889</v>
      </c>
      <c r="M23" s="67">
        <v>16.442295000000001</v>
      </c>
      <c r="N23" s="67">
        <v>17.189572999999999</v>
      </c>
      <c r="O23" s="67">
        <v>17.791294000000001</v>
      </c>
      <c r="P23" s="67">
        <v>18.262888</v>
      </c>
      <c r="Q23" s="67">
        <v>18.746867999999999</v>
      </c>
      <c r="R23" s="67">
        <v>19.110621999999999</v>
      </c>
      <c r="S23" s="67">
        <v>19.414563999999999</v>
      </c>
      <c r="T23" s="67">
        <v>19.609310000000001</v>
      </c>
      <c r="U23" s="67">
        <v>19.90523</v>
      </c>
      <c r="V23" s="67">
        <v>20.063116000000001</v>
      </c>
      <c r="W23" s="67">
        <v>20.302187</v>
      </c>
      <c r="X23" s="67">
        <v>20.584305000000001</v>
      </c>
      <c r="Y23" s="67">
        <v>20.993839000000001</v>
      </c>
      <c r="Z23" s="67">
        <v>21.370591999999998</v>
      </c>
      <c r="AA23" s="67">
        <v>21.805226999999999</v>
      </c>
      <c r="AB23" s="67">
        <v>22.17202</v>
      </c>
      <c r="AC23" s="67">
        <v>22.539532000000001</v>
      </c>
      <c r="AD23" s="67">
        <v>22.840260000000001</v>
      </c>
      <c r="AE23" s="67">
        <v>23.283978999999999</v>
      </c>
      <c r="AF23" s="68">
        <v>5.2056999999999999E-2</v>
      </c>
      <c r="AG23" s="38"/>
    </row>
    <row r="24" spans="1:33" ht="15" customHeight="1" x14ac:dyDescent="0.2">
      <c r="A24" s="43" t="s">
        <v>327</v>
      </c>
      <c r="B24" s="66" t="s">
        <v>54</v>
      </c>
      <c r="C24" s="67">
        <v>1.8251299999999999</v>
      </c>
      <c r="D24" s="67">
        <v>1.2340370000000001</v>
      </c>
      <c r="E24" s="67">
        <v>0.92866899999999997</v>
      </c>
      <c r="F24" s="67">
        <v>0.80385700000000004</v>
      </c>
      <c r="G24" s="67">
        <v>0.90989799999999998</v>
      </c>
      <c r="H24" s="67">
        <v>0.90237000000000001</v>
      </c>
      <c r="I24" s="67">
        <v>0.84100299999999995</v>
      </c>
      <c r="J24" s="67">
        <v>0.82840100000000005</v>
      </c>
      <c r="K24" s="67">
        <v>0.83663500000000002</v>
      </c>
      <c r="L24" s="67">
        <v>0.83752599999999999</v>
      </c>
      <c r="M24" s="67">
        <v>0.71289000000000002</v>
      </c>
      <c r="N24" s="67">
        <v>0.708538</v>
      </c>
      <c r="O24" s="67">
        <v>0.71509</v>
      </c>
      <c r="P24" s="67">
        <v>0.70965400000000001</v>
      </c>
      <c r="Q24" s="67">
        <v>0.706237</v>
      </c>
      <c r="R24" s="67">
        <v>0.70395200000000002</v>
      </c>
      <c r="S24" s="67">
        <v>0.70483799999999996</v>
      </c>
      <c r="T24" s="67">
        <v>0.704036</v>
      </c>
      <c r="U24" s="67">
        <v>0.700627</v>
      </c>
      <c r="V24" s="67">
        <v>0.70272699999999999</v>
      </c>
      <c r="W24" s="67">
        <v>0.70044499999999998</v>
      </c>
      <c r="X24" s="67">
        <v>0.69992600000000005</v>
      </c>
      <c r="Y24" s="67">
        <v>0.70078099999999999</v>
      </c>
      <c r="Z24" s="67">
        <v>0.70064499999999996</v>
      </c>
      <c r="AA24" s="67">
        <v>0.67757400000000001</v>
      </c>
      <c r="AB24" s="67">
        <v>0.67462100000000003</v>
      </c>
      <c r="AC24" s="67">
        <v>0.67769199999999996</v>
      </c>
      <c r="AD24" s="67">
        <v>0.67827199999999999</v>
      </c>
      <c r="AE24" s="67">
        <v>0.67577299999999996</v>
      </c>
      <c r="AF24" s="68">
        <v>-3.4861999999999997E-2</v>
      </c>
      <c r="AG24" s="38"/>
    </row>
    <row r="25" spans="1:33" ht="15" customHeight="1" x14ac:dyDescent="0.2">
      <c r="A25" s="43" t="s">
        <v>328</v>
      </c>
      <c r="B25" s="65" t="s">
        <v>55</v>
      </c>
      <c r="C25" s="69">
        <v>104.764206</v>
      </c>
      <c r="D25" s="69">
        <v>105.6866</v>
      </c>
      <c r="E25" s="69">
        <v>106.951447</v>
      </c>
      <c r="F25" s="69">
        <v>108.029526</v>
      </c>
      <c r="G25" s="69">
        <v>109.803185</v>
      </c>
      <c r="H25" s="69">
        <v>110.474281</v>
      </c>
      <c r="I25" s="69">
        <v>111.29315200000001</v>
      </c>
      <c r="J25" s="69">
        <v>111.523239</v>
      </c>
      <c r="K25" s="69">
        <v>112.323662</v>
      </c>
      <c r="L25" s="69">
        <v>113.21151</v>
      </c>
      <c r="M25" s="69">
        <v>114.437622</v>
      </c>
      <c r="N25" s="69">
        <v>115.430359</v>
      </c>
      <c r="O25" s="69">
        <v>116.44259599999999</v>
      </c>
      <c r="P25" s="69">
        <v>117.35573599999999</v>
      </c>
      <c r="Q25" s="69">
        <v>117.95938099999999</v>
      </c>
      <c r="R25" s="69">
        <v>118.40920300000001</v>
      </c>
      <c r="S25" s="69">
        <v>118.580589</v>
      </c>
      <c r="T25" s="69">
        <v>118.766792</v>
      </c>
      <c r="U25" s="69">
        <v>118.68956</v>
      </c>
      <c r="V25" s="69">
        <v>118.765907</v>
      </c>
      <c r="W25" s="69">
        <v>119.423424</v>
      </c>
      <c r="X25" s="69">
        <v>120.01164199999999</v>
      </c>
      <c r="Y25" s="69">
        <v>120.741867</v>
      </c>
      <c r="Z25" s="69">
        <v>121.32109800000001</v>
      </c>
      <c r="AA25" s="69">
        <v>121.640175</v>
      </c>
      <c r="AB25" s="69">
        <v>122.05538199999999</v>
      </c>
      <c r="AC25" s="69">
        <v>122.67742200000001</v>
      </c>
      <c r="AD25" s="69">
        <v>123.396187</v>
      </c>
      <c r="AE25" s="69">
        <v>124.25406599999999</v>
      </c>
      <c r="AF25" s="70">
        <v>6.1120000000000002E-3</v>
      </c>
      <c r="AG25" s="38"/>
    </row>
    <row r="26" spans="1:33" ht="15" customHeight="1" x14ac:dyDescent="0.2">
      <c r="B26" s="38"/>
      <c r="C26" s="38"/>
      <c r="D26" s="38"/>
      <c r="E26" s="38"/>
      <c r="F26" s="38"/>
      <c r="G26" s="38"/>
      <c r="H26" s="38"/>
      <c r="I26" s="38"/>
      <c r="J26" s="38"/>
      <c r="K26" s="38"/>
      <c r="L26" s="38"/>
      <c r="M26" s="38"/>
      <c r="N26" s="38"/>
      <c r="O26" s="38"/>
      <c r="P26" s="38"/>
      <c r="Q26" s="38"/>
      <c r="R26" s="38"/>
      <c r="S26" s="38"/>
      <c r="T26" s="38"/>
      <c r="U26" s="38"/>
      <c r="V26" s="38"/>
      <c r="W26" s="38"/>
      <c r="X26" s="38"/>
      <c r="Y26" s="38"/>
      <c r="Z26" s="38"/>
      <c r="AA26" s="38"/>
      <c r="AB26" s="38"/>
      <c r="AC26" s="38"/>
      <c r="AD26" s="38"/>
      <c r="AE26" s="38"/>
      <c r="AF26" s="38"/>
      <c r="AG26" s="38"/>
    </row>
    <row r="27" spans="1:33" ht="15" customHeight="1" x14ac:dyDescent="0.2">
      <c r="B27" s="65" t="s">
        <v>56</v>
      </c>
      <c r="C27" s="38"/>
      <c r="D27" s="38"/>
      <c r="E27" s="38"/>
      <c r="F27" s="38"/>
      <c r="G27" s="38"/>
      <c r="H27" s="38"/>
      <c r="I27" s="38"/>
      <c r="J27" s="38"/>
      <c r="K27" s="38"/>
      <c r="L27" s="38"/>
      <c r="M27" s="38"/>
      <c r="N27" s="38"/>
      <c r="O27" s="38"/>
      <c r="P27" s="38"/>
      <c r="Q27" s="38"/>
      <c r="R27" s="38"/>
      <c r="S27" s="38"/>
      <c r="T27" s="38"/>
      <c r="U27" s="38"/>
      <c r="V27" s="38"/>
      <c r="W27" s="38"/>
      <c r="X27" s="38"/>
      <c r="Y27" s="38"/>
      <c r="Z27" s="38"/>
      <c r="AA27" s="38"/>
      <c r="AB27" s="38"/>
      <c r="AC27" s="38"/>
      <c r="AD27" s="38"/>
      <c r="AE27" s="38"/>
      <c r="AF27" s="38"/>
      <c r="AG27" s="38"/>
    </row>
    <row r="28" spans="1:33" ht="15" customHeight="1" x14ac:dyDescent="0.2">
      <c r="A28" s="43" t="s">
        <v>329</v>
      </c>
      <c r="B28" s="66" t="s">
        <v>57</v>
      </c>
      <c r="C28" s="67">
        <v>13.824968</v>
      </c>
      <c r="D28" s="67">
        <v>14.777424999999999</v>
      </c>
      <c r="E28" s="67">
        <v>15.446031</v>
      </c>
      <c r="F28" s="67">
        <v>15.30518</v>
      </c>
      <c r="G28" s="67">
        <v>15.0045</v>
      </c>
      <c r="H28" s="67">
        <v>15.261106</v>
      </c>
      <c r="I28" s="67">
        <v>15.230433</v>
      </c>
      <c r="J28" s="67">
        <v>15.491680000000001</v>
      </c>
      <c r="K28" s="67">
        <v>15.589062999999999</v>
      </c>
      <c r="L28" s="67">
        <v>15.686406</v>
      </c>
      <c r="M28" s="67">
        <v>15.720078000000001</v>
      </c>
      <c r="N28" s="67">
        <v>15.538974</v>
      </c>
      <c r="O28" s="67">
        <v>15.709466000000001</v>
      </c>
      <c r="P28" s="67">
        <v>15.851457</v>
      </c>
      <c r="Q28" s="67">
        <v>15.843707</v>
      </c>
      <c r="R28" s="67">
        <v>15.807153</v>
      </c>
      <c r="S28" s="67">
        <v>15.874155999999999</v>
      </c>
      <c r="T28" s="67">
        <v>15.984639</v>
      </c>
      <c r="U28" s="67">
        <v>16.045517</v>
      </c>
      <c r="V28" s="67">
        <v>16.390509000000002</v>
      </c>
      <c r="W28" s="67">
        <v>16.327881000000001</v>
      </c>
      <c r="X28" s="67">
        <v>16.155360999999999</v>
      </c>
      <c r="Y28" s="67">
        <v>15.890744</v>
      </c>
      <c r="Z28" s="67">
        <v>15.766374000000001</v>
      </c>
      <c r="AA28" s="67">
        <v>15.490686</v>
      </c>
      <c r="AB28" s="67">
        <v>15.523277999999999</v>
      </c>
      <c r="AC28" s="67">
        <v>15.392778</v>
      </c>
      <c r="AD28" s="67">
        <v>15.059613000000001</v>
      </c>
      <c r="AE28" s="67">
        <v>14.806977</v>
      </c>
      <c r="AF28" s="68">
        <v>2.454E-3</v>
      </c>
      <c r="AG28" s="38"/>
    </row>
    <row r="29" spans="1:33" ht="15" customHeight="1" x14ac:dyDescent="0.2">
      <c r="A29" s="43" t="s">
        <v>330</v>
      </c>
      <c r="B29" s="66" t="s">
        <v>58</v>
      </c>
      <c r="C29" s="67">
        <v>4.758858</v>
      </c>
      <c r="D29" s="67">
        <v>4.8393420000000003</v>
      </c>
      <c r="E29" s="67">
        <v>4.0300890000000003</v>
      </c>
      <c r="F29" s="67">
        <v>4.0340949999999998</v>
      </c>
      <c r="G29" s="67">
        <v>4.0358739999999997</v>
      </c>
      <c r="H29" s="67">
        <v>3.9928560000000002</v>
      </c>
      <c r="I29" s="67">
        <v>3.9138630000000001</v>
      </c>
      <c r="J29" s="67">
        <v>3.8377659999999998</v>
      </c>
      <c r="K29" s="67">
        <v>3.8044229999999999</v>
      </c>
      <c r="L29" s="67">
        <v>3.8062960000000001</v>
      </c>
      <c r="M29" s="67">
        <v>3.7409319999999999</v>
      </c>
      <c r="N29" s="67">
        <v>3.7181160000000002</v>
      </c>
      <c r="O29" s="67">
        <v>3.6847699999999999</v>
      </c>
      <c r="P29" s="67">
        <v>3.6818710000000001</v>
      </c>
      <c r="Q29" s="67">
        <v>3.6705369999999999</v>
      </c>
      <c r="R29" s="67">
        <v>3.6813039999999999</v>
      </c>
      <c r="S29" s="67">
        <v>3.6850719999999999</v>
      </c>
      <c r="T29" s="67">
        <v>3.6928719999999999</v>
      </c>
      <c r="U29" s="67">
        <v>3.7024089999999998</v>
      </c>
      <c r="V29" s="67">
        <v>3.7233679999999998</v>
      </c>
      <c r="W29" s="67">
        <v>3.7186750000000002</v>
      </c>
      <c r="X29" s="67">
        <v>3.7253620000000001</v>
      </c>
      <c r="Y29" s="67">
        <v>3.7171259999999999</v>
      </c>
      <c r="Z29" s="67">
        <v>3.7475429999999998</v>
      </c>
      <c r="AA29" s="67">
        <v>3.7224379999999999</v>
      </c>
      <c r="AB29" s="67">
        <v>3.7441249999999999</v>
      </c>
      <c r="AC29" s="67">
        <v>3.8167680000000002</v>
      </c>
      <c r="AD29" s="67">
        <v>3.836668</v>
      </c>
      <c r="AE29" s="67">
        <v>3.7676440000000002</v>
      </c>
      <c r="AF29" s="68">
        <v>-8.3070000000000001E-3</v>
      </c>
      <c r="AG29" s="38"/>
    </row>
    <row r="30" spans="1:33" ht="15" customHeight="1" x14ac:dyDescent="0.2">
      <c r="A30" s="43" t="s">
        <v>331</v>
      </c>
      <c r="B30" s="66" t="s">
        <v>62</v>
      </c>
      <c r="C30" s="67">
        <v>2.981649</v>
      </c>
      <c r="D30" s="67">
        <v>2.8084820000000001</v>
      </c>
      <c r="E30" s="67">
        <v>2.4610690000000002</v>
      </c>
      <c r="F30" s="67">
        <v>2.35087</v>
      </c>
      <c r="G30" s="67">
        <v>2.2521100000000001</v>
      </c>
      <c r="H30" s="67">
        <v>2.1840480000000002</v>
      </c>
      <c r="I30" s="67">
        <v>2.0737390000000002</v>
      </c>
      <c r="J30" s="67">
        <v>2.0405530000000001</v>
      </c>
      <c r="K30" s="67">
        <v>2.0728650000000002</v>
      </c>
      <c r="L30" s="67">
        <v>2.0679400000000001</v>
      </c>
      <c r="M30" s="67">
        <v>2.1186799999999999</v>
      </c>
      <c r="N30" s="67">
        <v>2.137902</v>
      </c>
      <c r="O30" s="67">
        <v>2.141702</v>
      </c>
      <c r="P30" s="67">
        <v>2.125696</v>
      </c>
      <c r="Q30" s="67">
        <v>2.080384</v>
      </c>
      <c r="R30" s="67">
        <v>2.0793509999999999</v>
      </c>
      <c r="S30" s="67">
        <v>2.1369690000000001</v>
      </c>
      <c r="T30" s="67">
        <v>2.1100599999999998</v>
      </c>
      <c r="U30" s="67">
        <v>2.231398</v>
      </c>
      <c r="V30" s="67">
        <v>2.2567810000000001</v>
      </c>
      <c r="W30" s="67">
        <v>2.2697090000000002</v>
      </c>
      <c r="X30" s="67">
        <v>2.3180019999999999</v>
      </c>
      <c r="Y30" s="67">
        <v>2.4019599999999999</v>
      </c>
      <c r="Z30" s="67">
        <v>2.477401</v>
      </c>
      <c r="AA30" s="67">
        <v>2.5080589999999998</v>
      </c>
      <c r="AB30" s="67">
        <v>2.53545</v>
      </c>
      <c r="AC30" s="67">
        <v>2.5825819999999999</v>
      </c>
      <c r="AD30" s="67">
        <v>2.5992690000000001</v>
      </c>
      <c r="AE30" s="67">
        <v>2.6272039999999999</v>
      </c>
      <c r="AF30" s="68">
        <v>-4.5100000000000001E-3</v>
      </c>
      <c r="AG30" s="38"/>
    </row>
    <row r="31" spans="1:33" ht="12" x14ac:dyDescent="0.2">
      <c r="A31" s="43" t="s">
        <v>332</v>
      </c>
      <c r="B31" s="66" t="s">
        <v>333</v>
      </c>
      <c r="C31" s="67">
        <v>0.25367000000000001</v>
      </c>
      <c r="D31" s="67">
        <v>0.337121</v>
      </c>
      <c r="E31" s="67">
        <v>0.14549000000000001</v>
      </c>
      <c r="F31" s="67">
        <v>0.13084100000000001</v>
      </c>
      <c r="G31" s="67">
        <v>0.141319</v>
      </c>
      <c r="H31" s="67">
        <v>0.155275</v>
      </c>
      <c r="I31" s="67">
        <v>0.17730299999999999</v>
      </c>
      <c r="J31" s="67">
        <v>0.16914799999999999</v>
      </c>
      <c r="K31" s="67">
        <v>0.176284</v>
      </c>
      <c r="L31" s="67">
        <v>0.166932</v>
      </c>
      <c r="M31" s="67">
        <v>0.17031399999999999</v>
      </c>
      <c r="N31" s="67">
        <v>0.16933599999999999</v>
      </c>
      <c r="O31" s="67">
        <v>0.17039799999999999</v>
      </c>
      <c r="P31" s="67">
        <v>0.16594200000000001</v>
      </c>
      <c r="Q31" s="67">
        <v>0.16400500000000001</v>
      </c>
      <c r="R31" s="67">
        <v>0.163859</v>
      </c>
      <c r="S31" s="67">
        <v>0.167017</v>
      </c>
      <c r="T31" s="67">
        <v>0.16908000000000001</v>
      </c>
      <c r="U31" s="67">
        <v>0.17061399999999999</v>
      </c>
      <c r="V31" s="67">
        <v>0.166044</v>
      </c>
      <c r="W31" s="67">
        <v>0.16572100000000001</v>
      </c>
      <c r="X31" s="67">
        <v>0.16325200000000001</v>
      </c>
      <c r="Y31" s="67">
        <v>0.161465</v>
      </c>
      <c r="Z31" s="67">
        <v>0.15851699999999999</v>
      </c>
      <c r="AA31" s="67">
        <v>0.155057</v>
      </c>
      <c r="AB31" s="67">
        <v>0.154695</v>
      </c>
      <c r="AC31" s="67">
        <v>0.15764900000000001</v>
      </c>
      <c r="AD31" s="67">
        <v>0.15917999999999999</v>
      </c>
      <c r="AE31" s="67">
        <v>0.15726100000000001</v>
      </c>
      <c r="AF31" s="68">
        <v>-1.6931000000000002E-2</v>
      </c>
      <c r="AG31" s="38"/>
    </row>
    <row r="32" spans="1:33" ht="12" x14ac:dyDescent="0.2">
      <c r="A32" s="43" t="s">
        <v>334</v>
      </c>
      <c r="B32" s="65" t="s">
        <v>55</v>
      </c>
      <c r="C32" s="69">
        <v>21.819144999999999</v>
      </c>
      <c r="D32" s="69">
        <v>22.762371000000002</v>
      </c>
      <c r="E32" s="69">
        <v>22.08268</v>
      </c>
      <c r="F32" s="69">
        <v>21.820986000000001</v>
      </c>
      <c r="G32" s="69">
        <v>21.433803999999999</v>
      </c>
      <c r="H32" s="69">
        <v>21.593285000000002</v>
      </c>
      <c r="I32" s="69">
        <v>21.395336</v>
      </c>
      <c r="J32" s="69">
        <v>21.539145999999999</v>
      </c>
      <c r="K32" s="69">
        <v>21.642633</v>
      </c>
      <c r="L32" s="69">
        <v>21.727573</v>
      </c>
      <c r="M32" s="69">
        <v>21.750001999999999</v>
      </c>
      <c r="N32" s="69">
        <v>21.564329000000001</v>
      </c>
      <c r="O32" s="69">
        <v>21.706337000000001</v>
      </c>
      <c r="P32" s="69">
        <v>21.824964999999999</v>
      </c>
      <c r="Q32" s="69">
        <v>21.758633</v>
      </c>
      <c r="R32" s="69">
        <v>21.731667000000002</v>
      </c>
      <c r="S32" s="69">
        <v>21.863212999999998</v>
      </c>
      <c r="T32" s="69">
        <v>21.956651999999998</v>
      </c>
      <c r="U32" s="69">
        <v>22.149939</v>
      </c>
      <c r="V32" s="69">
        <v>22.536701000000001</v>
      </c>
      <c r="W32" s="69">
        <v>22.481985000000002</v>
      </c>
      <c r="X32" s="69">
        <v>22.361977</v>
      </c>
      <c r="Y32" s="69">
        <v>22.171295000000001</v>
      </c>
      <c r="Z32" s="69">
        <v>22.149836000000001</v>
      </c>
      <c r="AA32" s="69">
        <v>21.876242000000001</v>
      </c>
      <c r="AB32" s="69">
        <v>21.957547999999999</v>
      </c>
      <c r="AC32" s="69">
        <v>21.949777999999998</v>
      </c>
      <c r="AD32" s="69">
        <v>21.654731999999999</v>
      </c>
      <c r="AE32" s="69">
        <v>21.359085</v>
      </c>
      <c r="AF32" s="70">
        <v>-7.6099999999999996E-4</v>
      </c>
      <c r="AG32" s="38"/>
    </row>
    <row r="33" spans="1:33" ht="12" x14ac:dyDescent="0.2">
      <c r="B33" s="38"/>
      <c r="C33" s="38"/>
      <c r="D33" s="38"/>
      <c r="E33" s="38"/>
      <c r="F33" s="38"/>
      <c r="G33" s="38"/>
      <c r="H33" s="38"/>
      <c r="I33" s="38"/>
      <c r="J33" s="38"/>
      <c r="K33" s="38"/>
      <c r="L33" s="38"/>
      <c r="M33" s="38"/>
      <c r="N33" s="38"/>
      <c r="O33" s="38"/>
      <c r="P33" s="38"/>
      <c r="Q33" s="38"/>
      <c r="R33" s="38"/>
      <c r="S33" s="38"/>
      <c r="T33" s="38"/>
      <c r="U33" s="38"/>
      <c r="V33" s="38"/>
      <c r="W33" s="38"/>
      <c r="X33" s="38"/>
      <c r="Y33" s="38"/>
      <c r="Z33" s="38"/>
      <c r="AA33" s="38"/>
      <c r="AB33" s="38"/>
      <c r="AC33" s="38"/>
      <c r="AD33" s="38"/>
      <c r="AE33" s="38"/>
      <c r="AF33" s="38"/>
      <c r="AG33" s="38"/>
    </row>
    <row r="34" spans="1:33" ht="12" x14ac:dyDescent="0.2">
      <c r="B34" s="65" t="s">
        <v>59</v>
      </c>
      <c r="C34" s="38"/>
      <c r="D34" s="38"/>
      <c r="E34" s="38"/>
      <c r="F34" s="38"/>
      <c r="G34" s="38"/>
      <c r="H34" s="38"/>
      <c r="I34" s="38"/>
      <c r="J34" s="38"/>
      <c r="K34" s="38"/>
      <c r="L34" s="38"/>
      <c r="M34" s="38"/>
      <c r="N34" s="38"/>
      <c r="O34" s="38"/>
      <c r="P34" s="38"/>
      <c r="Q34" s="38"/>
      <c r="R34" s="38"/>
      <c r="S34" s="38"/>
      <c r="T34" s="38"/>
      <c r="U34" s="38"/>
      <c r="V34" s="38"/>
      <c r="W34" s="38"/>
      <c r="X34" s="38"/>
      <c r="Y34" s="38"/>
      <c r="Z34" s="38"/>
      <c r="AA34" s="38"/>
      <c r="AB34" s="38"/>
      <c r="AC34" s="38"/>
      <c r="AD34" s="38"/>
      <c r="AE34" s="38"/>
      <c r="AF34" s="38"/>
      <c r="AG34" s="38"/>
    </row>
    <row r="35" spans="1:33" ht="12" x14ac:dyDescent="0.2">
      <c r="A35" s="43" t="s">
        <v>335</v>
      </c>
      <c r="B35" s="66" t="s">
        <v>336</v>
      </c>
      <c r="C35" s="67">
        <v>18.536159999999999</v>
      </c>
      <c r="D35" s="67">
        <v>19.040469999999999</v>
      </c>
      <c r="E35" s="67">
        <v>20.328047000000002</v>
      </c>
      <c r="F35" s="67">
        <v>20.579879999999999</v>
      </c>
      <c r="G35" s="67">
        <v>21.071783</v>
      </c>
      <c r="H35" s="67">
        <v>21.489708</v>
      </c>
      <c r="I35" s="67">
        <v>21.636562000000001</v>
      </c>
      <c r="J35" s="67">
        <v>21.880472000000001</v>
      </c>
      <c r="K35" s="67">
        <v>22.202881000000001</v>
      </c>
      <c r="L35" s="67">
        <v>22.327625000000001</v>
      </c>
      <c r="M35" s="67">
        <v>22.464676000000001</v>
      </c>
      <c r="N35" s="67">
        <v>22.515352</v>
      </c>
      <c r="O35" s="67">
        <v>22.756022999999999</v>
      </c>
      <c r="P35" s="67">
        <v>22.978777000000001</v>
      </c>
      <c r="Q35" s="67">
        <v>23.076605000000001</v>
      </c>
      <c r="R35" s="67">
        <v>23.112068000000001</v>
      </c>
      <c r="S35" s="67">
        <v>23.121672</v>
      </c>
      <c r="T35" s="67">
        <v>23.267797000000002</v>
      </c>
      <c r="U35" s="67">
        <v>23.053844000000002</v>
      </c>
      <c r="V35" s="67">
        <v>23.139195999999998</v>
      </c>
      <c r="W35" s="67">
        <v>23.210156999999999</v>
      </c>
      <c r="X35" s="67">
        <v>23.236941999999999</v>
      </c>
      <c r="Y35" s="67">
        <v>23.218385999999999</v>
      </c>
      <c r="Z35" s="67">
        <v>23.136253</v>
      </c>
      <c r="AA35" s="67">
        <v>22.799206000000002</v>
      </c>
      <c r="AB35" s="67">
        <v>22.530909999999999</v>
      </c>
      <c r="AC35" s="67">
        <v>22.513947999999999</v>
      </c>
      <c r="AD35" s="67">
        <v>22.402639000000001</v>
      </c>
      <c r="AE35" s="67">
        <v>21.931286</v>
      </c>
      <c r="AF35" s="68">
        <v>6.025E-3</v>
      </c>
      <c r="AG35" s="38"/>
    </row>
    <row r="36" spans="1:33" ht="12" x14ac:dyDescent="0.2">
      <c r="A36" s="43" t="s">
        <v>337</v>
      </c>
      <c r="B36" s="66" t="s">
        <v>62</v>
      </c>
      <c r="C36" s="67">
        <v>7.1570140000000002</v>
      </c>
      <c r="D36" s="67">
        <v>7.945881</v>
      </c>
      <c r="E36" s="67">
        <v>7.9438149999999998</v>
      </c>
      <c r="F36" s="67">
        <v>8.3370300000000004</v>
      </c>
      <c r="G36" s="67">
        <v>8.8427430000000005</v>
      </c>
      <c r="H36" s="67">
        <v>9.2638459999999991</v>
      </c>
      <c r="I36" s="67">
        <v>9.6647580000000008</v>
      </c>
      <c r="J36" s="67">
        <v>10.022475999999999</v>
      </c>
      <c r="K36" s="67">
        <v>10.671082</v>
      </c>
      <c r="L36" s="67">
        <v>11.372363</v>
      </c>
      <c r="M36" s="67">
        <v>12.069704</v>
      </c>
      <c r="N36" s="67">
        <v>12.747916999999999</v>
      </c>
      <c r="O36" s="67">
        <v>13.325286999999999</v>
      </c>
      <c r="P36" s="67">
        <v>13.720262999999999</v>
      </c>
      <c r="Q36" s="67">
        <v>13.973807000000001</v>
      </c>
      <c r="R36" s="67">
        <v>14.186524</v>
      </c>
      <c r="S36" s="67">
        <v>14.301539</v>
      </c>
      <c r="T36" s="67">
        <v>14.335634000000001</v>
      </c>
      <c r="U36" s="67">
        <v>14.360343</v>
      </c>
      <c r="V36" s="67">
        <v>14.349729</v>
      </c>
      <c r="W36" s="67">
        <v>14.358644</v>
      </c>
      <c r="X36" s="67">
        <v>14.365799000000001</v>
      </c>
      <c r="Y36" s="67">
        <v>14.408306</v>
      </c>
      <c r="Z36" s="67">
        <v>14.392715000000001</v>
      </c>
      <c r="AA36" s="67">
        <v>14.375298000000001</v>
      </c>
      <c r="AB36" s="67">
        <v>14.355017999999999</v>
      </c>
      <c r="AC36" s="67">
        <v>14.358720999999999</v>
      </c>
      <c r="AD36" s="67">
        <v>14.323404</v>
      </c>
      <c r="AE36" s="67">
        <v>14.304577</v>
      </c>
      <c r="AF36" s="68">
        <v>2.504E-2</v>
      </c>
      <c r="AG36" s="38"/>
    </row>
    <row r="37" spans="1:33" ht="12" x14ac:dyDescent="0.2">
      <c r="A37" s="43" t="s">
        <v>338</v>
      </c>
      <c r="B37" s="66" t="s">
        <v>60</v>
      </c>
      <c r="C37" s="67">
        <v>2.1545730000000001</v>
      </c>
      <c r="D37" s="67">
        <v>2.1435559999999998</v>
      </c>
      <c r="E37" s="67">
        <v>2.7799659999999999</v>
      </c>
      <c r="F37" s="67">
        <v>2.7159759999999999</v>
      </c>
      <c r="G37" s="67">
        <v>2.8481350000000001</v>
      </c>
      <c r="H37" s="67">
        <v>2.8107069999999998</v>
      </c>
      <c r="I37" s="67">
        <v>2.8227359999999999</v>
      </c>
      <c r="J37" s="67">
        <v>2.8087870000000001</v>
      </c>
      <c r="K37" s="67">
        <v>2.8101069999999999</v>
      </c>
      <c r="L37" s="67">
        <v>2.838428</v>
      </c>
      <c r="M37" s="67">
        <v>2.8912900000000001</v>
      </c>
      <c r="N37" s="67">
        <v>2.8190089999999999</v>
      </c>
      <c r="O37" s="67">
        <v>2.7945600000000002</v>
      </c>
      <c r="P37" s="67">
        <v>2.8213910000000002</v>
      </c>
      <c r="Q37" s="67">
        <v>2.7845870000000001</v>
      </c>
      <c r="R37" s="67">
        <v>2.726998</v>
      </c>
      <c r="S37" s="67">
        <v>2.7707769999999998</v>
      </c>
      <c r="T37" s="67">
        <v>2.712615</v>
      </c>
      <c r="U37" s="67">
        <v>2.7229890000000001</v>
      </c>
      <c r="V37" s="67">
        <v>2.7082160000000002</v>
      </c>
      <c r="W37" s="67">
        <v>2.723382</v>
      </c>
      <c r="X37" s="67">
        <v>2.6906240000000001</v>
      </c>
      <c r="Y37" s="67">
        <v>2.6948310000000002</v>
      </c>
      <c r="Z37" s="67">
        <v>2.703859</v>
      </c>
      <c r="AA37" s="67">
        <v>2.6886749999999999</v>
      </c>
      <c r="AB37" s="67">
        <v>2.682404</v>
      </c>
      <c r="AC37" s="67">
        <v>2.7056499999999999</v>
      </c>
      <c r="AD37" s="67">
        <v>2.707865</v>
      </c>
      <c r="AE37" s="67">
        <v>2.7239949999999999</v>
      </c>
      <c r="AF37" s="68">
        <v>8.4100000000000008E-3</v>
      </c>
      <c r="AG37" s="38"/>
    </row>
    <row r="38" spans="1:33" ht="12" x14ac:dyDescent="0.2">
      <c r="A38" s="43" t="s">
        <v>339</v>
      </c>
      <c r="B38" s="65" t="s">
        <v>55</v>
      </c>
      <c r="C38" s="69">
        <v>27.847746000000001</v>
      </c>
      <c r="D38" s="69">
        <v>29.129908</v>
      </c>
      <c r="E38" s="69">
        <v>31.051828</v>
      </c>
      <c r="F38" s="69">
        <v>31.632887</v>
      </c>
      <c r="G38" s="69">
        <v>32.762661000000001</v>
      </c>
      <c r="H38" s="69">
        <v>33.564261999999999</v>
      </c>
      <c r="I38" s="69">
        <v>34.124054000000001</v>
      </c>
      <c r="J38" s="69">
        <v>34.711734999999997</v>
      </c>
      <c r="K38" s="69">
        <v>35.684071000000003</v>
      </c>
      <c r="L38" s="69">
        <v>36.538418</v>
      </c>
      <c r="M38" s="69">
        <v>37.425666999999997</v>
      </c>
      <c r="N38" s="69">
        <v>38.082275000000003</v>
      </c>
      <c r="O38" s="69">
        <v>38.875869999999999</v>
      </c>
      <c r="P38" s="69">
        <v>39.520432</v>
      </c>
      <c r="Q38" s="69">
        <v>39.834999000000003</v>
      </c>
      <c r="R38" s="69">
        <v>40.025588999999997</v>
      </c>
      <c r="S38" s="69">
        <v>40.193984999999998</v>
      </c>
      <c r="T38" s="69">
        <v>40.316048000000002</v>
      </c>
      <c r="U38" s="69">
        <v>40.137177000000001</v>
      </c>
      <c r="V38" s="69">
        <v>40.197144000000002</v>
      </c>
      <c r="W38" s="69">
        <v>40.292183000000001</v>
      </c>
      <c r="X38" s="69">
        <v>40.293365000000001</v>
      </c>
      <c r="Y38" s="69">
        <v>40.321525999999999</v>
      </c>
      <c r="Z38" s="69">
        <v>40.232826000000003</v>
      </c>
      <c r="AA38" s="69">
        <v>39.863177999999998</v>
      </c>
      <c r="AB38" s="69">
        <v>39.568333000000003</v>
      </c>
      <c r="AC38" s="69">
        <v>39.578319999999998</v>
      </c>
      <c r="AD38" s="69">
        <v>39.433909999999997</v>
      </c>
      <c r="AE38" s="69">
        <v>38.959857999999997</v>
      </c>
      <c r="AF38" s="70">
        <v>1.2064E-2</v>
      </c>
      <c r="AG38" s="38"/>
    </row>
    <row r="39" spans="1:33" ht="12" x14ac:dyDescent="0.2">
      <c r="B39" s="38"/>
      <c r="C39" s="38"/>
      <c r="D39" s="38"/>
      <c r="E39" s="38"/>
      <c r="F39" s="38"/>
      <c r="G39" s="38"/>
      <c r="H39" s="38"/>
      <c r="I39" s="38"/>
      <c r="J39" s="38"/>
      <c r="K39" s="38"/>
      <c r="L39" s="38"/>
      <c r="M39" s="38"/>
      <c r="N39" s="38"/>
      <c r="O39" s="38"/>
      <c r="P39" s="38"/>
      <c r="Q39" s="38"/>
      <c r="R39" s="38"/>
      <c r="S39" s="38"/>
      <c r="T39" s="38"/>
      <c r="U39" s="38"/>
      <c r="V39" s="38"/>
      <c r="W39" s="38"/>
      <c r="X39" s="38"/>
      <c r="Y39" s="38"/>
      <c r="Z39" s="38"/>
      <c r="AA39" s="38"/>
      <c r="AB39" s="38"/>
      <c r="AC39" s="38"/>
      <c r="AD39" s="38"/>
      <c r="AE39" s="38"/>
      <c r="AF39" s="38"/>
      <c r="AG39" s="38"/>
    </row>
    <row r="40" spans="1:33" ht="12" x14ac:dyDescent="0.2">
      <c r="A40" s="43" t="s">
        <v>340</v>
      </c>
      <c r="B40" s="65" t="s">
        <v>341</v>
      </c>
      <c r="C40" s="69">
        <v>-0.45786100000000002</v>
      </c>
      <c r="D40" s="69">
        <v>0.97528999999999999</v>
      </c>
      <c r="E40" s="69">
        <v>0.42364299999999999</v>
      </c>
      <c r="F40" s="69">
        <v>0.46440300000000001</v>
      </c>
      <c r="G40" s="69">
        <v>0.459312</v>
      </c>
      <c r="H40" s="69">
        <v>0.42448399999999997</v>
      </c>
      <c r="I40" s="69">
        <v>0.43044700000000002</v>
      </c>
      <c r="J40" s="69">
        <v>0.29497099999999998</v>
      </c>
      <c r="K40" s="69">
        <v>0.32553500000000002</v>
      </c>
      <c r="L40" s="69">
        <v>0.40085599999999999</v>
      </c>
      <c r="M40" s="69">
        <v>0.44950899999999999</v>
      </c>
      <c r="N40" s="69">
        <v>0.44732699999999997</v>
      </c>
      <c r="O40" s="69">
        <v>0.45370500000000002</v>
      </c>
      <c r="P40" s="69">
        <v>0.53214300000000003</v>
      </c>
      <c r="Q40" s="69">
        <v>0.48624000000000001</v>
      </c>
      <c r="R40" s="69">
        <v>0.46405000000000002</v>
      </c>
      <c r="S40" s="69">
        <v>0.455482</v>
      </c>
      <c r="T40" s="69">
        <v>0.45082899999999998</v>
      </c>
      <c r="U40" s="69">
        <v>0.45003500000000002</v>
      </c>
      <c r="V40" s="69">
        <v>0.45556999999999997</v>
      </c>
      <c r="W40" s="69">
        <v>0.44808999999999999</v>
      </c>
      <c r="X40" s="69">
        <v>0.43851499999999999</v>
      </c>
      <c r="Y40" s="69">
        <v>0.440971</v>
      </c>
      <c r="Z40" s="69">
        <v>0.54706600000000005</v>
      </c>
      <c r="AA40" s="69">
        <v>0.47692499999999999</v>
      </c>
      <c r="AB40" s="69">
        <v>0.61267499999999997</v>
      </c>
      <c r="AC40" s="69">
        <v>0.56340400000000002</v>
      </c>
      <c r="AD40" s="69">
        <v>0.51369900000000002</v>
      </c>
      <c r="AE40" s="69">
        <v>0.713924</v>
      </c>
      <c r="AF40" s="70" t="s">
        <v>616</v>
      </c>
      <c r="AG40" s="38"/>
    </row>
    <row r="41" spans="1:33" ht="12" x14ac:dyDescent="0.2">
      <c r="B41" s="38"/>
      <c r="C41" s="38"/>
      <c r="D41" s="38"/>
      <c r="E41" s="38"/>
      <c r="F41" s="38"/>
      <c r="G41" s="38"/>
      <c r="H41" s="38"/>
      <c r="I41" s="38"/>
      <c r="J41" s="38"/>
      <c r="K41" s="38"/>
      <c r="L41" s="38"/>
      <c r="M41" s="38"/>
      <c r="N41" s="38"/>
      <c r="O41" s="38"/>
      <c r="P41" s="38"/>
      <c r="Q41" s="38"/>
      <c r="R41" s="38"/>
      <c r="S41" s="38"/>
      <c r="T41" s="38"/>
      <c r="U41" s="38"/>
      <c r="V41" s="38"/>
      <c r="W41" s="38"/>
      <c r="X41" s="38"/>
      <c r="Y41" s="38"/>
      <c r="Z41" s="38"/>
      <c r="AA41" s="38"/>
      <c r="AB41" s="38"/>
      <c r="AC41" s="38"/>
      <c r="AD41" s="38"/>
      <c r="AE41" s="38"/>
      <c r="AF41" s="38"/>
      <c r="AG41" s="38"/>
    </row>
    <row r="42" spans="1:33" ht="12" x14ac:dyDescent="0.2">
      <c r="B42" s="65" t="s">
        <v>61</v>
      </c>
      <c r="C42" s="38"/>
      <c r="D42" s="38"/>
      <c r="E42" s="38"/>
      <c r="F42" s="38"/>
      <c r="G42" s="38"/>
      <c r="H42" s="38"/>
      <c r="I42" s="38"/>
      <c r="J42" s="38"/>
      <c r="K42" s="38"/>
      <c r="L42" s="38"/>
      <c r="M42" s="38"/>
      <c r="N42" s="38"/>
      <c r="O42" s="38"/>
      <c r="P42" s="38"/>
      <c r="Q42" s="38"/>
      <c r="R42" s="38"/>
      <c r="S42" s="38"/>
      <c r="T42" s="38"/>
      <c r="U42" s="38"/>
      <c r="V42" s="38"/>
      <c r="W42" s="38"/>
      <c r="X42" s="38"/>
      <c r="Y42" s="38"/>
      <c r="Z42" s="38"/>
      <c r="AA42" s="38"/>
      <c r="AB42" s="38"/>
      <c r="AC42" s="38"/>
      <c r="AD42" s="38"/>
      <c r="AE42" s="38"/>
      <c r="AF42" s="38"/>
      <c r="AG42" s="38"/>
    </row>
    <row r="43" spans="1:33" ht="12" x14ac:dyDescent="0.2">
      <c r="A43" s="43" t="s">
        <v>342</v>
      </c>
      <c r="B43" s="66" t="s">
        <v>343</v>
      </c>
      <c r="C43" s="67">
        <v>36.816775999999997</v>
      </c>
      <c r="D43" s="67">
        <v>36.981636000000002</v>
      </c>
      <c r="E43" s="67">
        <v>36.540515999999997</v>
      </c>
      <c r="F43" s="67">
        <v>36.382579999999997</v>
      </c>
      <c r="G43" s="67">
        <v>36.236435</v>
      </c>
      <c r="H43" s="67">
        <v>36.093871999999998</v>
      </c>
      <c r="I43" s="67">
        <v>35.925086999999998</v>
      </c>
      <c r="J43" s="67">
        <v>35.71246</v>
      </c>
      <c r="K43" s="67">
        <v>35.460438000000003</v>
      </c>
      <c r="L43" s="67">
        <v>35.244152</v>
      </c>
      <c r="M43" s="67">
        <v>35.085304000000001</v>
      </c>
      <c r="N43" s="67">
        <v>34.948363999999998</v>
      </c>
      <c r="O43" s="67">
        <v>34.868290000000002</v>
      </c>
      <c r="P43" s="67">
        <v>34.774864000000001</v>
      </c>
      <c r="Q43" s="67">
        <v>34.660747999999998</v>
      </c>
      <c r="R43" s="67">
        <v>34.614303999999997</v>
      </c>
      <c r="S43" s="67">
        <v>34.581386999999999</v>
      </c>
      <c r="T43" s="67">
        <v>34.574551</v>
      </c>
      <c r="U43" s="67">
        <v>34.635840999999999</v>
      </c>
      <c r="V43" s="67">
        <v>34.700854999999997</v>
      </c>
      <c r="W43" s="67">
        <v>34.772815999999999</v>
      </c>
      <c r="X43" s="67">
        <v>34.843960000000003</v>
      </c>
      <c r="Y43" s="67">
        <v>34.938003999999999</v>
      </c>
      <c r="Z43" s="67">
        <v>35.050570999999998</v>
      </c>
      <c r="AA43" s="67">
        <v>35.202903999999997</v>
      </c>
      <c r="AB43" s="67">
        <v>35.394215000000003</v>
      </c>
      <c r="AC43" s="67">
        <v>35.548606999999997</v>
      </c>
      <c r="AD43" s="67">
        <v>35.727843999999997</v>
      </c>
      <c r="AE43" s="67">
        <v>35.995078999999997</v>
      </c>
      <c r="AF43" s="68">
        <v>-8.0599999999999997E-4</v>
      </c>
      <c r="AG43" s="38"/>
    </row>
    <row r="44" spans="1:33" ht="12" x14ac:dyDescent="0.2">
      <c r="A44" s="43" t="s">
        <v>344</v>
      </c>
      <c r="B44" s="66" t="s">
        <v>62</v>
      </c>
      <c r="C44" s="67">
        <v>33.183849000000002</v>
      </c>
      <c r="D44" s="67">
        <v>31.975372</v>
      </c>
      <c r="E44" s="67">
        <v>30.744192000000002</v>
      </c>
      <c r="F44" s="67">
        <v>30.454858999999999</v>
      </c>
      <c r="G44" s="67">
        <v>30.362862</v>
      </c>
      <c r="H44" s="67">
        <v>29.860353</v>
      </c>
      <c r="I44" s="67">
        <v>29.690902999999999</v>
      </c>
      <c r="J44" s="67">
        <v>29.540801999999999</v>
      </c>
      <c r="K44" s="67">
        <v>29.285072</v>
      </c>
      <c r="L44" s="67">
        <v>29.002974999999999</v>
      </c>
      <c r="M44" s="67">
        <v>28.867509999999999</v>
      </c>
      <c r="N44" s="67">
        <v>28.778568</v>
      </c>
      <c r="O44" s="67">
        <v>28.707445</v>
      </c>
      <c r="P44" s="67">
        <v>28.712893000000001</v>
      </c>
      <c r="Q44" s="67">
        <v>28.819685</v>
      </c>
      <c r="R44" s="67">
        <v>28.978542000000001</v>
      </c>
      <c r="S44" s="67">
        <v>29.210225999999999</v>
      </c>
      <c r="T44" s="67">
        <v>29.397072000000001</v>
      </c>
      <c r="U44" s="67">
        <v>29.632147</v>
      </c>
      <c r="V44" s="67">
        <v>29.788446</v>
      </c>
      <c r="W44" s="67">
        <v>29.983868000000001</v>
      </c>
      <c r="X44" s="67">
        <v>30.153929000000002</v>
      </c>
      <c r="Y44" s="67">
        <v>30.279633</v>
      </c>
      <c r="Z44" s="67">
        <v>30.429348000000001</v>
      </c>
      <c r="AA44" s="67">
        <v>30.410451999999999</v>
      </c>
      <c r="AB44" s="67">
        <v>30.539183000000001</v>
      </c>
      <c r="AC44" s="67">
        <v>30.747510999999999</v>
      </c>
      <c r="AD44" s="67">
        <v>30.902692999999999</v>
      </c>
      <c r="AE44" s="67">
        <v>31.130542999999999</v>
      </c>
      <c r="AF44" s="68">
        <v>-2.2790000000000002E-3</v>
      </c>
      <c r="AG44" s="38"/>
    </row>
    <row r="45" spans="1:33" ht="12" x14ac:dyDescent="0.2">
      <c r="A45" s="43" t="s">
        <v>345</v>
      </c>
      <c r="B45" s="66" t="s">
        <v>346</v>
      </c>
      <c r="C45" s="67">
        <v>9.694483</v>
      </c>
      <c r="D45" s="67">
        <v>9.0405219999999993</v>
      </c>
      <c r="E45" s="67">
        <v>9.4110289999999992</v>
      </c>
      <c r="F45" s="67">
        <v>8.6470579999999995</v>
      </c>
      <c r="G45" s="67">
        <v>7.5168629999999999</v>
      </c>
      <c r="H45" s="67">
        <v>6.5015349999999996</v>
      </c>
      <c r="I45" s="67">
        <v>5.5293720000000004</v>
      </c>
      <c r="J45" s="67">
        <v>4.8016839999999998</v>
      </c>
      <c r="K45" s="67">
        <v>4.3969440000000004</v>
      </c>
      <c r="L45" s="67">
        <v>4.3077800000000002</v>
      </c>
      <c r="M45" s="67">
        <v>4.2720849999999997</v>
      </c>
      <c r="N45" s="67">
        <v>4.3385850000000001</v>
      </c>
      <c r="O45" s="67">
        <v>4.2996169999999996</v>
      </c>
      <c r="P45" s="67">
        <v>4.3025219999999997</v>
      </c>
      <c r="Q45" s="67">
        <v>4.2609709999999996</v>
      </c>
      <c r="R45" s="67">
        <v>4.1610040000000001</v>
      </c>
      <c r="S45" s="67">
        <v>4.0027169999999996</v>
      </c>
      <c r="T45" s="67">
        <v>3.909357</v>
      </c>
      <c r="U45" s="67">
        <v>3.8068559999999998</v>
      </c>
      <c r="V45" s="67">
        <v>3.8240850000000002</v>
      </c>
      <c r="W45" s="67">
        <v>3.8151120000000001</v>
      </c>
      <c r="X45" s="67">
        <v>3.7632509999999999</v>
      </c>
      <c r="Y45" s="67">
        <v>3.6459890000000001</v>
      </c>
      <c r="Z45" s="67">
        <v>3.548136</v>
      </c>
      <c r="AA45" s="67">
        <v>3.4636490000000002</v>
      </c>
      <c r="AB45" s="67">
        <v>3.4229319999999999</v>
      </c>
      <c r="AC45" s="67">
        <v>3.3332199999999998</v>
      </c>
      <c r="AD45" s="67">
        <v>3.3112200000000001</v>
      </c>
      <c r="AE45" s="67">
        <v>3.208326</v>
      </c>
      <c r="AF45" s="68">
        <v>-3.8723E-2</v>
      </c>
      <c r="AG45" s="38"/>
    </row>
    <row r="46" spans="1:33" ht="12" x14ac:dyDescent="0.2">
      <c r="A46" s="43" t="s">
        <v>347</v>
      </c>
      <c r="B46" s="66" t="s">
        <v>51</v>
      </c>
      <c r="C46" s="67">
        <v>8.0646540000000009</v>
      </c>
      <c r="D46" s="67">
        <v>8.1872109999999996</v>
      </c>
      <c r="E46" s="67">
        <v>8.2466290000000004</v>
      </c>
      <c r="F46" s="67">
        <v>8.1719659999999994</v>
      </c>
      <c r="G46" s="67">
        <v>8.0928570000000004</v>
      </c>
      <c r="H46" s="67">
        <v>8.0927190000000007</v>
      </c>
      <c r="I46" s="67">
        <v>7.9974689999999997</v>
      </c>
      <c r="J46" s="67">
        <v>7.9973400000000003</v>
      </c>
      <c r="K46" s="67">
        <v>7.9187440000000002</v>
      </c>
      <c r="L46" s="67">
        <v>7.9187969999999996</v>
      </c>
      <c r="M46" s="67">
        <v>7.9188850000000004</v>
      </c>
      <c r="N46" s="67">
        <v>7.47281</v>
      </c>
      <c r="O46" s="67">
        <v>7.4032179999999999</v>
      </c>
      <c r="P46" s="67">
        <v>7.3139329999999996</v>
      </c>
      <c r="Q46" s="67">
        <v>7.1458170000000001</v>
      </c>
      <c r="R46" s="67">
        <v>7.0316359999999998</v>
      </c>
      <c r="S46" s="67">
        <v>6.8371979999999999</v>
      </c>
      <c r="T46" s="67">
        <v>6.734248</v>
      </c>
      <c r="U46" s="67">
        <v>6.5336410000000003</v>
      </c>
      <c r="V46" s="67">
        <v>6.5354080000000003</v>
      </c>
      <c r="W46" s="67">
        <v>6.5385289999999996</v>
      </c>
      <c r="X46" s="67">
        <v>6.5412020000000002</v>
      </c>
      <c r="Y46" s="67">
        <v>6.5441659999999997</v>
      </c>
      <c r="Z46" s="67">
        <v>6.5441919999999998</v>
      </c>
      <c r="AA46" s="67">
        <v>6.5416629999999998</v>
      </c>
      <c r="AB46" s="67">
        <v>6.5396289999999997</v>
      </c>
      <c r="AC46" s="67">
        <v>6.5306360000000003</v>
      </c>
      <c r="AD46" s="67">
        <v>6.5318709999999998</v>
      </c>
      <c r="AE46" s="67">
        <v>6.5277070000000004</v>
      </c>
      <c r="AF46" s="68">
        <v>-7.5230000000000002E-3</v>
      </c>
      <c r="AG46" s="38"/>
    </row>
    <row r="47" spans="1:33" ht="12" x14ac:dyDescent="0.2">
      <c r="A47" s="43" t="s">
        <v>348</v>
      </c>
      <c r="B47" s="66" t="s">
        <v>191</v>
      </c>
      <c r="C47" s="67">
        <v>2.4534539999999998</v>
      </c>
      <c r="D47" s="67">
        <v>2.4584619999999999</v>
      </c>
      <c r="E47" s="67">
        <v>2.5025629999999999</v>
      </c>
      <c r="F47" s="67">
        <v>2.5886840000000002</v>
      </c>
      <c r="G47" s="67">
        <v>2.579723</v>
      </c>
      <c r="H47" s="67">
        <v>2.556826</v>
      </c>
      <c r="I47" s="67">
        <v>2.5153810000000001</v>
      </c>
      <c r="J47" s="67">
        <v>2.4861960000000001</v>
      </c>
      <c r="K47" s="67">
        <v>2.4574240000000001</v>
      </c>
      <c r="L47" s="67">
        <v>2.4364599999999998</v>
      </c>
      <c r="M47" s="67">
        <v>2.4196759999999999</v>
      </c>
      <c r="N47" s="67">
        <v>2.4223810000000001</v>
      </c>
      <c r="O47" s="67">
        <v>2.4264060000000001</v>
      </c>
      <c r="P47" s="67">
        <v>2.4299979999999999</v>
      </c>
      <c r="Q47" s="67">
        <v>2.4353150000000001</v>
      </c>
      <c r="R47" s="67">
        <v>2.4235120000000001</v>
      </c>
      <c r="S47" s="67">
        <v>2.4101499999999998</v>
      </c>
      <c r="T47" s="67">
        <v>2.3862079999999999</v>
      </c>
      <c r="U47" s="67">
        <v>2.381421</v>
      </c>
      <c r="V47" s="67">
        <v>2.3661409999999998</v>
      </c>
      <c r="W47" s="67">
        <v>2.3694090000000001</v>
      </c>
      <c r="X47" s="67">
        <v>2.3626369999999999</v>
      </c>
      <c r="Y47" s="67">
        <v>2.357599</v>
      </c>
      <c r="Z47" s="67">
        <v>2.3544640000000001</v>
      </c>
      <c r="AA47" s="67">
        <v>2.343242</v>
      </c>
      <c r="AB47" s="67">
        <v>2.336414</v>
      </c>
      <c r="AC47" s="67">
        <v>2.3340749999999999</v>
      </c>
      <c r="AD47" s="67">
        <v>2.3209420000000001</v>
      </c>
      <c r="AE47" s="67">
        <v>2.309024</v>
      </c>
      <c r="AF47" s="68">
        <v>-2.1640000000000001E-3</v>
      </c>
      <c r="AG47" s="38"/>
    </row>
    <row r="48" spans="1:33" ht="12" x14ac:dyDescent="0.2">
      <c r="A48" s="43" t="s">
        <v>349</v>
      </c>
      <c r="B48" s="66" t="s">
        <v>350</v>
      </c>
      <c r="C48" s="67">
        <v>3.086376</v>
      </c>
      <c r="D48" s="67">
        <v>3.2750919999999999</v>
      </c>
      <c r="E48" s="67">
        <v>3.0971489999999999</v>
      </c>
      <c r="F48" s="67">
        <v>3.077337</v>
      </c>
      <c r="G48" s="67">
        <v>3.0571389999999998</v>
      </c>
      <c r="H48" s="67">
        <v>3.0452159999999999</v>
      </c>
      <c r="I48" s="67">
        <v>3.037763</v>
      </c>
      <c r="J48" s="67">
        <v>3.0313680000000001</v>
      </c>
      <c r="K48" s="67">
        <v>3.0259330000000002</v>
      </c>
      <c r="L48" s="67">
        <v>3.0254590000000001</v>
      </c>
      <c r="M48" s="67">
        <v>3.0276860000000001</v>
      </c>
      <c r="N48" s="67">
        <v>3.034011</v>
      </c>
      <c r="O48" s="67">
        <v>3.0408620000000002</v>
      </c>
      <c r="P48" s="67">
        <v>3.0527120000000001</v>
      </c>
      <c r="Q48" s="67">
        <v>3.0502639999999999</v>
      </c>
      <c r="R48" s="67">
        <v>3.0545429999999998</v>
      </c>
      <c r="S48" s="67">
        <v>3.0583879999999999</v>
      </c>
      <c r="T48" s="67">
        <v>3.063898</v>
      </c>
      <c r="U48" s="67">
        <v>3.0734149999999998</v>
      </c>
      <c r="V48" s="67">
        <v>3.0928680000000002</v>
      </c>
      <c r="W48" s="67">
        <v>3.1042909999999999</v>
      </c>
      <c r="X48" s="67">
        <v>3.1158239999999999</v>
      </c>
      <c r="Y48" s="67">
        <v>3.11755</v>
      </c>
      <c r="Z48" s="67">
        <v>3.1225860000000001</v>
      </c>
      <c r="AA48" s="67">
        <v>3.1411410000000002</v>
      </c>
      <c r="AB48" s="67">
        <v>3.1599710000000001</v>
      </c>
      <c r="AC48" s="67">
        <v>3.1829179999999999</v>
      </c>
      <c r="AD48" s="67">
        <v>3.2009940000000001</v>
      </c>
      <c r="AE48" s="67">
        <v>3.21923</v>
      </c>
      <c r="AF48" s="68">
        <v>1.506E-3</v>
      </c>
      <c r="AG48" s="38"/>
    </row>
    <row r="49" spans="1:33" ht="12" x14ac:dyDescent="0.2">
      <c r="A49" s="43" t="s">
        <v>351</v>
      </c>
      <c r="B49" s="66" t="s">
        <v>53</v>
      </c>
      <c r="C49" s="67">
        <v>5.6228480000000003</v>
      </c>
      <c r="D49" s="67">
        <v>6.1255499999999996</v>
      </c>
      <c r="E49" s="67">
        <v>6.742159</v>
      </c>
      <c r="F49" s="67">
        <v>8.1732440000000004</v>
      </c>
      <c r="G49" s="67">
        <v>9.9076740000000001</v>
      </c>
      <c r="H49" s="67">
        <v>11.653165</v>
      </c>
      <c r="I49" s="67">
        <v>13.154488000000001</v>
      </c>
      <c r="J49" s="67">
        <v>14.209771999999999</v>
      </c>
      <c r="K49" s="67">
        <v>15.128234000000001</v>
      </c>
      <c r="L49" s="67">
        <v>15.78889</v>
      </c>
      <c r="M49" s="67">
        <v>16.442295000000001</v>
      </c>
      <c r="N49" s="67">
        <v>17.189572999999999</v>
      </c>
      <c r="O49" s="67">
        <v>17.791294000000001</v>
      </c>
      <c r="P49" s="67">
        <v>18.262888</v>
      </c>
      <c r="Q49" s="67">
        <v>18.746867999999999</v>
      </c>
      <c r="R49" s="67">
        <v>19.110621999999999</v>
      </c>
      <c r="S49" s="67">
        <v>19.414563999999999</v>
      </c>
      <c r="T49" s="67">
        <v>19.609310000000001</v>
      </c>
      <c r="U49" s="67">
        <v>19.90523</v>
      </c>
      <c r="V49" s="67">
        <v>20.063116000000001</v>
      </c>
      <c r="W49" s="67">
        <v>20.302187</v>
      </c>
      <c r="X49" s="67">
        <v>20.584305000000001</v>
      </c>
      <c r="Y49" s="67">
        <v>20.993839000000001</v>
      </c>
      <c r="Z49" s="67">
        <v>21.370591999999998</v>
      </c>
      <c r="AA49" s="67">
        <v>21.805226999999999</v>
      </c>
      <c r="AB49" s="67">
        <v>22.17202</v>
      </c>
      <c r="AC49" s="67">
        <v>22.539532000000001</v>
      </c>
      <c r="AD49" s="67">
        <v>22.840260000000001</v>
      </c>
      <c r="AE49" s="67">
        <v>23.283978999999999</v>
      </c>
      <c r="AF49" s="68">
        <v>5.2056999999999999E-2</v>
      </c>
      <c r="AG49" s="38"/>
    </row>
    <row r="50" spans="1:33" ht="15" customHeight="1" x14ac:dyDescent="0.2">
      <c r="A50" s="43" t="s">
        <v>352</v>
      </c>
      <c r="B50" s="66" t="s">
        <v>353</v>
      </c>
      <c r="C50" s="67">
        <v>0.271036</v>
      </c>
      <c r="D50" s="67">
        <v>0.29992400000000002</v>
      </c>
      <c r="E50" s="67">
        <v>0.27443299999999998</v>
      </c>
      <c r="F50" s="67">
        <v>0.257492</v>
      </c>
      <c r="G50" s="67">
        <v>0.26146999999999998</v>
      </c>
      <c r="H50" s="67">
        <v>0.27512900000000001</v>
      </c>
      <c r="I50" s="67">
        <v>0.283526</v>
      </c>
      <c r="J50" s="67">
        <v>0.27605499999999999</v>
      </c>
      <c r="K50" s="67">
        <v>0.28388999999999998</v>
      </c>
      <c r="L50" s="67">
        <v>0.27529100000000001</v>
      </c>
      <c r="M50" s="67">
        <v>0.27900999999999998</v>
      </c>
      <c r="N50" s="67">
        <v>0.28079199999999999</v>
      </c>
      <c r="O50" s="67">
        <v>0.28222199999999997</v>
      </c>
      <c r="P50" s="67">
        <v>0.27832400000000002</v>
      </c>
      <c r="Q50" s="67">
        <v>0.27709899999999998</v>
      </c>
      <c r="R50" s="67">
        <v>0.277055</v>
      </c>
      <c r="S50" s="67">
        <v>0.27971200000000002</v>
      </c>
      <c r="T50" s="67">
        <v>0.28193299999999999</v>
      </c>
      <c r="U50" s="67">
        <v>0.28373700000000002</v>
      </c>
      <c r="V50" s="67">
        <v>0.278974</v>
      </c>
      <c r="W50" s="67">
        <v>0.27892800000000001</v>
      </c>
      <c r="X50" s="67">
        <v>0.27663399999999999</v>
      </c>
      <c r="Y50" s="67">
        <v>0.27388499999999999</v>
      </c>
      <c r="Z50" s="67">
        <v>0.27115800000000001</v>
      </c>
      <c r="AA50" s="67">
        <v>0.268038</v>
      </c>
      <c r="AB50" s="67">
        <v>0.26756000000000002</v>
      </c>
      <c r="AC50" s="67">
        <v>0.26897199999999999</v>
      </c>
      <c r="AD50" s="67">
        <v>0.26747799999999999</v>
      </c>
      <c r="AE50" s="67">
        <v>0.26547100000000001</v>
      </c>
      <c r="AF50" s="68">
        <v>-7.4100000000000001E-4</v>
      </c>
      <c r="AG50" s="38"/>
    </row>
    <row r="51" spans="1:33" ht="15" customHeight="1" x14ac:dyDescent="0.2">
      <c r="A51" s="43" t="s">
        <v>354</v>
      </c>
      <c r="B51" s="65" t="s">
        <v>63</v>
      </c>
      <c r="C51" s="69">
        <v>99.193466000000001</v>
      </c>
      <c r="D51" s="69">
        <v>98.343772999999999</v>
      </c>
      <c r="E51" s="69">
        <v>97.558655000000002</v>
      </c>
      <c r="F51" s="69">
        <v>97.753219999999999</v>
      </c>
      <c r="G51" s="69">
        <v>98.015015000000005</v>
      </c>
      <c r="H51" s="69">
        <v>98.078818999999996</v>
      </c>
      <c r="I51" s="69">
        <v>98.133987000000005</v>
      </c>
      <c r="J51" s="69">
        <v>98.055678999999998</v>
      </c>
      <c r="K51" s="69">
        <v>97.956688</v>
      </c>
      <c r="L51" s="69">
        <v>97.999808999999999</v>
      </c>
      <c r="M51" s="69">
        <v>98.312447000000006</v>
      </c>
      <c r="N51" s="69">
        <v>98.465087999999994</v>
      </c>
      <c r="O51" s="69">
        <v>98.819359000000006</v>
      </c>
      <c r="P51" s="69">
        <v>99.128128000000004</v>
      </c>
      <c r="Q51" s="69">
        <v>99.396773999999994</v>
      </c>
      <c r="R51" s="69">
        <v>99.651229999999998</v>
      </c>
      <c r="S51" s="69">
        <v>99.794334000000006</v>
      </c>
      <c r="T51" s="69">
        <v>99.956565999999995</v>
      </c>
      <c r="U51" s="69">
        <v>100.252289</v>
      </c>
      <c r="V51" s="69">
        <v>100.649895</v>
      </c>
      <c r="W51" s="69">
        <v>101.165138</v>
      </c>
      <c r="X51" s="69">
        <v>101.641739</v>
      </c>
      <c r="Y51" s="69">
        <v>102.150665</v>
      </c>
      <c r="Z51" s="69">
        <v>102.69104</v>
      </c>
      <c r="AA51" s="69">
        <v>103.176315</v>
      </c>
      <c r="AB51" s="69">
        <v>103.831924</v>
      </c>
      <c r="AC51" s="69">
        <v>104.485474</v>
      </c>
      <c r="AD51" s="69">
        <v>105.10330999999999</v>
      </c>
      <c r="AE51" s="69">
        <v>105.939369</v>
      </c>
      <c r="AF51" s="70">
        <v>2.3530000000000001E-3</v>
      </c>
      <c r="AG51" s="38"/>
    </row>
    <row r="52" spans="1:33" ht="15" customHeight="1" x14ac:dyDescent="0.2">
      <c r="B52" s="38"/>
      <c r="C52" s="38"/>
      <c r="D52" s="38"/>
      <c r="E52" s="38"/>
      <c r="F52" s="38"/>
      <c r="G52" s="38"/>
      <c r="H52" s="38"/>
      <c r="I52" s="38"/>
      <c r="J52" s="38"/>
      <c r="K52" s="38"/>
      <c r="L52" s="38"/>
      <c r="M52" s="38"/>
      <c r="N52" s="38"/>
      <c r="O52" s="38"/>
      <c r="P52" s="38"/>
      <c r="Q52" s="38"/>
      <c r="R52" s="38"/>
      <c r="S52" s="38"/>
      <c r="T52" s="38"/>
      <c r="U52" s="38"/>
      <c r="V52" s="38"/>
      <c r="W52" s="38"/>
      <c r="X52" s="38"/>
      <c r="Y52" s="38"/>
      <c r="Z52" s="38"/>
      <c r="AA52" s="38"/>
      <c r="AB52" s="38"/>
      <c r="AC52" s="38"/>
      <c r="AD52" s="38"/>
      <c r="AE52" s="38"/>
      <c r="AF52" s="38"/>
      <c r="AG52" s="38"/>
    </row>
    <row r="53" spans="1:33" ht="15" customHeight="1" x14ac:dyDescent="0.2">
      <c r="B53" s="65" t="s">
        <v>648</v>
      </c>
      <c r="C53" s="38"/>
      <c r="D53" s="38"/>
      <c r="E53" s="38"/>
      <c r="F53" s="38"/>
      <c r="G53" s="38"/>
      <c r="H53" s="38"/>
      <c r="I53" s="38"/>
      <c r="J53" s="38"/>
      <c r="K53" s="38"/>
      <c r="L53" s="38"/>
      <c r="M53" s="38"/>
      <c r="N53" s="38"/>
      <c r="O53" s="38"/>
      <c r="P53" s="38"/>
      <c r="Q53" s="38"/>
      <c r="R53" s="38"/>
      <c r="S53" s="38"/>
      <c r="T53" s="38"/>
      <c r="U53" s="38"/>
      <c r="V53" s="38"/>
      <c r="W53" s="38"/>
      <c r="X53" s="38"/>
      <c r="Y53" s="38"/>
      <c r="Z53" s="38"/>
      <c r="AA53" s="38"/>
      <c r="AB53" s="38"/>
      <c r="AC53" s="38"/>
      <c r="AD53" s="38"/>
      <c r="AE53" s="38"/>
      <c r="AF53" s="38"/>
      <c r="AG53" s="38"/>
    </row>
    <row r="54" spans="1:33" ht="15" customHeight="1" x14ac:dyDescent="0.2">
      <c r="A54" s="43" t="s">
        <v>355</v>
      </c>
      <c r="B54" s="66" t="s">
        <v>64</v>
      </c>
      <c r="C54" s="71">
        <v>102.129997</v>
      </c>
      <c r="D54" s="71">
        <v>91.544692999999995</v>
      </c>
      <c r="E54" s="71">
        <v>92.531395000000003</v>
      </c>
      <c r="F54" s="71">
        <v>87.048607000000004</v>
      </c>
      <c r="G54" s="71">
        <v>87.882819999999995</v>
      </c>
      <c r="H54" s="71">
        <v>88.306426999999999</v>
      </c>
      <c r="I54" s="71">
        <v>88.879097000000002</v>
      </c>
      <c r="J54" s="71">
        <v>89.470894000000001</v>
      </c>
      <c r="K54" s="71">
        <v>90.163071000000002</v>
      </c>
      <c r="L54" s="71">
        <v>90.724143999999995</v>
      </c>
      <c r="M54" s="71">
        <v>91.546386999999996</v>
      </c>
      <c r="N54" s="71">
        <v>92.007187000000002</v>
      </c>
      <c r="O54" s="71">
        <v>92.694916000000006</v>
      </c>
      <c r="P54" s="71">
        <v>93.552750000000003</v>
      </c>
      <c r="Q54" s="71">
        <v>94.142882999999998</v>
      </c>
      <c r="R54" s="71">
        <v>94.796172999999996</v>
      </c>
      <c r="S54" s="71">
        <v>95.331740999999994</v>
      </c>
      <c r="T54" s="71">
        <v>95.867317</v>
      </c>
      <c r="U54" s="71">
        <v>96.392180999999994</v>
      </c>
      <c r="V54" s="71">
        <v>96.938461000000004</v>
      </c>
      <c r="W54" s="71">
        <v>97.381507999999997</v>
      </c>
      <c r="X54" s="71">
        <v>97.758681999999993</v>
      </c>
      <c r="Y54" s="71">
        <v>98.241776000000002</v>
      </c>
      <c r="Z54" s="71">
        <v>98.596687000000003</v>
      </c>
      <c r="AA54" s="71">
        <v>99.377373000000006</v>
      </c>
      <c r="AB54" s="71">
        <v>99.794150999999999</v>
      </c>
      <c r="AC54" s="71">
        <v>100.384407</v>
      </c>
      <c r="AD54" s="71">
        <v>101.06875599999999</v>
      </c>
      <c r="AE54" s="71">
        <v>101.34071400000001</v>
      </c>
      <c r="AF54" s="68">
        <v>-2.7700000000000001E-4</v>
      </c>
      <c r="AG54" s="38"/>
    </row>
    <row r="55" spans="1:33" ht="15" customHeight="1" x14ac:dyDescent="0.2">
      <c r="A55" s="43" t="s">
        <v>356</v>
      </c>
      <c r="B55" s="66" t="s">
        <v>65</v>
      </c>
      <c r="C55" s="71">
        <v>95.875998999999993</v>
      </c>
      <c r="D55" s="71">
        <v>85.782882999999998</v>
      </c>
      <c r="E55" s="71">
        <v>91.164046999999997</v>
      </c>
      <c r="F55" s="71">
        <v>85.233161999999993</v>
      </c>
      <c r="G55" s="71">
        <v>85.255095999999995</v>
      </c>
      <c r="H55" s="71">
        <v>85.532898000000003</v>
      </c>
      <c r="I55" s="71">
        <v>86.264731999999995</v>
      </c>
      <c r="J55" s="71">
        <v>86.738144000000005</v>
      </c>
      <c r="K55" s="71">
        <v>87.188271</v>
      </c>
      <c r="L55" s="71">
        <v>87.748749000000004</v>
      </c>
      <c r="M55" s="71">
        <v>88.512123000000003</v>
      </c>
      <c r="N55" s="71">
        <v>88.937447000000006</v>
      </c>
      <c r="O55" s="71">
        <v>89.608727000000002</v>
      </c>
      <c r="P55" s="71">
        <v>90.032150000000001</v>
      </c>
      <c r="Q55" s="71">
        <v>90.825806</v>
      </c>
      <c r="R55" s="71">
        <v>91.434028999999995</v>
      </c>
      <c r="S55" s="71">
        <v>91.807198</v>
      </c>
      <c r="T55" s="71">
        <v>92.341896000000006</v>
      </c>
      <c r="U55" s="71">
        <v>92.759917999999999</v>
      </c>
      <c r="V55" s="71">
        <v>93.263626000000002</v>
      </c>
      <c r="W55" s="71">
        <v>93.719948000000002</v>
      </c>
      <c r="X55" s="71">
        <v>94.111892999999995</v>
      </c>
      <c r="Y55" s="71">
        <v>94.517478999999994</v>
      </c>
      <c r="Z55" s="71">
        <v>94.856955999999997</v>
      </c>
      <c r="AA55" s="71">
        <v>95.591453999999999</v>
      </c>
      <c r="AB55" s="71">
        <v>96.024887000000007</v>
      </c>
      <c r="AC55" s="71">
        <v>96.717949000000004</v>
      </c>
      <c r="AD55" s="71">
        <v>97.444785999999993</v>
      </c>
      <c r="AE55" s="71">
        <v>97.681374000000005</v>
      </c>
      <c r="AF55" s="68">
        <v>6.6600000000000003E-4</v>
      </c>
      <c r="AG55" s="38"/>
    </row>
    <row r="56" spans="1:33" ht="15" customHeight="1" x14ac:dyDescent="0.2">
      <c r="A56" s="43" t="s">
        <v>357</v>
      </c>
      <c r="B56" s="66" t="s">
        <v>358</v>
      </c>
      <c r="C56" s="67">
        <v>6.5239969999999996</v>
      </c>
      <c r="D56" s="67">
        <v>5.2663760000000002</v>
      </c>
      <c r="E56" s="67">
        <v>4.072381</v>
      </c>
      <c r="F56" s="67">
        <v>3.4895139999999998</v>
      </c>
      <c r="G56" s="67">
        <v>3.0655079999999999</v>
      </c>
      <c r="H56" s="67">
        <v>2.8530009999999999</v>
      </c>
      <c r="I56" s="67">
        <v>2.7999040000000002</v>
      </c>
      <c r="J56" s="67">
        <v>2.825097</v>
      </c>
      <c r="K56" s="67">
        <v>2.91248</v>
      </c>
      <c r="L56" s="67">
        <v>3.043758</v>
      </c>
      <c r="M56" s="67">
        <v>3.2080039999999999</v>
      </c>
      <c r="N56" s="67">
        <v>3.4169179999999999</v>
      </c>
      <c r="O56" s="67">
        <v>3.5694300000000001</v>
      </c>
      <c r="P56" s="67">
        <v>3.6818240000000002</v>
      </c>
      <c r="Q56" s="67">
        <v>3.6941549999999999</v>
      </c>
      <c r="R56" s="67">
        <v>3.7375959999999999</v>
      </c>
      <c r="S56" s="67">
        <v>3.8665609999999999</v>
      </c>
      <c r="T56" s="67">
        <v>3.78878</v>
      </c>
      <c r="U56" s="67">
        <v>3.9380649999999999</v>
      </c>
      <c r="V56" s="67">
        <v>4.0221549999999997</v>
      </c>
      <c r="W56" s="67">
        <v>4.0147370000000002</v>
      </c>
      <c r="X56" s="67">
        <v>3.9506160000000001</v>
      </c>
      <c r="Y56" s="67">
        <v>3.9137680000000001</v>
      </c>
      <c r="Z56" s="67">
        <v>3.9107059999999998</v>
      </c>
      <c r="AA56" s="67">
        <v>3.9070830000000001</v>
      </c>
      <c r="AB56" s="67">
        <v>3.8707060000000002</v>
      </c>
      <c r="AC56" s="67">
        <v>3.849094</v>
      </c>
      <c r="AD56" s="67">
        <v>3.7838949999999998</v>
      </c>
      <c r="AE56" s="67">
        <v>3.7710149999999998</v>
      </c>
      <c r="AF56" s="68">
        <v>-1.9386E-2</v>
      </c>
      <c r="AG56" s="38"/>
    </row>
    <row r="57" spans="1:33" ht="15" customHeight="1" x14ac:dyDescent="0.2">
      <c r="A57" s="43" t="s">
        <v>359</v>
      </c>
      <c r="B57" s="66" t="s">
        <v>360</v>
      </c>
      <c r="C57" s="72">
        <v>37.847487999999998</v>
      </c>
      <c r="D57" s="72">
        <v>37.282367999999998</v>
      </c>
      <c r="E57" s="72">
        <v>40.075564999999997</v>
      </c>
      <c r="F57" s="72">
        <v>40.780799999999999</v>
      </c>
      <c r="G57" s="72">
        <v>43.636291999999997</v>
      </c>
      <c r="H57" s="72">
        <v>47.361679000000002</v>
      </c>
      <c r="I57" s="72">
        <v>49.855021999999998</v>
      </c>
      <c r="J57" s="72">
        <v>50.434627999999996</v>
      </c>
      <c r="K57" s="72">
        <v>52.797508000000001</v>
      </c>
      <c r="L57" s="72">
        <v>55.776046999999998</v>
      </c>
      <c r="M57" s="72">
        <v>53.310043</v>
      </c>
      <c r="N57" s="72">
        <v>53.457973000000003</v>
      </c>
      <c r="O57" s="72">
        <v>53.443798000000001</v>
      </c>
      <c r="P57" s="72">
        <v>53.327933999999999</v>
      </c>
      <c r="Q57" s="72">
        <v>54.118721000000001</v>
      </c>
      <c r="R57" s="72">
        <v>55.130642000000002</v>
      </c>
      <c r="S57" s="72">
        <v>57.305939000000002</v>
      </c>
      <c r="T57" s="72">
        <v>57.809910000000002</v>
      </c>
      <c r="U57" s="72">
        <v>59.124003999999999</v>
      </c>
      <c r="V57" s="72">
        <v>58.977061999999997</v>
      </c>
      <c r="W57" s="72">
        <v>59.082129999999999</v>
      </c>
      <c r="X57" s="72">
        <v>60.307980000000001</v>
      </c>
      <c r="Y57" s="72">
        <v>61.433601000000003</v>
      </c>
      <c r="Z57" s="72">
        <v>62.543072000000002</v>
      </c>
      <c r="AA57" s="72">
        <v>63.485416000000001</v>
      </c>
      <c r="AB57" s="72">
        <v>63.976109000000001</v>
      </c>
      <c r="AC57" s="72">
        <v>64.145095999999995</v>
      </c>
      <c r="AD57" s="72">
        <v>64.784263999999993</v>
      </c>
      <c r="AE57" s="72">
        <v>65.411857999999995</v>
      </c>
      <c r="AF57" s="68">
        <v>1.9733000000000001E-2</v>
      </c>
      <c r="AG57" s="38"/>
    </row>
    <row r="58" spans="1:33" ht="15" customHeight="1" x14ac:dyDescent="0.2">
      <c r="A58" s="43" t="s">
        <v>361</v>
      </c>
      <c r="B58" s="66" t="s">
        <v>362</v>
      </c>
      <c r="C58" s="67">
        <v>1.8539890000000001</v>
      </c>
      <c r="D58" s="67">
        <v>1.8359920000000001</v>
      </c>
      <c r="E58" s="67">
        <v>1.9490689999999999</v>
      </c>
      <c r="F58" s="67">
        <v>1.9717739999999999</v>
      </c>
      <c r="G58" s="67">
        <v>2.0752959999999998</v>
      </c>
      <c r="H58" s="67">
        <v>2.2083719999999998</v>
      </c>
      <c r="I58" s="67">
        <v>2.3061219999999998</v>
      </c>
      <c r="J58" s="67">
        <v>2.357656</v>
      </c>
      <c r="K58" s="67">
        <v>2.4579559999999998</v>
      </c>
      <c r="L58" s="67">
        <v>2.5936340000000002</v>
      </c>
      <c r="M58" s="67">
        <v>2.4775179999999999</v>
      </c>
      <c r="N58" s="67">
        <v>2.4766789999999999</v>
      </c>
      <c r="O58" s="67">
        <v>2.4868980000000001</v>
      </c>
      <c r="P58" s="67">
        <v>2.4888340000000002</v>
      </c>
      <c r="Q58" s="67">
        <v>2.523628</v>
      </c>
      <c r="R58" s="67">
        <v>2.5752160000000002</v>
      </c>
      <c r="S58" s="67">
        <v>2.63626</v>
      </c>
      <c r="T58" s="67">
        <v>2.6563850000000002</v>
      </c>
      <c r="U58" s="67">
        <v>2.7089910000000001</v>
      </c>
      <c r="V58" s="67">
        <v>2.7087599999999998</v>
      </c>
      <c r="W58" s="67">
        <v>2.7161059999999999</v>
      </c>
      <c r="X58" s="67">
        <v>2.7612809999999999</v>
      </c>
      <c r="Y58" s="67">
        <v>2.8047680000000001</v>
      </c>
      <c r="Z58" s="67">
        <v>2.8470110000000002</v>
      </c>
      <c r="AA58" s="67">
        <v>2.8845800000000001</v>
      </c>
      <c r="AB58" s="67">
        <v>2.9054470000000001</v>
      </c>
      <c r="AC58" s="67">
        <v>2.9184459999999999</v>
      </c>
      <c r="AD58" s="67">
        <v>2.9436810000000002</v>
      </c>
      <c r="AE58" s="67">
        <v>2.9761790000000001</v>
      </c>
      <c r="AF58" s="68">
        <v>1.7047E-2</v>
      </c>
      <c r="AG58" s="38"/>
    </row>
    <row r="59" spans="1:33" ht="15" customHeight="1" x14ac:dyDescent="0.2">
      <c r="A59" s="43" t="s">
        <v>363</v>
      </c>
      <c r="B59" s="66" t="s">
        <v>364</v>
      </c>
      <c r="C59" s="67">
        <v>2.326422</v>
      </c>
      <c r="D59" s="67">
        <v>2.2674699999999999</v>
      </c>
      <c r="E59" s="67">
        <v>2.266108</v>
      </c>
      <c r="F59" s="67">
        <v>2.2712279999999998</v>
      </c>
      <c r="G59" s="67">
        <v>2.2835740000000002</v>
      </c>
      <c r="H59" s="67">
        <v>2.312538</v>
      </c>
      <c r="I59" s="67">
        <v>2.3492929999999999</v>
      </c>
      <c r="J59" s="67">
        <v>2.399381</v>
      </c>
      <c r="K59" s="67">
        <v>2.4461050000000002</v>
      </c>
      <c r="L59" s="67">
        <v>2.4511440000000002</v>
      </c>
      <c r="M59" s="67">
        <v>2.4411139999999998</v>
      </c>
      <c r="N59" s="67">
        <v>2.4258280000000001</v>
      </c>
      <c r="O59" s="67">
        <v>2.4312170000000002</v>
      </c>
      <c r="P59" s="67">
        <v>2.4290120000000002</v>
      </c>
      <c r="Q59" s="67">
        <v>2.432617</v>
      </c>
      <c r="R59" s="67">
        <v>2.450752</v>
      </c>
      <c r="S59" s="67">
        <v>2.4936690000000001</v>
      </c>
      <c r="T59" s="67">
        <v>2.5012650000000001</v>
      </c>
      <c r="U59" s="67">
        <v>2.5190320000000002</v>
      </c>
      <c r="V59" s="67">
        <v>2.5169809999999999</v>
      </c>
      <c r="W59" s="67">
        <v>2.5201069999999999</v>
      </c>
      <c r="X59" s="67">
        <v>2.5293510000000001</v>
      </c>
      <c r="Y59" s="67">
        <v>2.5445700000000002</v>
      </c>
      <c r="Z59" s="67">
        <v>2.5584180000000001</v>
      </c>
      <c r="AA59" s="67">
        <v>2.5769570000000002</v>
      </c>
      <c r="AB59" s="67">
        <v>2.584111</v>
      </c>
      <c r="AC59" s="67">
        <v>2.597035</v>
      </c>
      <c r="AD59" s="67">
        <v>2.6051700000000002</v>
      </c>
      <c r="AE59" s="67">
        <v>2.6310929999999999</v>
      </c>
      <c r="AF59" s="68">
        <v>4.4050000000000001E-3</v>
      </c>
      <c r="AG59" s="38"/>
    </row>
    <row r="60" spans="1:33" ht="15" customHeight="1" x14ac:dyDescent="0.2">
      <c r="A60" s="43" t="s">
        <v>365</v>
      </c>
      <c r="B60" s="66" t="s">
        <v>66</v>
      </c>
      <c r="C60" s="72">
        <v>12.224997999999999</v>
      </c>
      <c r="D60" s="72">
        <v>11.913273</v>
      </c>
      <c r="E60" s="72">
        <v>11.471824</v>
      </c>
      <c r="F60" s="72">
        <v>11.030275</v>
      </c>
      <c r="G60" s="72">
        <v>10.768831</v>
      </c>
      <c r="H60" s="72">
        <v>10.582514</v>
      </c>
      <c r="I60" s="72">
        <v>10.45016</v>
      </c>
      <c r="J60" s="72">
        <v>10.399552</v>
      </c>
      <c r="K60" s="72">
        <v>10.413741999999999</v>
      </c>
      <c r="L60" s="72">
        <v>10.447018999999999</v>
      </c>
      <c r="M60" s="72">
        <v>10.475133</v>
      </c>
      <c r="N60" s="72">
        <v>10.629588999999999</v>
      </c>
      <c r="O60" s="72">
        <v>10.729555</v>
      </c>
      <c r="P60" s="72">
        <v>10.730740000000001</v>
      </c>
      <c r="Q60" s="72">
        <v>10.793545</v>
      </c>
      <c r="R60" s="72">
        <v>10.871433</v>
      </c>
      <c r="S60" s="72">
        <v>10.987963000000001</v>
      </c>
      <c r="T60" s="72">
        <v>11.078531</v>
      </c>
      <c r="U60" s="72">
        <v>11.155383</v>
      </c>
      <c r="V60" s="72">
        <v>11.217563</v>
      </c>
      <c r="W60" s="72">
        <v>11.243109</v>
      </c>
      <c r="X60" s="72">
        <v>11.258493</v>
      </c>
      <c r="Y60" s="72">
        <v>11.271253</v>
      </c>
      <c r="Z60" s="72">
        <v>11.281693000000001</v>
      </c>
      <c r="AA60" s="72">
        <v>11.247436</v>
      </c>
      <c r="AB60" s="72">
        <v>11.196383000000001</v>
      </c>
      <c r="AC60" s="72">
        <v>11.178801</v>
      </c>
      <c r="AD60" s="72">
        <v>11.117008</v>
      </c>
      <c r="AE60" s="72">
        <v>11.024077999999999</v>
      </c>
      <c r="AF60" s="68">
        <v>-3.686E-3</v>
      </c>
      <c r="AG60" s="38"/>
    </row>
    <row r="61" spans="1:33" ht="15" customHeight="1" x14ac:dyDescent="0.2">
      <c r="B61" s="38"/>
      <c r="C61" s="38"/>
      <c r="D61" s="38"/>
      <c r="E61" s="38"/>
      <c r="F61" s="38"/>
      <c r="G61" s="38"/>
      <c r="H61" s="38"/>
      <c r="I61" s="38"/>
      <c r="J61" s="38"/>
      <c r="K61" s="38"/>
      <c r="L61" s="38"/>
      <c r="M61" s="38"/>
      <c r="N61" s="38"/>
      <c r="O61" s="38"/>
      <c r="P61" s="38"/>
      <c r="Q61" s="38"/>
      <c r="R61" s="38"/>
      <c r="S61" s="38"/>
      <c r="T61" s="38"/>
      <c r="U61" s="38"/>
      <c r="V61" s="38"/>
      <c r="W61" s="38"/>
      <c r="X61" s="38"/>
      <c r="Y61" s="38"/>
      <c r="Z61" s="38"/>
      <c r="AA61" s="38"/>
      <c r="AB61" s="38"/>
      <c r="AC61" s="38"/>
      <c r="AD61" s="38"/>
      <c r="AE61" s="38"/>
      <c r="AF61" s="38"/>
      <c r="AG61" s="38"/>
    </row>
    <row r="62" spans="1:33" ht="15" customHeight="1" x14ac:dyDescent="0.2">
      <c r="B62" s="38"/>
      <c r="C62" s="38"/>
      <c r="D62" s="38"/>
      <c r="E62" s="38"/>
      <c r="F62" s="38"/>
      <c r="G62" s="38"/>
      <c r="H62" s="38"/>
      <c r="I62" s="38"/>
      <c r="J62" s="38"/>
      <c r="K62" s="38"/>
      <c r="L62" s="38"/>
      <c r="M62" s="38"/>
      <c r="N62" s="38"/>
      <c r="O62" s="38"/>
      <c r="P62" s="38"/>
      <c r="Q62" s="38"/>
      <c r="R62" s="38"/>
      <c r="S62" s="38"/>
      <c r="T62" s="38"/>
      <c r="U62" s="38"/>
      <c r="V62" s="38"/>
      <c r="W62" s="38"/>
      <c r="X62" s="38"/>
      <c r="Y62" s="38"/>
      <c r="Z62" s="38"/>
      <c r="AA62" s="38"/>
      <c r="AB62" s="38"/>
      <c r="AC62" s="38"/>
      <c r="AD62" s="38"/>
      <c r="AE62" s="38"/>
      <c r="AF62" s="38"/>
      <c r="AG62" s="38"/>
    </row>
    <row r="63" spans="1:33" ht="15" customHeight="1" x14ac:dyDescent="0.2">
      <c r="B63" s="65" t="s">
        <v>67</v>
      </c>
      <c r="C63" s="38"/>
      <c r="D63" s="38"/>
      <c r="E63" s="38"/>
      <c r="F63" s="38"/>
      <c r="G63" s="38"/>
      <c r="H63" s="38"/>
      <c r="I63" s="38"/>
      <c r="J63" s="38"/>
      <c r="K63" s="38"/>
      <c r="L63" s="38"/>
      <c r="M63" s="38"/>
      <c r="N63" s="38"/>
      <c r="O63" s="38"/>
      <c r="P63" s="38"/>
      <c r="Q63" s="38"/>
      <c r="R63" s="38"/>
      <c r="S63" s="38"/>
      <c r="T63" s="38"/>
      <c r="U63" s="38"/>
      <c r="V63" s="38"/>
      <c r="W63" s="38"/>
      <c r="X63" s="38"/>
      <c r="Y63" s="38"/>
      <c r="Z63" s="38"/>
      <c r="AA63" s="38"/>
      <c r="AB63" s="38"/>
      <c r="AC63" s="38"/>
      <c r="AD63" s="38"/>
      <c r="AE63" s="38"/>
      <c r="AF63" s="38"/>
      <c r="AG63" s="38"/>
    </row>
    <row r="64" spans="1:33" ht="15" customHeight="1" x14ac:dyDescent="0.2">
      <c r="A64" s="43" t="s">
        <v>366</v>
      </c>
      <c r="B64" s="66" t="s">
        <v>64</v>
      </c>
      <c r="C64" s="71">
        <v>102.129997</v>
      </c>
      <c r="D64" s="71">
        <v>95.329002000000003</v>
      </c>
      <c r="E64" s="71">
        <v>98.708404999999999</v>
      </c>
      <c r="F64" s="71">
        <v>94.878890999999996</v>
      </c>
      <c r="G64" s="71">
        <v>97.830475000000007</v>
      </c>
      <c r="H64" s="71">
        <v>100.425552</v>
      </c>
      <c r="I64" s="71">
        <v>103.260544</v>
      </c>
      <c r="J64" s="71">
        <v>106.227829</v>
      </c>
      <c r="K64" s="71">
        <v>109.43918600000001</v>
      </c>
      <c r="L64" s="71">
        <v>112.639786</v>
      </c>
      <c r="M64" s="71">
        <v>116.265869</v>
      </c>
      <c r="N64" s="71">
        <v>119.61837800000001</v>
      </c>
      <c r="O64" s="71">
        <v>123.399551</v>
      </c>
      <c r="P64" s="71">
        <v>127.457848</v>
      </c>
      <c r="Q64" s="71">
        <v>131.21597299999999</v>
      </c>
      <c r="R64" s="71">
        <v>135.083923</v>
      </c>
      <c r="S64" s="71">
        <v>138.85072299999999</v>
      </c>
      <c r="T64" s="71">
        <v>142.69729599999999</v>
      </c>
      <c r="U64" s="71">
        <v>146.67823799999999</v>
      </c>
      <c r="V64" s="71">
        <v>150.81691000000001</v>
      </c>
      <c r="W64" s="71">
        <v>154.928268</v>
      </c>
      <c r="X64" s="71">
        <v>159.09347500000001</v>
      </c>
      <c r="Y64" s="71">
        <v>163.57148699999999</v>
      </c>
      <c r="Z64" s="71">
        <v>167.987595</v>
      </c>
      <c r="AA64" s="71">
        <v>173.312363</v>
      </c>
      <c r="AB64" s="71">
        <v>178.174057</v>
      </c>
      <c r="AC64" s="71">
        <v>183.52430699999999</v>
      </c>
      <c r="AD64" s="71">
        <v>189.210342</v>
      </c>
      <c r="AE64" s="71">
        <v>194.299271</v>
      </c>
      <c r="AF64" s="68">
        <v>2.3236E-2</v>
      </c>
      <c r="AG64" s="38"/>
    </row>
    <row r="65" spans="1:34" ht="15" customHeight="1" x14ac:dyDescent="0.2">
      <c r="A65" s="43" t="s">
        <v>367</v>
      </c>
      <c r="B65" s="66" t="s">
        <v>65</v>
      </c>
      <c r="C65" s="71">
        <v>95.875998999999993</v>
      </c>
      <c r="D65" s="71">
        <v>89.329002000000003</v>
      </c>
      <c r="E65" s="71">
        <v>97.249779000000004</v>
      </c>
      <c r="F65" s="71">
        <v>92.900146000000007</v>
      </c>
      <c r="G65" s="71">
        <v>94.905304000000001</v>
      </c>
      <c r="H65" s="71">
        <v>97.271384999999995</v>
      </c>
      <c r="I65" s="71">
        <v>100.22315999999999</v>
      </c>
      <c r="J65" s="71">
        <v>102.98326900000001</v>
      </c>
      <c r="K65" s="71">
        <v>105.828407</v>
      </c>
      <c r="L65" s="71">
        <v>108.94564099999999</v>
      </c>
      <c r="M65" s="71">
        <v>112.41229199999999</v>
      </c>
      <c r="N65" s="71">
        <v>115.627411</v>
      </c>
      <c r="O65" s="71">
        <v>119.291077</v>
      </c>
      <c r="P65" s="71">
        <v>122.66132399999999</v>
      </c>
      <c r="Q65" s="71">
        <v>126.59264400000001</v>
      </c>
      <c r="R65" s="71">
        <v>130.29289199999999</v>
      </c>
      <c r="S65" s="71">
        <v>133.71722399999999</v>
      </c>
      <c r="T65" s="71">
        <v>137.44975299999999</v>
      </c>
      <c r="U65" s="71">
        <v>141.151093</v>
      </c>
      <c r="V65" s="71">
        <v>145.09960899999999</v>
      </c>
      <c r="W65" s="71">
        <v>149.102936</v>
      </c>
      <c r="X65" s="71">
        <v>153.158661</v>
      </c>
      <c r="Y65" s="71">
        <v>157.370575</v>
      </c>
      <c r="Z65" s="71">
        <v>161.615891</v>
      </c>
      <c r="AA65" s="71">
        <v>166.70979299999999</v>
      </c>
      <c r="AB65" s="71">
        <v>171.44435100000001</v>
      </c>
      <c r="AC65" s="71">
        <v>176.82122799999999</v>
      </c>
      <c r="AD65" s="71">
        <v>182.42593400000001</v>
      </c>
      <c r="AE65" s="71">
        <v>187.283264</v>
      </c>
      <c r="AF65" s="68">
        <v>2.4201E-2</v>
      </c>
      <c r="AG65" s="38"/>
    </row>
    <row r="66" spans="1:34" ht="12" x14ac:dyDescent="0.2">
      <c r="A66" s="43" t="s">
        <v>368</v>
      </c>
      <c r="B66" s="66" t="s">
        <v>358</v>
      </c>
      <c r="C66" s="67">
        <v>6.5239969999999996</v>
      </c>
      <c r="D66" s="67">
        <v>5.4840799999999996</v>
      </c>
      <c r="E66" s="67">
        <v>4.3442369999999997</v>
      </c>
      <c r="F66" s="67">
        <v>3.8034059999999998</v>
      </c>
      <c r="G66" s="67">
        <v>3.4125000000000001</v>
      </c>
      <c r="H66" s="67">
        <v>3.244545</v>
      </c>
      <c r="I66" s="67">
        <v>3.252955</v>
      </c>
      <c r="J66" s="67">
        <v>3.3542079999999999</v>
      </c>
      <c r="K66" s="67">
        <v>3.5351439999999998</v>
      </c>
      <c r="L66" s="67">
        <v>3.7790189999999999</v>
      </c>
      <c r="M66" s="67">
        <v>4.0742339999999997</v>
      </c>
      <c r="N66" s="67">
        <v>4.442329</v>
      </c>
      <c r="O66" s="67">
        <v>4.7517820000000004</v>
      </c>
      <c r="P66" s="67">
        <v>5.0161790000000002</v>
      </c>
      <c r="Q66" s="67">
        <v>5.148898</v>
      </c>
      <c r="R66" s="67">
        <v>5.3260490000000003</v>
      </c>
      <c r="S66" s="67">
        <v>5.6316480000000002</v>
      </c>
      <c r="T66" s="67">
        <v>5.6395520000000001</v>
      </c>
      <c r="U66" s="67">
        <v>5.992483</v>
      </c>
      <c r="V66" s="67">
        <v>6.2576710000000002</v>
      </c>
      <c r="W66" s="67">
        <v>6.3872109999999997</v>
      </c>
      <c r="X66" s="67">
        <v>6.4292730000000002</v>
      </c>
      <c r="Y66" s="67">
        <v>6.516381</v>
      </c>
      <c r="Z66" s="67">
        <v>6.6630039999999999</v>
      </c>
      <c r="AA66" s="67">
        <v>6.8138820000000004</v>
      </c>
      <c r="AB66" s="67">
        <v>6.910819</v>
      </c>
      <c r="AC66" s="67">
        <v>7.0369719999999996</v>
      </c>
      <c r="AD66" s="67">
        <v>7.083812</v>
      </c>
      <c r="AE66" s="67">
        <v>7.230118</v>
      </c>
      <c r="AF66" s="68">
        <v>3.6770000000000001E-3</v>
      </c>
      <c r="AG66" s="38"/>
    </row>
    <row r="67" spans="1:34" ht="15" customHeight="1" x14ac:dyDescent="0.2">
      <c r="A67" s="43" t="s">
        <v>369</v>
      </c>
      <c r="B67" s="66" t="s">
        <v>360</v>
      </c>
      <c r="C67" s="72">
        <v>37.847487999999998</v>
      </c>
      <c r="D67" s="72">
        <v>38.823559000000003</v>
      </c>
      <c r="E67" s="72">
        <v>42.750843000000003</v>
      </c>
      <c r="F67" s="72">
        <v>44.449157999999997</v>
      </c>
      <c r="G67" s="72">
        <v>48.575581</v>
      </c>
      <c r="H67" s="72">
        <v>53.861572000000002</v>
      </c>
      <c r="I67" s="72">
        <v>57.922020000000003</v>
      </c>
      <c r="J67" s="72">
        <v>59.880493000000001</v>
      </c>
      <c r="K67" s="72">
        <v>64.085182000000003</v>
      </c>
      <c r="L67" s="72">
        <v>69.249504000000002</v>
      </c>
      <c r="M67" s="72">
        <v>67.704903000000002</v>
      </c>
      <c r="N67" s="72">
        <v>69.500609999999995</v>
      </c>
      <c r="O67" s="72">
        <v>71.146736000000004</v>
      </c>
      <c r="P67" s="72">
        <v>72.654883999999996</v>
      </c>
      <c r="Q67" s="72">
        <v>75.430458000000002</v>
      </c>
      <c r="R67" s="72">
        <v>78.560805999999999</v>
      </c>
      <c r="S67" s="72">
        <v>83.466125000000005</v>
      </c>
      <c r="T67" s="72">
        <v>86.049323999999999</v>
      </c>
      <c r="U67" s="72">
        <v>89.967934</v>
      </c>
      <c r="V67" s="72">
        <v>91.756546</v>
      </c>
      <c r="W67" s="72">
        <v>93.996200999999999</v>
      </c>
      <c r="X67" s="72">
        <v>98.145827999999995</v>
      </c>
      <c r="Y67" s="72">
        <v>102.286278</v>
      </c>
      <c r="Z67" s="72">
        <v>106.55997499999999</v>
      </c>
      <c r="AA67" s="72">
        <v>110.71742999999999</v>
      </c>
      <c r="AB67" s="72">
        <v>114.22395299999999</v>
      </c>
      <c r="AC67" s="72">
        <v>117.27104199999999</v>
      </c>
      <c r="AD67" s="72">
        <v>121.28231</v>
      </c>
      <c r="AE67" s="72">
        <v>125.41332199999999</v>
      </c>
      <c r="AF67" s="68">
        <v>4.3715999999999998E-2</v>
      </c>
      <c r="AG67" s="38"/>
    </row>
    <row r="68" spans="1:34" ht="15" customHeight="1" x14ac:dyDescent="0.2">
      <c r="A68" s="43" t="s">
        <v>370</v>
      </c>
      <c r="B68" s="66" t="s">
        <v>362</v>
      </c>
      <c r="C68" s="67">
        <v>1.8539890000000001</v>
      </c>
      <c r="D68" s="67">
        <v>1.9118889999999999</v>
      </c>
      <c r="E68" s="67">
        <v>2.0791810000000002</v>
      </c>
      <c r="F68" s="67">
        <v>2.1491419999999999</v>
      </c>
      <c r="G68" s="67">
        <v>2.3102040000000001</v>
      </c>
      <c r="H68" s="67">
        <v>2.5114480000000001</v>
      </c>
      <c r="I68" s="67">
        <v>2.6792729999999998</v>
      </c>
      <c r="J68" s="67">
        <v>2.7992189999999999</v>
      </c>
      <c r="K68" s="67">
        <v>2.9834459999999998</v>
      </c>
      <c r="L68" s="67">
        <v>3.2201610000000001</v>
      </c>
      <c r="M68" s="67">
        <v>3.1465010000000002</v>
      </c>
      <c r="N68" s="67">
        <v>3.2199260000000001</v>
      </c>
      <c r="O68" s="67">
        <v>3.3106680000000002</v>
      </c>
      <c r="P68" s="67">
        <v>3.3908299999999998</v>
      </c>
      <c r="Q68" s="67">
        <v>3.517423</v>
      </c>
      <c r="R68" s="67">
        <v>3.6696659999999999</v>
      </c>
      <c r="S68" s="67">
        <v>3.839715</v>
      </c>
      <c r="T68" s="67">
        <v>3.9539949999999999</v>
      </c>
      <c r="U68" s="67">
        <v>4.1222219999999998</v>
      </c>
      <c r="V68" s="67">
        <v>4.2142900000000001</v>
      </c>
      <c r="W68" s="67">
        <v>4.3211649999999997</v>
      </c>
      <c r="X68" s="67">
        <v>4.4937379999999996</v>
      </c>
      <c r="Y68" s="67">
        <v>4.6699089999999996</v>
      </c>
      <c r="Z68" s="67">
        <v>4.8506960000000001</v>
      </c>
      <c r="AA68" s="67">
        <v>5.0306550000000003</v>
      </c>
      <c r="AB68" s="67">
        <v>5.1874320000000003</v>
      </c>
      <c r="AC68" s="67">
        <v>5.335547</v>
      </c>
      <c r="AD68" s="67">
        <v>5.5108499999999996</v>
      </c>
      <c r="AE68" s="67">
        <v>5.7061900000000003</v>
      </c>
      <c r="AF68" s="68">
        <v>4.0967000000000003E-2</v>
      </c>
      <c r="AG68" s="38"/>
    </row>
    <row r="69" spans="1:34" ht="15" customHeight="1" x14ac:dyDescent="0.2">
      <c r="A69" s="43" t="s">
        <v>371</v>
      </c>
      <c r="B69" s="66" t="s">
        <v>364</v>
      </c>
      <c r="C69" s="67">
        <v>2.326422</v>
      </c>
      <c r="D69" s="67">
        <v>2.3612030000000002</v>
      </c>
      <c r="E69" s="67">
        <v>2.4173830000000001</v>
      </c>
      <c r="F69" s="67">
        <v>2.4755319999999998</v>
      </c>
      <c r="G69" s="67">
        <v>2.5420569999999998</v>
      </c>
      <c r="H69" s="67">
        <v>2.6299100000000002</v>
      </c>
      <c r="I69" s="67">
        <v>2.7294299999999998</v>
      </c>
      <c r="J69" s="67">
        <v>2.8487589999999998</v>
      </c>
      <c r="K69" s="67">
        <v>2.9690620000000001</v>
      </c>
      <c r="L69" s="67">
        <v>3.0432510000000002</v>
      </c>
      <c r="M69" s="67">
        <v>3.1002670000000001</v>
      </c>
      <c r="N69" s="67">
        <v>3.1538149999999998</v>
      </c>
      <c r="O69" s="67">
        <v>3.2365430000000002</v>
      </c>
      <c r="P69" s="67">
        <v>3.3093279999999998</v>
      </c>
      <c r="Q69" s="67">
        <v>3.3905720000000001</v>
      </c>
      <c r="R69" s="67">
        <v>3.4923060000000001</v>
      </c>
      <c r="S69" s="67">
        <v>3.6320299999999999</v>
      </c>
      <c r="T69" s="67">
        <v>3.7231019999999999</v>
      </c>
      <c r="U69" s="67">
        <v>3.8331659999999999</v>
      </c>
      <c r="V69" s="67">
        <v>3.915921</v>
      </c>
      <c r="W69" s="67">
        <v>4.0093420000000002</v>
      </c>
      <c r="X69" s="67">
        <v>4.1162910000000004</v>
      </c>
      <c r="Y69" s="67">
        <v>4.2366820000000001</v>
      </c>
      <c r="Z69" s="67">
        <v>4.3589950000000002</v>
      </c>
      <c r="AA69" s="67">
        <v>4.4941659999999999</v>
      </c>
      <c r="AB69" s="67">
        <v>4.6137129999999997</v>
      </c>
      <c r="AC69" s="67">
        <v>4.7479399999999998</v>
      </c>
      <c r="AD69" s="67">
        <v>4.8771259999999996</v>
      </c>
      <c r="AE69" s="67">
        <v>5.044562</v>
      </c>
      <c r="AF69" s="68">
        <v>2.8028000000000001E-2</v>
      </c>
      <c r="AG69" s="38"/>
    </row>
    <row r="70" spans="1:34" ht="15" customHeight="1" x14ac:dyDescent="0.2">
      <c r="A70" s="43" t="s">
        <v>372</v>
      </c>
      <c r="B70" s="66" t="s">
        <v>66</v>
      </c>
      <c r="C70" s="72">
        <v>12.224997999999999</v>
      </c>
      <c r="D70" s="72">
        <v>12.405747</v>
      </c>
      <c r="E70" s="72">
        <v>12.237636</v>
      </c>
      <c r="F70" s="72">
        <v>12.022482999999999</v>
      </c>
      <c r="G70" s="72">
        <v>11.987779</v>
      </c>
      <c r="H70" s="72">
        <v>12.034852000000001</v>
      </c>
      <c r="I70" s="72">
        <v>12.141092</v>
      </c>
      <c r="J70" s="72">
        <v>12.347277</v>
      </c>
      <c r="K70" s="72">
        <v>12.640115</v>
      </c>
      <c r="L70" s="72">
        <v>12.970637</v>
      </c>
      <c r="M70" s="72">
        <v>13.303642999999999</v>
      </c>
      <c r="N70" s="72">
        <v>13.819509999999999</v>
      </c>
      <c r="O70" s="72">
        <v>14.283655</v>
      </c>
      <c r="P70" s="72">
        <v>14.619742</v>
      </c>
      <c r="Q70" s="72">
        <v>15.044</v>
      </c>
      <c r="R70" s="72">
        <v>15.491720000000001</v>
      </c>
      <c r="S70" s="72">
        <v>16.003972999999998</v>
      </c>
      <c r="T70" s="72">
        <v>16.490255000000001</v>
      </c>
      <c r="U70" s="72">
        <v>16.974945000000002</v>
      </c>
      <c r="V70" s="72">
        <v>17.452290999999999</v>
      </c>
      <c r="W70" s="72">
        <v>17.887127</v>
      </c>
      <c r="X70" s="72">
        <v>18.322187</v>
      </c>
      <c r="Y70" s="72">
        <v>18.766511999999999</v>
      </c>
      <c r="Z70" s="72">
        <v>19.221584</v>
      </c>
      <c r="AA70" s="72">
        <v>19.615328000000002</v>
      </c>
      <c r="AB70" s="72">
        <v>19.990197999999999</v>
      </c>
      <c r="AC70" s="72">
        <v>20.437253999999999</v>
      </c>
      <c r="AD70" s="72">
        <v>20.812099</v>
      </c>
      <c r="AE70" s="72">
        <v>21.136326</v>
      </c>
      <c r="AF70" s="68">
        <v>1.9746E-2</v>
      </c>
      <c r="AG70" s="38"/>
    </row>
    <row r="71" spans="1:34" ht="15" customHeight="1" thickBot="1" x14ac:dyDescent="0.25">
      <c r="B71" s="38"/>
      <c r="C71" s="38"/>
      <c r="D71" s="38"/>
      <c r="E71" s="38"/>
      <c r="F71" s="38"/>
      <c r="G71" s="38"/>
      <c r="H71" s="38"/>
      <c r="I71" s="38"/>
      <c r="J71" s="38"/>
      <c r="K71" s="38"/>
      <c r="L71" s="38"/>
      <c r="M71" s="38"/>
      <c r="N71" s="38"/>
      <c r="O71" s="38"/>
      <c r="P71" s="38"/>
      <c r="Q71" s="38"/>
      <c r="R71" s="38"/>
      <c r="S71" s="38"/>
      <c r="T71" s="38"/>
      <c r="U71" s="38"/>
      <c r="V71" s="38"/>
      <c r="W71" s="38"/>
      <c r="X71" s="38"/>
      <c r="Y71" s="38"/>
      <c r="Z71" s="38"/>
      <c r="AA71" s="38"/>
      <c r="AB71" s="38"/>
      <c r="AC71" s="38"/>
      <c r="AD71" s="38"/>
      <c r="AE71" s="38"/>
      <c r="AF71" s="38"/>
      <c r="AG71" s="38"/>
    </row>
    <row r="72" spans="1:34" ht="15" customHeight="1" x14ac:dyDescent="0.2">
      <c r="B72" s="59" t="s">
        <v>557</v>
      </c>
      <c r="C72" s="58"/>
      <c r="D72" s="58"/>
      <c r="E72" s="58"/>
      <c r="F72" s="58"/>
      <c r="G72" s="58"/>
      <c r="H72" s="58"/>
      <c r="I72" s="58"/>
      <c r="J72" s="58"/>
      <c r="K72" s="58"/>
      <c r="L72" s="58"/>
      <c r="M72" s="58"/>
      <c r="N72" s="58"/>
      <c r="O72" s="58"/>
      <c r="P72" s="58"/>
      <c r="Q72" s="58"/>
      <c r="R72" s="58"/>
      <c r="S72" s="58"/>
      <c r="T72" s="58"/>
      <c r="U72" s="58"/>
      <c r="V72" s="58"/>
      <c r="W72" s="58"/>
      <c r="X72" s="58"/>
      <c r="Y72" s="58"/>
      <c r="Z72" s="58"/>
      <c r="AA72" s="58"/>
      <c r="AB72" s="58"/>
      <c r="AC72" s="58"/>
      <c r="AD72" s="58"/>
      <c r="AE72" s="58"/>
      <c r="AF72" s="58"/>
      <c r="AG72" s="58"/>
      <c r="AH72" s="58"/>
    </row>
    <row r="73" spans="1:34" ht="12" x14ac:dyDescent="0.2">
      <c r="B73" s="38" t="s">
        <v>649</v>
      </c>
      <c r="C73" s="38"/>
      <c r="D73" s="38"/>
      <c r="E73" s="38"/>
      <c r="F73" s="38"/>
      <c r="G73" s="38"/>
      <c r="H73" s="38"/>
      <c r="I73" s="38"/>
      <c r="J73" s="38"/>
      <c r="K73" s="38"/>
      <c r="L73" s="38"/>
      <c r="M73" s="38"/>
      <c r="N73" s="38"/>
      <c r="O73" s="38"/>
      <c r="P73" s="38"/>
      <c r="Q73" s="38"/>
      <c r="R73" s="38"/>
      <c r="S73" s="38"/>
      <c r="T73" s="38"/>
      <c r="U73" s="38"/>
      <c r="V73" s="38"/>
      <c r="W73" s="38"/>
      <c r="X73" s="38"/>
      <c r="Y73" s="38"/>
      <c r="Z73" s="38"/>
      <c r="AA73" s="38"/>
      <c r="AB73" s="38"/>
      <c r="AC73" s="38"/>
      <c r="AD73" s="38"/>
      <c r="AE73" s="38"/>
      <c r="AF73" s="38"/>
      <c r="AG73" s="38"/>
    </row>
    <row r="74" spans="1:34" ht="15" customHeight="1" x14ac:dyDescent="0.2">
      <c r="B74" s="38" t="s">
        <v>68</v>
      </c>
      <c r="C74" s="38"/>
      <c r="D74" s="38"/>
      <c r="E74" s="38"/>
      <c r="F74" s="38"/>
      <c r="G74" s="38"/>
      <c r="H74" s="38"/>
      <c r="I74" s="38"/>
      <c r="J74" s="38"/>
      <c r="K74" s="38"/>
      <c r="L74" s="38"/>
      <c r="M74" s="38"/>
      <c r="N74" s="38"/>
      <c r="O74" s="38"/>
      <c r="P74" s="38"/>
      <c r="Q74" s="38"/>
      <c r="R74" s="38"/>
      <c r="S74" s="38"/>
      <c r="T74" s="38"/>
      <c r="U74" s="38"/>
      <c r="V74" s="38"/>
      <c r="W74" s="38"/>
      <c r="X74" s="38"/>
      <c r="Y74" s="38"/>
      <c r="Z74" s="38"/>
      <c r="AA74" s="38"/>
      <c r="AB74" s="38"/>
      <c r="AC74" s="38"/>
      <c r="AD74" s="38"/>
      <c r="AE74" s="38"/>
      <c r="AF74" s="38"/>
      <c r="AG74" s="38"/>
    </row>
    <row r="75" spans="1:34" ht="15" customHeight="1" x14ac:dyDescent="0.2">
      <c r="B75" s="38" t="s">
        <v>540</v>
      </c>
      <c r="C75" s="38"/>
      <c r="D75" s="38"/>
      <c r="E75" s="38"/>
      <c r="F75" s="38"/>
      <c r="G75" s="38"/>
      <c r="H75" s="38"/>
      <c r="I75" s="38"/>
      <c r="J75" s="38"/>
      <c r="K75" s="38"/>
      <c r="L75" s="38"/>
      <c r="M75" s="38"/>
      <c r="N75" s="38"/>
      <c r="O75" s="38"/>
      <c r="P75" s="38"/>
      <c r="Q75" s="38"/>
      <c r="R75" s="38"/>
      <c r="S75" s="38"/>
      <c r="T75" s="38"/>
      <c r="U75" s="38"/>
      <c r="V75" s="38"/>
      <c r="W75" s="38"/>
      <c r="X75" s="38"/>
      <c r="Y75" s="38"/>
      <c r="Z75" s="38"/>
      <c r="AA75" s="38"/>
      <c r="AB75" s="38"/>
      <c r="AC75" s="38"/>
      <c r="AD75" s="38"/>
      <c r="AE75" s="38"/>
      <c r="AF75" s="38"/>
      <c r="AG75" s="38"/>
    </row>
    <row r="76" spans="1:34" ht="15" customHeight="1" x14ac:dyDescent="0.2">
      <c r="B76" s="38" t="s">
        <v>650</v>
      </c>
      <c r="C76" s="38"/>
      <c r="D76" s="38"/>
      <c r="E76" s="38"/>
      <c r="F76" s="38"/>
      <c r="G76" s="38"/>
      <c r="H76" s="38"/>
      <c r="I76" s="38"/>
      <c r="J76" s="38"/>
      <c r="K76" s="38"/>
      <c r="L76" s="38"/>
      <c r="M76" s="38"/>
      <c r="N76" s="38"/>
      <c r="O76" s="38"/>
      <c r="P76" s="38"/>
      <c r="Q76" s="38"/>
      <c r="R76" s="38"/>
      <c r="S76" s="38"/>
      <c r="T76" s="38"/>
      <c r="U76" s="38"/>
      <c r="V76" s="38"/>
      <c r="W76" s="38"/>
      <c r="X76" s="38"/>
      <c r="Y76" s="38"/>
      <c r="Z76" s="38"/>
      <c r="AA76" s="38"/>
      <c r="AB76" s="38"/>
      <c r="AC76" s="38"/>
      <c r="AD76" s="38"/>
      <c r="AE76" s="38"/>
      <c r="AF76" s="38"/>
      <c r="AG76" s="38"/>
    </row>
    <row r="77" spans="1:34" ht="15" customHeight="1" x14ac:dyDescent="0.2">
      <c r="B77" s="38" t="s">
        <v>541</v>
      </c>
      <c r="C77" s="38"/>
      <c r="D77" s="38"/>
      <c r="E77" s="38"/>
      <c r="F77" s="38"/>
      <c r="G77" s="38"/>
      <c r="H77" s="38"/>
      <c r="I77" s="38"/>
      <c r="J77" s="38"/>
      <c r="K77" s="38"/>
      <c r="L77" s="38"/>
      <c r="M77" s="38"/>
      <c r="N77" s="38"/>
      <c r="O77" s="38"/>
      <c r="P77" s="38"/>
      <c r="Q77" s="38"/>
      <c r="R77" s="38"/>
      <c r="S77" s="38"/>
      <c r="T77" s="38"/>
      <c r="U77" s="38"/>
      <c r="V77" s="38"/>
      <c r="W77" s="38"/>
      <c r="X77" s="38"/>
      <c r="Y77" s="38"/>
      <c r="Z77" s="38"/>
      <c r="AA77" s="38"/>
      <c r="AB77" s="38"/>
      <c r="AC77" s="38"/>
      <c r="AD77" s="38"/>
      <c r="AE77" s="38"/>
      <c r="AF77" s="38"/>
      <c r="AG77" s="38"/>
    </row>
    <row r="78" spans="1:34" ht="15" customHeight="1" x14ac:dyDescent="0.2">
      <c r="B78" s="38" t="s">
        <v>70</v>
      </c>
      <c r="C78" s="38"/>
      <c r="D78" s="38"/>
      <c r="E78" s="38"/>
      <c r="F78" s="38"/>
      <c r="G78" s="38"/>
      <c r="H78" s="38"/>
      <c r="I78" s="38"/>
      <c r="J78" s="38"/>
      <c r="K78" s="38"/>
      <c r="L78" s="38"/>
      <c r="M78" s="38"/>
      <c r="N78" s="38"/>
      <c r="O78" s="38"/>
      <c r="P78" s="38"/>
      <c r="Q78" s="38"/>
      <c r="R78" s="38"/>
      <c r="S78" s="38"/>
      <c r="T78" s="38"/>
      <c r="U78" s="38"/>
      <c r="V78" s="38"/>
      <c r="W78" s="38"/>
      <c r="X78" s="38"/>
      <c r="Y78" s="38"/>
      <c r="Z78" s="38"/>
      <c r="AA78" s="38"/>
      <c r="AB78" s="38"/>
      <c r="AC78" s="38"/>
      <c r="AD78" s="38"/>
      <c r="AE78" s="38"/>
      <c r="AF78" s="38"/>
      <c r="AG78" s="38"/>
    </row>
    <row r="79" spans="1:34" ht="12" x14ac:dyDescent="0.2">
      <c r="B79" s="38" t="s">
        <v>71</v>
      </c>
      <c r="C79" s="38"/>
      <c r="D79" s="38"/>
      <c r="E79" s="38"/>
      <c r="F79" s="38"/>
      <c r="G79" s="38"/>
      <c r="H79" s="38"/>
      <c r="I79" s="38"/>
      <c r="J79" s="38"/>
      <c r="K79" s="38"/>
      <c r="L79" s="38"/>
      <c r="M79" s="38"/>
      <c r="N79" s="38"/>
      <c r="O79" s="38"/>
      <c r="P79" s="38"/>
      <c r="Q79" s="38"/>
      <c r="R79" s="38"/>
      <c r="S79" s="38"/>
      <c r="T79" s="38"/>
      <c r="U79" s="38"/>
      <c r="V79" s="38"/>
      <c r="W79" s="38"/>
      <c r="X79" s="38"/>
      <c r="Y79" s="38"/>
      <c r="Z79" s="38"/>
      <c r="AA79" s="38"/>
      <c r="AB79" s="38"/>
      <c r="AC79" s="38"/>
      <c r="AD79" s="38"/>
      <c r="AE79" s="38"/>
      <c r="AF79" s="38"/>
      <c r="AG79" s="38"/>
    </row>
    <row r="80" spans="1:34" ht="15" customHeight="1" x14ac:dyDescent="0.2">
      <c r="B80" s="38" t="s">
        <v>542</v>
      </c>
      <c r="C80" s="38"/>
      <c r="D80" s="38"/>
      <c r="E80" s="38"/>
      <c r="F80" s="38"/>
      <c r="G80" s="38"/>
      <c r="H80" s="38"/>
      <c r="I80" s="38"/>
      <c r="J80" s="38"/>
      <c r="K80" s="38"/>
      <c r="L80" s="38"/>
      <c r="M80" s="38"/>
      <c r="N80" s="38"/>
      <c r="O80" s="38"/>
      <c r="P80" s="38"/>
      <c r="Q80" s="38"/>
      <c r="R80" s="38"/>
      <c r="S80" s="38"/>
      <c r="T80" s="38"/>
      <c r="U80" s="38"/>
      <c r="V80" s="38"/>
      <c r="W80" s="38"/>
      <c r="X80" s="38"/>
      <c r="Y80" s="38"/>
      <c r="Z80" s="38"/>
      <c r="AA80" s="38"/>
      <c r="AB80" s="38"/>
      <c r="AC80" s="38"/>
      <c r="AD80" s="38"/>
      <c r="AE80" s="38"/>
      <c r="AF80" s="38"/>
      <c r="AG80" s="38"/>
    </row>
    <row r="81" spans="2:33" ht="12" x14ac:dyDescent="0.2">
      <c r="B81" s="38" t="s">
        <v>543</v>
      </c>
      <c r="C81" s="38"/>
      <c r="D81" s="38"/>
      <c r="E81" s="38"/>
      <c r="F81" s="38"/>
      <c r="G81" s="38"/>
      <c r="H81" s="38"/>
      <c r="I81" s="38"/>
      <c r="J81" s="38"/>
      <c r="K81" s="38"/>
      <c r="L81" s="38"/>
      <c r="M81" s="38"/>
      <c r="N81" s="38"/>
      <c r="O81" s="38"/>
      <c r="P81" s="38"/>
      <c r="Q81" s="38"/>
      <c r="R81" s="38"/>
      <c r="S81" s="38"/>
      <c r="T81" s="38"/>
      <c r="U81" s="38"/>
      <c r="V81" s="38"/>
      <c r="W81" s="38"/>
      <c r="X81" s="38"/>
      <c r="Y81" s="38"/>
      <c r="Z81" s="38"/>
      <c r="AA81" s="38"/>
      <c r="AB81" s="38"/>
      <c r="AC81" s="38"/>
      <c r="AD81" s="38"/>
      <c r="AE81" s="38"/>
      <c r="AF81" s="38"/>
      <c r="AG81" s="38"/>
    </row>
    <row r="82" spans="2:33" ht="15" customHeight="1" x14ac:dyDescent="0.2">
      <c r="B82" s="38" t="s">
        <v>651</v>
      </c>
      <c r="C82" s="38"/>
      <c r="D82" s="38"/>
      <c r="E82" s="38"/>
      <c r="F82" s="38"/>
      <c r="G82" s="38"/>
      <c r="H82" s="38"/>
      <c r="I82" s="38"/>
      <c r="J82" s="38"/>
      <c r="K82" s="38"/>
      <c r="L82" s="38"/>
      <c r="M82" s="38"/>
      <c r="N82" s="38"/>
      <c r="O82" s="38"/>
      <c r="P82" s="38"/>
      <c r="Q82" s="38"/>
      <c r="R82" s="38"/>
      <c r="S82" s="38"/>
      <c r="T82" s="38"/>
      <c r="U82" s="38"/>
      <c r="V82" s="38"/>
      <c r="W82" s="38"/>
      <c r="X82" s="38"/>
      <c r="Y82" s="38"/>
      <c r="Z82" s="38"/>
      <c r="AA82" s="38"/>
      <c r="AB82" s="38"/>
      <c r="AC82" s="38"/>
      <c r="AD82" s="38"/>
      <c r="AE82" s="38"/>
      <c r="AF82" s="38"/>
      <c r="AG82" s="38"/>
    </row>
    <row r="83" spans="2:33" ht="15" customHeight="1" x14ac:dyDescent="0.2">
      <c r="B83" s="38" t="s">
        <v>545</v>
      </c>
      <c r="C83" s="38"/>
      <c r="D83" s="38"/>
      <c r="E83" s="38"/>
      <c r="F83" s="38"/>
      <c r="G83" s="38"/>
      <c r="H83" s="38"/>
      <c r="I83" s="38"/>
      <c r="J83" s="38"/>
      <c r="K83" s="38"/>
      <c r="L83" s="38"/>
      <c r="M83" s="38"/>
      <c r="N83" s="38"/>
      <c r="O83" s="38"/>
      <c r="P83" s="38"/>
      <c r="Q83" s="38"/>
      <c r="R83" s="38"/>
      <c r="S83" s="38"/>
      <c r="T83" s="38"/>
      <c r="U83" s="38"/>
      <c r="V83" s="38"/>
      <c r="W83" s="38"/>
      <c r="X83" s="38"/>
      <c r="Y83" s="38"/>
      <c r="Z83" s="38"/>
      <c r="AA83" s="38"/>
      <c r="AB83" s="38"/>
      <c r="AC83" s="38"/>
      <c r="AD83" s="38"/>
      <c r="AE83" s="38"/>
      <c r="AF83" s="38"/>
      <c r="AG83" s="38"/>
    </row>
    <row r="84" spans="2:33" ht="15" customHeight="1" x14ac:dyDescent="0.2">
      <c r="B84" s="38" t="s">
        <v>546</v>
      </c>
      <c r="C84" s="38"/>
      <c r="D84" s="38"/>
      <c r="E84" s="38"/>
      <c r="F84" s="38"/>
      <c r="G84" s="38"/>
      <c r="H84" s="38"/>
      <c r="I84" s="38"/>
      <c r="J84" s="38"/>
      <c r="K84" s="38"/>
      <c r="L84" s="38"/>
      <c r="M84" s="38"/>
      <c r="N84" s="38"/>
      <c r="O84" s="38"/>
      <c r="P84" s="38"/>
      <c r="Q84" s="38"/>
      <c r="R84" s="38"/>
      <c r="S84" s="38"/>
      <c r="T84" s="38"/>
      <c r="U84" s="38"/>
      <c r="V84" s="38"/>
      <c r="W84" s="38"/>
      <c r="X84" s="38"/>
      <c r="Y84" s="38"/>
      <c r="Z84" s="38"/>
      <c r="AA84" s="38"/>
      <c r="AB84" s="38"/>
      <c r="AC84" s="38"/>
      <c r="AD84" s="38"/>
      <c r="AE84" s="38"/>
      <c r="AF84" s="38"/>
      <c r="AG84" s="38"/>
    </row>
    <row r="85" spans="2:33" ht="15" customHeight="1" x14ac:dyDescent="0.2">
      <c r="B85" s="38" t="s">
        <v>547</v>
      </c>
      <c r="C85" s="38"/>
      <c r="D85" s="38"/>
      <c r="E85" s="38"/>
      <c r="F85" s="38"/>
      <c r="G85" s="38"/>
      <c r="H85" s="38"/>
      <c r="I85" s="38"/>
      <c r="J85" s="38"/>
      <c r="K85" s="38"/>
      <c r="L85" s="38"/>
      <c r="M85" s="38"/>
      <c r="N85" s="38"/>
      <c r="O85" s="38"/>
      <c r="P85" s="38"/>
      <c r="Q85" s="38"/>
      <c r="R85" s="38"/>
      <c r="S85" s="38"/>
      <c r="T85" s="38"/>
      <c r="U85" s="38"/>
      <c r="V85" s="38"/>
      <c r="W85" s="38"/>
      <c r="X85" s="38"/>
      <c r="Y85" s="38"/>
      <c r="Z85" s="38"/>
      <c r="AA85" s="38"/>
      <c r="AB85" s="38"/>
      <c r="AC85" s="38"/>
      <c r="AD85" s="38"/>
      <c r="AE85" s="38"/>
      <c r="AF85" s="38"/>
      <c r="AG85" s="38"/>
    </row>
    <row r="86" spans="2:33" ht="15" customHeight="1" x14ac:dyDescent="0.2">
      <c r="B86" s="38" t="s">
        <v>192</v>
      </c>
      <c r="C86" s="38"/>
      <c r="D86" s="38"/>
      <c r="E86" s="38"/>
      <c r="F86" s="38"/>
      <c r="G86" s="38"/>
      <c r="H86" s="38"/>
      <c r="I86" s="38"/>
      <c r="J86" s="38"/>
      <c r="K86" s="38"/>
      <c r="L86" s="38"/>
      <c r="M86" s="38"/>
      <c r="N86" s="38"/>
      <c r="O86" s="38"/>
      <c r="P86" s="38"/>
      <c r="Q86" s="38"/>
      <c r="R86" s="38"/>
      <c r="S86" s="38"/>
      <c r="T86" s="38"/>
      <c r="U86" s="38"/>
      <c r="V86" s="38"/>
      <c r="W86" s="38"/>
      <c r="X86" s="38"/>
      <c r="Y86" s="38"/>
      <c r="Z86" s="38"/>
      <c r="AA86" s="38"/>
      <c r="AB86" s="38"/>
      <c r="AC86" s="38"/>
      <c r="AD86" s="38"/>
      <c r="AE86" s="38"/>
      <c r="AF86" s="38"/>
      <c r="AG86" s="38"/>
    </row>
    <row r="87" spans="2:33" ht="15" customHeight="1" x14ac:dyDescent="0.2">
      <c r="B87" s="38" t="s">
        <v>72</v>
      </c>
      <c r="C87" s="38"/>
      <c r="D87" s="38"/>
      <c r="E87" s="38"/>
      <c r="F87" s="38"/>
      <c r="G87" s="38"/>
      <c r="H87" s="38"/>
      <c r="I87" s="38"/>
      <c r="J87" s="38"/>
      <c r="K87" s="38"/>
      <c r="L87" s="38"/>
      <c r="M87" s="38"/>
      <c r="N87" s="38"/>
      <c r="O87" s="38"/>
      <c r="P87" s="38"/>
      <c r="Q87" s="38"/>
      <c r="R87" s="38"/>
      <c r="S87" s="38"/>
      <c r="T87" s="38"/>
      <c r="U87" s="38"/>
      <c r="V87" s="38"/>
      <c r="W87" s="38"/>
      <c r="X87" s="38"/>
      <c r="Y87" s="38"/>
      <c r="Z87" s="38"/>
      <c r="AA87" s="38"/>
      <c r="AB87" s="38"/>
      <c r="AC87" s="38"/>
      <c r="AD87" s="38"/>
      <c r="AE87" s="38"/>
      <c r="AF87" s="38"/>
      <c r="AG87" s="38"/>
    </row>
    <row r="88" spans="2:33" ht="15" customHeight="1" x14ac:dyDescent="0.2">
      <c r="B88" s="38" t="s">
        <v>548</v>
      </c>
      <c r="C88" s="38"/>
      <c r="D88" s="38"/>
      <c r="E88" s="38"/>
      <c r="F88" s="38"/>
      <c r="G88" s="38"/>
      <c r="H88" s="38"/>
      <c r="I88" s="38"/>
      <c r="J88" s="38"/>
      <c r="K88" s="38"/>
      <c r="L88" s="38"/>
      <c r="M88" s="38"/>
      <c r="N88" s="38"/>
      <c r="O88" s="38"/>
      <c r="P88" s="38"/>
      <c r="Q88" s="38"/>
      <c r="R88" s="38"/>
      <c r="S88" s="38"/>
      <c r="T88" s="38"/>
      <c r="U88" s="38"/>
      <c r="V88" s="38"/>
      <c r="W88" s="38"/>
      <c r="X88" s="38"/>
      <c r="Y88" s="38"/>
      <c r="Z88" s="38"/>
      <c r="AA88" s="38"/>
      <c r="AB88" s="38"/>
      <c r="AC88" s="38"/>
      <c r="AD88" s="38"/>
      <c r="AE88" s="38"/>
      <c r="AF88" s="38"/>
      <c r="AG88" s="38"/>
    </row>
    <row r="89" spans="2:33" ht="15" customHeight="1" x14ac:dyDescent="0.2">
      <c r="B89" s="38" t="s">
        <v>549</v>
      </c>
      <c r="C89" s="38"/>
      <c r="D89" s="38"/>
      <c r="E89" s="38"/>
      <c r="F89" s="38"/>
      <c r="G89" s="38"/>
      <c r="H89" s="38"/>
      <c r="I89" s="38"/>
      <c r="J89" s="38"/>
      <c r="K89" s="38"/>
      <c r="L89" s="38"/>
      <c r="M89" s="38"/>
      <c r="N89" s="38"/>
      <c r="O89" s="38"/>
      <c r="P89" s="38"/>
      <c r="Q89" s="38"/>
      <c r="R89" s="38"/>
      <c r="S89" s="38"/>
      <c r="T89" s="38"/>
      <c r="U89" s="38"/>
      <c r="V89" s="38"/>
      <c r="W89" s="38"/>
      <c r="X89" s="38"/>
      <c r="Y89" s="38"/>
      <c r="Z89" s="38"/>
      <c r="AA89" s="38"/>
      <c r="AB89" s="38"/>
      <c r="AC89" s="38"/>
      <c r="AD89" s="38"/>
      <c r="AE89" s="38"/>
      <c r="AF89" s="38"/>
      <c r="AG89" s="38"/>
    </row>
    <row r="90" spans="2:33" ht="15" customHeight="1" x14ac:dyDescent="0.2">
      <c r="B90" s="38" t="s">
        <v>73</v>
      </c>
      <c r="C90" s="38"/>
      <c r="D90" s="38"/>
      <c r="E90" s="38"/>
      <c r="F90" s="38"/>
      <c r="G90" s="38"/>
      <c r="H90" s="38"/>
      <c r="I90" s="38"/>
      <c r="J90" s="38"/>
      <c r="K90" s="38"/>
      <c r="L90" s="38"/>
      <c r="M90" s="38"/>
      <c r="N90" s="38"/>
      <c r="O90" s="38"/>
      <c r="P90" s="38"/>
      <c r="Q90" s="38"/>
      <c r="R90" s="38"/>
      <c r="S90" s="38"/>
      <c r="T90" s="38"/>
      <c r="U90" s="38"/>
      <c r="V90" s="38"/>
      <c r="W90" s="38"/>
      <c r="X90" s="38"/>
      <c r="Y90" s="38"/>
      <c r="Z90" s="38"/>
      <c r="AA90" s="38"/>
      <c r="AB90" s="38"/>
      <c r="AC90" s="38"/>
      <c r="AD90" s="38"/>
      <c r="AE90" s="38"/>
      <c r="AF90" s="38"/>
      <c r="AG90" s="38"/>
    </row>
    <row r="91" spans="2:33" ht="15" customHeight="1" x14ac:dyDescent="0.2">
      <c r="B91" s="38" t="s">
        <v>550</v>
      </c>
      <c r="C91" s="38"/>
      <c r="D91" s="38"/>
      <c r="E91" s="38"/>
      <c r="F91" s="38"/>
      <c r="G91" s="38"/>
      <c r="H91" s="38"/>
      <c r="I91" s="38"/>
      <c r="J91" s="38"/>
      <c r="K91" s="38"/>
      <c r="L91" s="38"/>
      <c r="M91" s="38"/>
      <c r="N91" s="38"/>
      <c r="O91" s="38"/>
      <c r="P91" s="38"/>
      <c r="Q91" s="38"/>
      <c r="R91" s="38"/>
      <c r="S91" s="38"/>
      <c r="T91" s="38"/>
      <c r="U91" s="38"/>
      <c r="V91" s="38"/>
      <c r="W91" s="38"/>
      <c r="X91" s="38"/>
      <c r="Y91" s="38"/>
      <c r="Z91" s="38"/>
      <c r="AA91" s="38"/>
      <c r="AB91" s="38"/>
      <c r="AC91" s="38"/>
      <c r="AD91" s="38"/>
      <c r="AE91" s="38"/>
      <c r="AF91" s="38"/>
      <c r="AG91" s="38"/>
    </row>
    <row r="92" spans="2:33" ht="12" x14ac:dyDescent="0.2">
      <c r="B92" s="38" t="s">
        <v>551</v>
      </c>
      <c r="C92" s="38"/>
      <c r="D92" s="38"/>
      <c r="E92" s="38"/>
      <c r="F92" s="38"/>
      <c r="G92" s="38"/>
      <c r="H92" s="38"/>
      <c r="I92" s="38"/>
      <c r="J92" s="38"/>
      <c r="K92" s="38"/>
      <c r="L92" s="38"/>
      <c r="M92" s="38"/>
      <c r="N92" s="38"/>
      <c r="O92" s="38"/>
      <c r="P92" s="38"/>
      <c r="Q92" s="38"/>
      <c r="R92" s="38"/>
      <c r="S92" s="38"/>
      <c r="T92" s="38"/>
      <c r="U92" s="38"/>
      <c r="V92" s="38"/>
      <c r="W92" s="38"/>
      <c r="X92" s="38"/>
      <c r="Y92" s="38"/>
      <c r="Z92" s="38"/>
      <c r="AA92" s="38"/>
      <c r="AB92" s="38"/>
      <c r="AC92" s="38"/>
      <c r="AD92" s="38"/>
      <c r="AE92" s="38"/>
      <c r="AF92" s="38"/>
      <c r="AG92" s="38"/>
    </row>
    <row r="93" spans="2:33" ht="15" customHeight="1" x14ac:dyDescent="0.2">
      <c r="B93" s="38" t="s">
        <v>74</v>
      </c>
      <c r="C93" s="38"/>
      <c r="D93" s="38"/>
      <c r="E93" s="38"/>
      <c r="F93" s="38"/>
      <c r="G93" s="38"/>
      <c r="H93" s="38"/>
      <c r="I93" s="38"/>
      <c r="J93" s="38"/>
      <c r="K93" s="38"/>
      <c r="L93" s="38"/>
      <c r="M93" s="38"/>
      <c r="N93" s="38"/>
      <c r="O93" s="38"/>
      <c r="P93" s="38"/>
      <c r="Q93" s="38"/>
      <c r="R93" s="38"/>
      <c r="S93" s="38"/>
      <c r="T93" s="38"/>
      <c r="U93" s="38"/>
      <c r="V93" s="38"/>
      <c r="W93" s="38"/>
      <c r="X93" s="38"/>
      <c r="Y93" s="38"/>
      <c r="Z93" s="38"/>
      <c r="AA93" s="38"/>
      <c r="AB93" s="38"/>
      <c r="AC93" s="38"/>
      <c r="AD93" s="38"/>
      <c r="AE93" s="38"/>
      <c r="AF93" s="38"/>
      <c r="AG93" s="38"/>
    </row>
    <row r="94" spans="2:33" ht="15" customHeight="1" x14ac:dyDescent="0.2">
      <c r="B94" s="38" t="s">
        <v>552</v>
      </c>
      <c r="C94" s="38"/>
      <c r="D94" s="38"/>
      <c r="E94" s="38"/>
      <c r="F94" s="38"/>
      <c r="G94" s="38"/>
      <c r="H94" s="38"/>
      <c r="I94" s="38"/>
      <c r="J94" s="38"/>
      <c r="K94" s="38"/>
      <c r="L94" s="38"/>
      <c r="M94" s="38"/>
      <c r="N94" s="38"/>
      <c r="O94" s="38"/>
      <c r="P94" s="38"/>
      <c r="Q94" s="38"/>
      <c r="R94" s="38"/>
      <c r="S94" s="38"/>
      <c r="T94" s="38"/>
      <c r="U94" s="38"/>
      <c r="V94" s="38"/>
      <c r="W94" s="38"/>
      <c r="X94" s="38"/>
      <c r="Y94" s="38"/>
      <c r="Z94" s="38"/>
      <c r="AA94" s="38"/>
      <c r="AB94" s="38"/>
      <c r="AC94" s="38"/>
      <c r="AD94" s="38"/>
      <c r="AE94" s="38"/>
      <c r="AF94" s="38"/>
      <c r="AG94" s="38"/>
    </row>
    <row r="95" spans="2:33" ht="15" customHeight="1" x14ac:dyDescent="0.2">
      <c r="B95" s="38" t="s">
        <v>553</v>
      </c>
      <c r="C95" s="38"/>
      <c r="D95" s="38"/>
      <c r="E95" s="38"/>
      <c r="F95" s="38"/>
      <c r="G95" s="38"/>
      <c r="H95" s="38"/>
      <c r="I95" s="38"/>
      <c r="J95" s="38"/>
      <c r="K95" s="38"/>
      <c r="L95" s="38"/>
      <c r="M95" s="38"/>
      <c r="N95" s="38"/>
      <c r="O95" s="38"/>
      <c r="P95" s="38"/>
      <c r="Q95" s="38"/>
      <c r="R95" s="38"/>
      <c r="S95" s="38"/>
      <c r="T95" s="38"/>
      <c r="U95" s="38"/>
      <c r="V95" s="38"/>
      <c r="W95" s="38"/>
      <c r="X95" s="38"/>
      <c r="Y95" s="38"/>
      <c r="Z95" s="38"/>
      <c r="AA95" s="38"/>
      <c r="AB95" s="38"/>
      <c r="AC95" s="38"/>
      <c r="AD95" s="38"/>
      <c r="AE95" s="38"/>
      <c r="AF95" s="38"/>
      <c r="AG95" s="38"/>
    </row>
    <row r="96" spans="2:33" ht="15" customHeight="1" x14ac:dyDescent="0.2">
      <c r="B96" s="38" t="s">
        <v>554</v>
      </c>
      <c r="C96" s="38"/>
      <c r="D96" s="38"/>
      <c r="E96" s="38"/>
      <c r="F96" s="38"/>
      <c r="G96" s="38"/>
      <c r="H96" s="38"/>
      <c r="I96" s="38"/>
      <c r="J96" s="38"/>
      <c r="K96" s="38"/>
      <c r="L96" s="38"/>
      <c r="M96" s="38"/>
      <c r="N96" s="38"/>
      <c r="O96" s="38"/>
      <c r="P96" s="38"/>
      <c r="Q96" s="38"/>
      <c r="R96" s="38"/>
      <c r="S96" s="38"/>
      <c r="T96" s="38"/>
      <c r="U96" s="38"/>
      <c r="V96" s="38"/>
      <c r="W96" s="38"/>
      <c r="X96" s="38"/>
      <c r="Y96" s="38"/>
      <c r="Z96" s="38"/>
      <c r="AA96" s="38"/>
      <c r="AB96" s="38"/>
      <c r="AC96" s="38"/>
      <c r="AD96" s="38"/>
      <c r="AE96" s="38"/>
      <c r="AF96" s="38"/>
      <c r="AG96" s="38"/>
    </row>
    <row r="97" spans="2:33" ht="15" customHeight="1" x14ac:dyDescent="0.2">
      <c r="B97" s="38" t="s">
        <v>555</v>
      </c>
      <c r="C97" s="38"/>
      <c r="D97" s="38"/>
      <c r="E97" s="38"/>
      <c r="F97" s="38"/>
      <c r="G97" s="38"/>
      <c r="H97" s="38"/>
      <c r="I97" s="38"/>
      <c r="J97" s="38"/>
      <c r="K97" s="38"/>
      <c r="L97" s="38"/>
      <c r="M97" s="38"/>
      <c r="N97" s="38"/>
      <c r="O97" s="38"/>
      <c r="P97" s="38"/>
      <c r="Q97" s="38"/>
      <c r="R97" s="38"/>
      <c r="S97" s="38"/>
      <c r="T97" s="38"/>
      <c r="U97" s="38"/>
      <c r="V97" s="38"/>
      <c r="W97" s="38"/>
      <c r="X97" s="38"/>
      <c r="Y97" s="38"/>
      <c r="Z97" s="38"/>
      <c r="AA97" s="38"/>
      <c r="AB97" s="38"/>
      <c r="AC97" s="38"/>
      <c r="AD97" s="38"/>
      <c r="AE97" s="38"/>
      <c r="AF97" s="38"/>
      <c r="AG97" s="38"/>
    </row>
    <row r="98" spans="2:33" ht="15" customHeight="1" x14ac:dyDescent="0.2">
      <c r="B98" s="38" t="s">
        <v>556</v>
      </c>
      <c r="C98" s="38"/>
      <c r="D98" s="38"/>
      <c r="E98" s="38"/>
      <c r="F98" s="38"/>
      <c r="G98" s="38"/>
      <c r="H98" s="38"/>
      <c r="I98" s="38"/>
      <c r="J98" s="38"/>
      <c r="K98" s="38"/>
      <c r="L98" s="38"/>
      <c r="M98" s="38"/>
      <c r="N98" s="38"/>
      <c r="O98" s="38"/>
      <c r="P98" s="38"/>
      <c r="Q98" s="38"/>
      <c r="R98" s="38"/>
      <c r="S98" s="38"/>
      <c r="T98" s="38"/>
      <c r="U98" s="38"/>
      <c r="V98" s="38"/>
      <c r="W98" s="38"/>
      <c r="X98" s="38"/>
      <c r="Y98" s="38"/>
      <c r="Z98" s="38"/>
      <c r="AA98" s="38"/>
      <c r="AB98" s="38"/>
      <c r="AC98" s="38"/>
      <c r="AD98" s="38"/>
      <c r="AE98" s="38"/>
      <c r="AF98" s="38"/>
      <c r="AG98" s="38"/>
    </row>
    <row r="99" spans="2:33" ht="15" customHeight="1" x14ac:dyDescent="0.2">
      <c r="B99" s="38" t="s">
        <v>652</v>
      </c>
      <c r="C99" s="38"/>
      <c r="D99" s="38"/>
      <c r="E99" s="38"/>
      <c r="F99" s="38"/>
      <c r="G99" s="38"/>
      <c r="H99" s="38"/>
      <c r="I99" s="38"/>
      <c r="J99" s="38"/>
      <c r="K99" s="38"/>
      <c r="L99" s="38"/>
      <c r="M99" s="38"/>
      <c r="N99" s="38"/>
      <c r="O99" s="38"/>
      <c r="P99" s="38"/>
      <c r="Q99" s="38"/>
      <c r="R99" s="38"/>
      <c r="S99" s="38"/>
      <c r="T99" s="38"/>
      <c r="U99" s="38"/>
      <c r="V99" s="38"/>
      <c r="W99" s="38"/>
      <c r="X99" s="38"/>
      <c r="Y99" s="38"/>
      <c r="Z99" s="38"/>
      <c r="AA99" s="38"/>
      <c r="AB99" s="38"/>
      <c r="AC99" s="38"/>
      <c r="AD99" s="38"/>
      <c r="AE99" s="38"/>
      <c r="AF99" s="38"/>
      <c r="AG99" s="38"/>
    </row>
    <row r="100" spans="2:33" ht="15" customHeight="1" x14ac:dyDescent="0.2">
      <c r="B100" s="38" t="s">
        <v>653</v>
      </c>
      <c r="C100" s="38"/>
      <c r="D100" s="38"/>
      <c r="E100" s="38"/>
      <c r="F100" s="38"/>
      <c r="G100" s="38"/>
      <c r="H100" s="38"/>
      <c r="I100" s="38"/>
      <c r="J100" s="38"/>
      <c r="K100" s="38"/>
      <c r="L100" s="38"/>
      <c r="M100" s="38"/>
      <c r="N100" s="38"/>
      <c r="O100" s="38"/>
      <c r="P100" s="38"/>
      <c r="Q100" s="38"/>
      <c r="R100" s="38"/>
      <c r="S100" s="38"/>
      <c r="T100" s="38"/>
      <c r="U100" s="38"/>
      <c r="V100" s="38"/>
      <c r="W100" s="38"/>
      <c r="X100" s="38"/>
      <c r="Y100" s="38"/>
      <c r="Z100" s="38"/>
      <c r="AA100" s="38"/>
      <c r="AB100" s="38"/>
      <c r="AC100" s="38"/>
      <c r="AD100" s="38"/>
      <c r="AE100" s="38"/>
      <c r="AF100" s="38"/>
      <c r="AG100" s="38"/>
    </row>
    <row r="101" spans="2:33" ht="12" x14ac:dyDescent="0.2">
      <c r="B101" s="38"/>
      <c r="C101" s="38"/>
      <c r="D101" s="38"/>
      <c r="E101" s="38"/>
      <c r="F101" s="38"/>
      <c r="G101" s="38"/>
      <c r="H101" s="38"/>
      <c r="I101" s="38"/>
      <c r="J101" s="38"/>
      <c r="K101" s="38"/>
      <c r="L101" s="38"/>
      <c r="M101" s="38"/>
      <c r="N101" s="38"/>
      <c r="O101" s="38"/>
      <c r="P101" s="38"/>
      <c r="Q101" s="38"/>
      <c r="R101" s="38"/>
      <c r="S101" s="38"/>
      <c r="T101" s="38"/>
      <c r="U101" s="38"/>
      <c r="V101" s="38"/>
      <c r="W101" s="38"/>
      <c r="X101" s="38"/>
      <c r="Y101" s="38"/>
      <c r="Z101" s="38"/>
      <c r="AA101" s="38"/>
      <c r="AB101" s="38"/>
      <c r="AC101" s="38"/>
      <c r="AD101" s="38"/>
      <c r="AE101" s="38"/>
      <c r="AF101" s="38"/>
      <c r="AG101" s="38"/>
    </row>
    <row r="102" spans="2:33" ht="12" x14ac:dyDescent="0.2">
      <c r="B102" s="38"/>
      <c r="C102" s="38"/>
      <c r="D102" s="38"/>
      <c r="E102" s="38"/>
      <c r="F102" s="38"/>
      <c r="G102" s="38"/>
      <c r="H102" s="38"/>
      <c r="I102" s="38"/>
      <c r="J102" s="38"/>
      <c r="K102" s="38"/>
      <c r="L102" s="38"/>
      <c r="M102" s="38"/>
      <c r="N102" s="38"/>
      <c r="O102" s="38"/>
      <c r="P102" s="38"/>
      <c r="Q102" s="38"/>
      <c r="R102" s="38"/>
      <c r="S102" s="38"/>
      <c r="T102" s="38"/>
      <c r="U102" s="38"/>
      <c r="V102" s="38"/>
      <c r="W102" s="38"/>
      <c r="X102" s="38"/>
      <c r="Y102" s="38"/>
      <c r="Z102" s="38"/>
      <c r="AA102" s="38"/>
      <c r="AB102" s="38"/>
      <c r="AC102" s="38"/>
      <c r="AD102" s="38"/>
      <c r="AE102" s="38"/>
      <c r="AF102" s="38"/>
      <c r="AG102" s="38"/>
    </row>
    <row r="103" spans="2:33" ht="15" customHeight="1" x14ac:dyDescent="0.2">
      <c r="B103" s="38"/>
      <c r="C103" s="38"/>
      <c r="D103" s="38"/>
      <c r="E103" s="38"/>
      <c r="F103" s="38"/>
      <c r="G103" s="38"/>
      <c r="H103" s="38"/>
      <c r="I103" s="38"/>
      <c r="J103" s="38"/>
      <c r="K103" s="38"/>
      <c r="L103" s="38"/>
      <c r="M103" s="38"/>
      <c r="N103" s="38"/>
      <c r="O103" s="38"/>
      <c r="P103" s="38"/>
      <c r="Q103" s="38"/>
      <c r="R103" s="38"/>
      <c r="S103" s="38"/>
      <c r="T103" s="38"/>
      <c r="U103" s="38"/>
      <c r="V103" s="38"/>
      <c r="W103" s="38"/>
      <c r="X103" s="38"/>
      <c r="Y103" s="38"/>
      <c r="Z103" s="38"/>
      <c r="AA103" s="38"/>
      <c r="AB103" s="38"/>
      <c r="AC103" s="38"/>
      <c r="AD103" s="38"/>
      <c r="AE103" s="38"/>
      <c r="AF103" s="38"/>
      <c r="AG103" s="38"/>
    </row>
    <row r="104" spans="2:33" ht="15" customHeight="1" x14ac:dyDescent="0.2">
      <c r="B104" s="38"/>
      <c r="C104" s="38"/>
      <c r="D104" s="38"/>
      <c r="E104" s="38"/>
      <c r="F104" s="38"/>
      <c r="G104" s="38"/>
      <c r="H104" s="38"/>
      <c r="I104" s="38"/>
      <c r="J104" s="38"/>
      <c r="K104" s="38"/>
      <c r="L104" s="38"/>
      <c r="M104" s="38"/>
      <c r="N104" s="38"/>
      <c r="O104" s="38"/>
      <c r="P104" s="38"/>
      <c r="Q104" s="38"/>
      <c r="R104" s="38"/>
      <c r="S104" s="38"/>
      <c r="T104" s="38"/>
      <c r="U104" s="38"/>
      <c r="V104" s="38"/>
      <c r="W104" s="38"/>
      <c r="X104" s="38"/>
      <c r="Y104" s="38"/>
      <c r="Z104" s="38"/>
      <c r="AA104" s="38"/>
      <c r="AB104" s="38"/>
      <c r="AC104" s="38"/>
      <c r="AD104" s="38"/>
      <c r="AE104" s="38"/>
      <c r="AF104" s="38"/>
      <c r="AG104" s="38"/>
    </row>
    <row r="105" spans="2:33" ht="15" customHeight="1" x14ac:dyDescent="0.2">
      <c r="B105" s="38"/>
      <c r="C105" s="38"/>
      <c r="D105" s="38"/>
      <c r="E105" s="38"/>
      <c r="F105" s="38"/>
      <c r="G105" s="38"/>
      <c r="H105" s="38"/>
      <c r="I105" s="38"/>
      <c r="J105" s="38"/>
      <c r="K105" s="38"/>
      <c r="L105" s="38"/>
      <c r="M105" s="38"/>
      <c r="N105" s="38"/>
      <c r="O105" s="38"/>
      <c r="P105" s="38"/>
      <c r="Q105" s="38"/>
      <c r="R105" s="38"/>
      <c r="S105" s="38"/>
      <c r="T105" s="38"/>
      <c r="U105" s="38"/>
      <c r="V105" s="38"/>
      <c r="W105" s="38"/>
      <c r="X105" s="38"/>
      <c r="Y105" s="38"/>
      <c r="Z105" s="38"/>
      <c r="AA105" s="38"/>
      <c r="AB105" s="38"/>
      <c r="AC105" s="38"/>
      <c r="AD105" s="38"/>
      <c r="AE105" s="38"/>
      <c r="AF105" s="38"/>
      <c r="AG105" s="38"/>
    </row>
    <row r="106" spans="2:33" ht="15" customHeight="1" x14ac:dyDescent="0.2">
      <c r="B106" s="38"/>
      <c r="C106" s="38"/>
      <c r="D106" s="38"/>
      <c r="E106" s="38"/>
      <c r="F106" s="38"/>
      <c r="G106" s="38"/>
      <c r="H106" s="38"/>
      <c r="I106" s="38"/>
      <c r="J106" s="38"/>
      <c r="K106" s="38"/>
      <c r="L106" s="38"/>
      <c r="M106" s="38"/>
      <c r="N106" s="38"/>
      <c r="O106" s="38"/>
      <c r="P106" s="38"/>
      <c r="Q106" s="38"/>
      <c r="R106" s="38"/>
      <c r="S106" s="38"/>
      <c r="T106" s="38"/>
      <c r="U106" s="38"/>
      <c r="V106" s="38"/>
      <c r="W106" s="38"/>
      <c r="X106" s="38"/>
      <c r="Y106" s="38"/>
      <c r="Z106" s="38"/>
      <c r="AA106" s="38"/>
      <c r="AB106" s="38"/>
      <c r="AC106" s="38"/>
      <c r="AD106" s="38"/>
      <c r="AE106" s="38"/>
      <c r="AF106" s="38"/>
      <c r="AG106" s="38"/>
    </row>
    <row r="107" spans="2:33" ht="15" customHeight="1" x14ac:dyDescent="0.2">
      <c r="B107" s="38"/>
      <c r="C107" s="38"/>
      <c r="D107" s="38"/>
      <c r="E107" s="38"/>
      <c r="F107" s="38"/>
      <c r="G107" s="38"/>
      <c r="H107" s="38"/>
      <c r="I107" s="38"/>
      <c r="J107" s="38"/>
      <c r="K107" s="38"/>
      <c r="L107" s="38"/>
      <c r="M107" s="38"/>
      <c r="N107" s="38"/>
      <c r="O107" s="38"/>
      <c r="P107" s="38"/>
      <c r="Q107" s="38"/>
      <c r="R107" s="38"/>
      <c r="S107" s="38"/>
      <c r="T107" s="38"/>
      <c r="U107" s="38"/>
      <c r="V107" s="38"/>
      <c r="W107" s="38"/>
      <c r="X107" s="38"/>
      <c r="Y107" s="38"/>
      <c r="Z107" s="38"/>
      <c r="AA107" s="38"/>
      <c r="AB107" s="38"/>
      <c r="AC107" s="38"/>
      <c r="AD107" s="38"/>
      <c r="AE107" s="38"/>
      <c r="AF107" s="38"/>
      <c r="AG107" s="38"/>
    </row>
    <row r="108" spans="2:33" ht="15" customHeight="1" x14ac:dyDescent="0.2">
      <c r="B108" s="38"/>
      <c r="C108" s="38"/>
      <c r="D108" s="38"/>
      <c r="E108" s="38"/>
      <c r="F108" s="38"/>
      <c r="G108" s="38"/>
      <c r="H108" s="38"/>
      <c r="I108" s="38"/>
      <c r="J108" s="38"/>
      <c r="K108" s="38"/>
      <c r="L108" s="38"/>
      <c r="M108" s="38"/>
      <c r="N108" s="38"/>
      <c r="O108" s="38"/>
      <c r="P108" s="38"/>
      <c r="Q108" s="38"/>
      <c r="R108" s="38"/>
      <c r="S108" s="38"/>
      <c r="T108" s="38"/>
      <c r="U108" s="38"/>
      <c r="V108" s="38"/>
      <c r="W108" s="38"/>
      <c r="X108" s="38"/>
      <c r="Y108" s="38"/>
      <c r="Z108" s="38"/>
      <c r="AA108" s="38"/>
      <c r="AB108" s="38"/>
      <c r="AC108" s="38"/>
      <c r="AD108" s="38"/>
      <c r="AE108" s="38"/>
      <c r="AF108" s="38"/>
      <c r="AG108" s="38"/>
    </row>
    <row r="109" spans="2:33" ht="15" customHeight="1" x14ac:dyDescent="0.2">
      <c r="B109" s="38"/>
      <c r="C109" s="38"/>
      <c r="D109" s="38"/>
      <c r="E109" s="38"/>
      <c r="F109" s="38"/>
      <c r="G109" s="38"/>
      <c r="H109" s="38"/>
      <c r="I109" s="38"/>
      <c r="J109" s="38"/>
      <c r="K109" s="38"/>
      <c r="L109" s="38"/>
      <c r="M109" s="38"/>
      <c r="N109" s="38"/>
      <c r="O109" s="38"/>
      <c r="P109" s="38"/>
      <c r="Q109" s="38"/>
      <c r="R109" s="38"/>
      <c r="S109" s="38"/>
      <c r="T109" s="38"/>
      <c r="U109" s="38"/>
      <c r="V109" s="38"/>
      <c r="W109" s="38"/>
      <c r="X109" s="38"/>
      <c r="Y109" s="38"/>
      <c r="Z109" s="38"/>
      <c r="AA109" s="38"/>
      <c r="AB109" s="38"/>
      <c r="AC109" s="38"/>
      <c r="AD109" s="38"/>
      <c r="AE109" s="38"/>
      <c r="AF109" s="38"/>
      <c r="AG109" s="38"/>
    </row>
  </sheetData>
  <pageMargins left="0.75" right="0.75" top="1" bottom="1" header="0.5" footer="0.5"/>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2837"/>
  <sheetViews>
    <sheetView workbookViewId="0">
      <selection activeCell="G49" sqref="G49"/>
    </sheetView>
  </sheetViews>
  <sheetFormatPr defaultColWidth="8.7109375" defaultRowHeight="12" x14ac:dyDescent="0.2"/>
  <cols>
    <col min="1" max="1" width="19.85546875" style="37" bestFit="1" customWidth="1"/>
    <col min="2" max="2" width="46.7109375" style="37" customWidth="1"/>
    <col min="3" max="16384" width="8.7109375" style="37"/>
  </cols>
  <sheetData>
    <row r="1" spans="1:33" ht="15" customHeight="1" thickBot="1" x14ac:dyDescent="0.25">
      <c r="B1" s="53" t="s">
        <v>626</v>
      </c>
      <c r="C1" s="50">
        <v>2021</v>
      </c>
      <c r="D1" s="50">
        <v>2022</v>
      </c>
      <c r="E1" s="50">
        <v>2023</v>
      </c>
      <c r="F1" s="50">
        <v>2024</v>
      </c>
      <c r="G1" s="50">
        <v>2025</v>
      </c>
      <c r="H1" s="50">
        <v>2026</v>
      </c>
      <c r="I1" s="50">
        <v>2027</v>
      </c>
      <c r="J1" s="50">
        <v>2028</v>
      </c>
      <c r="K1" s="50">
        <v>2029</v>
      </c>
      <c r="L1" s="50">
        <v>2030</v>
      </c>
      <c r="M1" s="50">
        <v>2031</v>
      </c>
      <c r="N1" s="50">
        <v>2032</v>
      </c>
      <c r="O1" s="50">
        <v>2033</v>
      </c>
      <c r="P1" s="50">
        <v>2034</v>
      </c>
      <c r="Q1" s="50">
        <v>2035</v>
      </c>
      <c r="R1" s="50">
        <v>2036</v>
      </c>
      <c r="S1" s="50">
        <v>2037</v>
      </c>
      <c r="T1" s="50">
        <v>2038</v>
      </c>
      <c r="U1" s="50">
        <v>2039</v>
      </c>
      <c r="V1" s="50">
        <v>2040</v>
      </c>
      <c r="W1" s="50">
        <v>2041</v>
      </c>
      <c r="X1" s="50">
        <v>2042</v>
      </c>
      <c r="Y1" s="50">
        <v>2043</v>
      </c>
      <c r="Z1" s="50">
        <v>2044</v>
      </c>
      <c r="AA1" s="50">
        <v>2045</v>
      </c>
      <c r="AB1" s="50">
        <v>2046</v>
      </c>
      <c r="AC1" s="50">
        <v>2047</v>
      </c>
      <c r="AD1" s="50">
        <v>2048</v>
      </c>
      <c r="AE1" s="50">
        <v>2049</v>
      </c>
      <c r="AF1" s="50">
        <v>2050</v>
      </c>
    </row>
    <row r="2" spans="1:33" ht="15" customHeight="1" thickTop="1" x14ac:dyDescent="0.2"/>
    <row r="3" spans="1:33" ht="15" customHeight="1" x14ac:dyDescent="0.2">
      <c r="C3" s="55" t="s">
        <v>494</v>
      </c>
      <c r="D3" s="55" t="s">
        <v>625</v>
      </c>
      <c r="E3" s="55"/>
      <c r="F3" s="55"/>
      <c r="G3" s="55"/>
    </row>
    <row r="4" spans="1:33" ht="15" customHeight="1" x14ac:dyDescent="0.2">
      <c r="C4" s="55" t="s">
        <v>495</v>
      </c>
      <c r="D4" s="55" t="s">
        <v>624</v>
      </c>
      <c r="E4" s="55"/>
      <c r="F4" s="55"/>
      <c r="G4" s="55" t="s">
        <v>623</v>
      </c>
    </row>
    <row r="5" spans="1:33" ht="15" customHeight="1" x14ac:dyDescent="0.2">
      <c r="C5" s="55" t="s">
        <v>496</v>
      </c>
      <c r="D5" s="55" t="s">
        <v>622</v>
      </c>
      <c r="E5" s="55"/>
      <c r="F5" s="55"/>
      <c r="G5" s="55"/>
    </row>
    <row r="6" spans="1:33" ht="15" customHeight="1" x14ac:dyDescent="0.2">
      <c r="C6" s="55" t="s">
        <v>497</v>
      </c>
      <c r="D6" s="55"/>
      <c r="E6" s="55" t="s">
        <v>621</v>
      </c>
      <c r="F6" s="55"/>
      <c r="G6" s="55"/>
    </row>
    <row r="10" spans="1:33" ht="15" customHeight="1" x14ac:dyDescent="0.25">
      <c r="A10" s="43" t="s">
        <v>373</v>
      </c>
      <c r="B10" s="54" t="s">
        <v>117</v>
      </c>
      <c r="AG10" s="51" t="s">
        <v>620</v>
      </c>
    </row>
    <row r="11" spans="1:33" ht="15" customHeight="1" x14ac:dyDescent="0.2">
      <c r="B11" s="53" t="s">
        <v>118</v>
      </c>
      <c r="AG11" s="51" t="s">
        <v>619</v>
      </c>
    </row>
    <row r="12" spans="1:33" ht="15" customHeight="1" x14ac:dyDescent="0.2">
      <c r="B12" s="53"/>
      <c r="C12" s="52"/>
      <c r="D12" s="52"/>
      <c r="E12" s="52"/>
      <c r="F12" s="52"/>
      <c r="G12" s="52"/>
      <c r="H12" s="52"/>
      <c r="I12" s="52"/>
      <c r="J12" s="52"/>
      <c r="K12" s="52"/>
      <c r="L12" s="52"/>
      <c r="M12" s="52"/>
      <c r="N12" s="52"/>
      <c r="O12" s="52"/>
      <c r="P12" s="52"/>
      <c r="Q12" s="52"/>
      <c r="R12" s="52"/>
      <c r="S12" s="52"/>
      <c r="T12" s="52"/>
      <c r="U12" s="52"/>
      <c r="V12" s="52"/>
      <c r="W12" s="52"/>
      <c r="X12" s="52"/>
      <c r="Y12" s="52"/>
      <c r="Z12" s="52"/>
      <c r="AA12" s="52"/>
      <c r="AB12" s="52"/>
      <c r="AC12" s="52"/>
      <c r="AD12" s="52"/>
      <c r="AE12" s="52"/>
      <c r="AF12" s="52"/>
      <c r="AG12" s="51" t="s">
        <v>618</v>
      </c>
    </row>
    <row r="13" spans="1:33" ht="15" customHeight="1" thickBot="1" x14ac:dyDescent="0.25">
      <c r="B13" s="50" t="s">
        <v>119</v>
      </c>
      <c r="C13" s="50">
        <v>2021</v>
      </c>
      <c r="D13" s="50">
        <v>2022</v>
      </c>
      <c r="E13" s="50">
        <v>2023</v>
      </c>
      <c r="F13" s="50">
        <v>2024</v>
      </c>
      <c r="G13" s="50">
        <v>2025</v>
      </c>
      <c r="H13" s="50">
        <v>2026</v>
      </c>
      <c r="I13" s="50">
        <v>2027</v>
      </c>
      <c r="J13" s="50">
        <v>2028</v>
      </c>
      <c r="K13" s="50">
        <v>2029</v>
      </c>
      <c r="L13" s="50">
        <v>2030</v>
      </c>
      <c r="M13" s="50">
        <v>2031</v>
      </c>
      <c r="N13" s="50">
        <v>2032</v>
      </c>
      <c r="O13" s="50">
        <v>2033</v>
      </c>
      <c r="P13" s="50">
        <v>2034</v>
      </c>
      <c r="Q13" s="50">
        <v>2035</v>
      </c>
      <c r="R13" s="50">
        <v>2036</v>
      </c>
      <c r="S13" s="50">
        <v>2037</v>
      </c>
      <c r="T13" s="50">
        <v>2038</v>
      </c>
      <c r="U13" s="50">
        <v>2039</v>
      </c>
      <c r="V13" s="50">
        <v>2040</v>
      </c>
      <c r="W13" s="50">
        <v>2041</v>
      </c>
      <c r="X13" s="50">
        <v>2042</v>
      </c>
      <c r="Y13" s="50">
        <v>2043</v>
      </c>
      <c r="Z13" s="50">
        <v>2044</v>
      </c>
      <c r="AA13" s="50">
        <v>2045</v>
      </c>
      <c r="AB13" s="50">
        <v>2046</v>
      </c>
      <c r="AC13" s="50">
        <v>2047</v>
      </c>
      <c r="AD13" s="50">
        <v>2048</v>
      </c>
      <c r="AE13" s="50">
        <v>2049</v>
      </c>
      <c r="AF13" s="50">
        <v>2050</v>
      </c>
      <c r="AG13" s="49" t="s">
        <v>617</v>
      </c>
    </row>
    <row r="14" spans="1:33" ht="15" customHeight="1" thickTop="1" x14ac:dyDescent="0.2"/>
    <row r="15" spans="1:33" ht="15" customHeight="1" x14ac:dyDescent="0.2">
      <c r="B15" s="46" t="s">
        <v>120</v>
      </c>
    </row>
    <row r="16" spans="1:33" ht="15" customHeight="1" x14ac:dyDescent="0.2"/>
    <row r="17" spans="1:33" ht="15" customHeight="1" x14ac:dyDescent="0.25">
      <c r="B17" s="46" t="s">
        <v>75</v>
      </c>
      <c r="C17"/>
      <c r="D17"/>
      <c r="E17"/>
      <c r="F17"/>
      <c r="G17"/>
      <c r="H17"/>
      <c r="I17"/>
      <c r="J17"/>
      <c r="K17"/>
      <c r="L17"/>
      <c r="M17"/>
      <c r="N17"/>
      <c r="O17"/>
      <c r="P17"/>
      <c r="Q17"/>
      <c r="R17"/>
      <c r="S17"/>
      <c r="T17"/>
      <c r="U17"/>
      <c r="V17"/>
      <c r="W17"/>
      <c r="X17"/>
      <c r="Y17"/>
      <c r="Z17"/>
      <c r="AA17"/>
      <c r="AB17"/>
      <c r="AC17"/>
      <c r="AD17"/>
      <c r="AE17"/>
      <c r="AF17"/>
      <c r="AG17"/>
    </row>
    <row r="18" spans="1:33" ht="15" customHeight="1" x14ac:dyDescent="0.25">
      <c r="B18" s="46" t="s">
        <v>121</v>
      </c>
      <c r="C18"/>
      <c r="D18"/>
      <c r="E18"/>
      <c r="F18"/>
      <c r="G18"/>
      <c r="H18"/>
      <c r="I18"/>
      <c r="J18"/>
      <c r="K18"/>
      <c r="L18"/>
      <c r="M18"/>
      <c r="N18"/>
      <c r="O18"/>
      <c r="P18"/>
      <c r="Q18"/>
      <c r="R18"/>
      <c r="S18"/>
      <c r="T18"/>
      <c r="U18"/>
      <c r="V18"/>
      <c r="W18"/>
      <c r="X18"/>
      <c r="Y18"/>
      <c r="Z18"/>
      <c r="AA18"/>
      <c r="AB18"/>
      <c r="AC18"/>
      <c r="AD18"/>
      <c r="AE18"/>
      <c r="AF18"/>
      <c r="AG18"/>
    </row>
    <row r="19" spans="1:33" ht="15" customHeight="1" x14ac:dyDescent="0.25">
      <c r="A19" s="43" t="s">
        <v>374</v>
      </c>
      <c r="B19" s="42" t="s">
        <v>122</v>
      </c>
      <c r="C19" s="45">
        <v>937.80651899999998</v>
      </c>
      <c r="D19" s="45">
        <v>902.79296899999997</v>
      </c>
      <c r="E19" s="45">
        <v>855.84497099999999</v>
      </c>
      <c r="F19" s="45">
        <v>729.351135</v>
      </c>
      <c r="G19" s="45">
        <v>694.98992899999996</v>
      </c>
      <c r="H19" s="45">
        <v>676.45062299999995</v>
      </c>
      <c r="I19" s="45">
        <v>654.36309800000004</v>
      </c>
      <c r="J19" s="45">
        <v>651.690247</v>
      </c>
      <c r="K19" s="45">
        <v>648.38378899999998</v>
      </c>
      <c r="L19" s="45">
        <v>634.29834000000005</v>
      </c>
      <c r="M19" s="45">
        <v>628.358521</v>
      </c>
      <c r="N19" s="45">
        <v>614.23730499999999</v>
      </c>
      <c r="O19" s="45">
        <v>619.12335199999995</v>
      </c>
      <c r="P19" s="45">
        <v>591.74993900000004</v>
      </c>
      <c r="Q19" s="45">
        <v>562.14038100000005</v>
      </c>
      <c r="R19" s="45">
        <v>550.95330799999999</v>
      </c>
      <c r="S19" s="45">
        <v>539.45202600000005</v>
      </c>
      <c r="T19" s="45">
        <v>537.27612299999998</v>
      </c>
      <c r="U19" s="45">
        <v>535.66595500000005</v>
      </c>
      <c r="V19" s="45">
        <v>527.23278800000003</v>
      </c>
      <c r="W19" s="45">
        <v>526.12933299999997</v>
      </c>
      <c r="X19" s="45">
        <v>520.81158400000004</v>
      </c>
      <c r="Y19" s="45">
        <v>512.45068400000002</v>
      </c>
      <c r="Z19" s="45">
        <v>506.18017600000002</v>
      </c>
      <c r="AA19" s="45">
        <v>494.879456</v>
      </c>
      <c r="AB19" s="45">
        <v>490.44732699999997</v>
      </c>
      <c r="AC19" s="45">
        <v>481.47122200000001</v>
      </c>
      <c r="AD19" s="45">
        <v>472.30859400000003</v>
      </c>
      <c r="AE19" s="45">
        <v>468.36456299999998</v>
      </c>
      <c r="AF19" s="45">
        <v>473.48391700000002</v>
      </c>
      <c r="AG19" s="40">
        <v>-2.3290999999999999E-2</v>
      </c>
    </row>
    <row r="20" spans="1:33" ht="15" customHeight="1" x14ac:dyDescent="0.25">
      <c r="A20" s="43" t="s">
        <v>375</v>
      </c>
      <c r="B20" s="42" t="s">
        <v>123</v>
      </c>
      <c r="C20" s="45">
        <v>10.325683</v>
      </c>
      <c r="D20" s="45">
        <v>9.9716819999999995</v>
      </c>
      <c r="E20" s="45">
        <v>9.8739460000000001</v>
      </c>
      <c r="F20" s="45">
        <v>9.2415900000000004</v>
      </c>
      <c r="G20" s="45">
        <v>8.9796390000000006</v>
      </c>
      <c r="H20" s="45">
        <v>8.5543180000000003</v>
      </c>
      <c r="I20" s="45">
        <v>8.0035860000000003</v>
      </c>
      <c r="J20" s="45">
        <v>7.7386460000000001</v>
      </c>
      <c r="K20" s="45">
        <v>7.6099759999999996</v>
      </c>
      <c r="L20" s="45">
        <v>7.3755269999999999</v>
      </c>
      <c r="M20" s="45">
        <v>7.0891250000000001</v>
      </c>
      <c r="N20" s="45">
        <v>7.0004819999999999</v>
      </c>
      <c r="O20" s="45">
        <v>6.949179</v>
      </c>
      <c r="P20" s="45">
        <v>6.8016050000000003</v>
      </c>
      <c r="Q20" s="45">
        <v>6.6316959999999998</v>
      </c>
      <c r="R20" s="45">
        <v>6.4897220000000004</v>
      </c>
      <c r="S20" s="45">
        <v>6.3067989999999998</v>
      </c>
      <c r="T20" s="45">
        <v>6.1372920000000004</v>
      </c>
      <c r="U20" s="45">
        <v>6.0496840000000001</v>
      </c>
      <c r="V20" s="45">
        <v>5.9248669999999999</v>
      </c>
      <c r="W20" s="45">
        <v>5.6518930000000003</v>
      </c>
      <c r="X20" s="45">
        <v>5.3545189999999998</v>
      </c>
      <c r="Y20" s="45">
        <v>5.0375579999999998</v>
      </c>
      <c r="Z20" s="45">
        <v>4.7243599999999999</v>
      </c>
      <c r="AA20" s="45">
        <v>4.3967530000000004</v>
      </c>
      <c r="AB20" s="45">
        <v>4.3811</v>
      </c>
      <c r="AC20" s="45">
        <v>4.359108</v>
      </c>
      <c r="AD20" s="45">
        <v>4.3538969999999999</v>
      </c>
      <c r="AE20" s="45">
        <v>4.354527</v>
      </c>
      <c r="AF20" s="45">
        <v>4.384093</v>
      </c>
      <c r="AG20" s="40">
        <v>-2.9107999999999998E-2</v>
      </c>
    </row>
    <row r="21" spans="1:33" ht="15" customHeight="1" x14ac:dyDescent="0.25">
      <c r="A21" s="43" t="s">
        <v>376</v>
      </c>
      <c r="B21" s="42" t="s">
        <v>124</v>
      </c>
      <c r="C21" s="45">
        <v>1324.787476</v>
      </c>
      <c r="D21" s="45">
        <v>1268.3551030000001</v>
      </c>
      <c r="E21" s="45">
        <v>1301.400269</v>
      </c>
      <c r="F21" s="45">
        <v>1306.0239260000001</v>
      </c>
      <c r="G21" s="45">
        <v>1285.2064210000001</v>
      </c>
      <c r="H21" s="45">
        <v>1275.9132079999999</v>
      </c>
      <c r="I21" s="45">
        <v>1253.3908690000001</v>
      </c>
      <c r="J21" s="45">
        <v>1285.943481</v>
      </c>
      <c r="K21" s="45">
        <v>1278.0649410000001</v>
      </c>
      <c r="L21" s="45">
        <v>1252.3782960000001</v>
      </c>
      <c r="M21" s="45">
        <v>1239.450073</v>
      </c>
      <c r="N21" s="45">
        <v>1240.1385499999999</v>
      </c>
      <c r="O21" s="45">
        <v>1269.8836670000001</v>
      </c>
      <c r="P21" s="45">
        <v>1239.0683590000001</v>
      </c>
      <c r="Q21" s="45">
        <v>1206.352539</v>
      </c>
      <c r="R21" s="45">
        <v>1191.448975</v>
      </c>
      <c r="S21" s="45">
        <v>1211.171509</v>
      </c>
      <c r="T21" s="45">
        <v>1232.719971</v>
      </c>
      <c r="U21" s="45">
        <v>1255.490112</v>
      </c>
      <c r="V21" s="45">
        <v>1277.2116699999999</v>
      </c>
      <c r="W21" s="45">
        <v>1291.8709719999999</v>
      </c>
      <c r="X21" s="45">
        <v>1308.7932129999999</v>
      </c>
      <c r="Y21" s="45">
        <v>1332.0986330000001</v>
      </c>
      <c r="Z21" s="45">
        <v>1346.3055420000001</v>
      </c>
      <c r="AA21" s="45">
        <v>1361.4132079999999</v>
      </c>
      <c r="AB21" s="45">
        <v>1385.244751</v>
      </c>
      <c r="AC21" s="45">
        <v>1405.9060059999999</v>
      </c>
      <c r="AD21" s="45">
        <v>1426.9989009999999</v>
      </c>
      <c r="AE21" s="45">
        <v>1445.200439</v>
      </c>
      <c r="AF21" s="45">
        <v>1473.2524410000001</v>
      </c>
      <c r="AG21" s="40">
        <v>3.6700000000000001E-3</v>
      </c>
    </row>
    <row r="22" spans="1:33" ht="15" customHeight="1" x14ac:dyDescent="0.25">
      <c r="A22" s="43" t="s">
        <v>377</v>
      </c>
      <c r="B22" s="42" t="s">
        <v>125</v>
      </c>
      <c r="C22" s="45">
        <v>777.68218999999999</v>
      </c>
      <c r="D22" s="45">
        <v>783.61560099999997</v>
      </c>
      <c r="E22" s="45">
        <v>785.479919</v>
      </c>
      <c r="F22" s="45">
        <v>788.97302200000001</v>
      </c>
      <c r="G22" s="45">
        <v>781.77600099999995</v>
      </c>
      <c r="H22" s="45">
        <v>773.33514400000001</v>
      </c>
      <c r="I22" s="45">
        <v>759.40319799999997</v>
      </c>
      <c r="J22" s="45">
        <v>705.65112299999998</v>
      </c>
      <c r="K22" s="45">
        <v>699.00122099999999</v>
      </c>
      <c r="L22" s="45">
        <v>699.71972700000003</v>
      </c>
      <c r="M22" s="45">
        <v>700.81298800000002</v>
      </c>
      <c r="N22" s="45">
        <v>701.57141100000001</v>
      </c>
      <c r="O22" s="45">
        <v>651.97454800000003</v>
      </c>
      <c r="P22" s="45">
        <v>652.66906700000004</v>
      </c>
      <c r="Q22" s="45">
        <v>646.13622999999995</v>
      </c>
      <c r="R22" s="45">
        <v>647.18078600000001</v>
      </c>
      <c r="S22" s="45">
        <v>647.391479</v>
      </c>
      <c r="T22" s="45">
        <v>647.592896</v>
      </c>
      <c r="U22" s="45">
        <v>647.60253899999998</v>
      </c>
      <c r="V22" s="45">
        <v>647.93890399999998</v>
      </c>
      <c r="W22" s="45">
        <v>649.192139</v>
      </c>
      <c r="X22" s="45">
        <v>650.09667999999999</v>
      </c>
      <c r="Y22" s="45">
        <v>650.97113000000002</v>
      </c>
      <c r="Z22" s="45">
        <v>651.73388699999998</v>
      </c>
      <c r="AA22" s="45">
        <v>652.55200200000002</v>
      </c>
      <c r="AB22" s="45">
        <v>652.97900400000003</v>
      </c>
      <c r="AC22" s="45">
        <v>653.40454099999999</v>
      </c>
      <c r="AD22" s="45">
        <v>653.66992200000004</v>
      </c>
      <c r="AE22" s="45">
        <v>653.99096699999996</v>
      </c>
      <c r="AF22" s="45">
        <v>654.45459000000005</v>
      </c>
      <c r="AG22" s="40">
        <v>-5.9309999999999996E-3</v>
      </c>
    </row>
    <row r="23" spans="1:33" ht="15" customHeight="1" x14ac:dyDescent="0.25">
      <c r="A23" s="43" t="s">
        <v>378</v>
      </c>
      <c r="B23" s="42" t="s">
        <v>126</v>
      </c>
      <c r="C23" s="45">
        <v>1.1057900000000001</v>
      </c>
      <c r="D23" s="45">
        <v>0.82832899999999998</v>
      </c>
      <c r="E23" s="45">
        <v>0.41644399999999998</v>
      </c>
      <c r="F23" s="45">
        <v>0.22955500000000001</v>
      </c>
      <c r="G23" s="45">
        <v>2.4784E-2</v>
      </c>
      <c r="H23" s="45">
        <v>-0.128501</v>
      </c>
      <c r="I23" s="45">
        <v>-0.32017499999999999</v>
      </c>
      <c r="J23" s="45">
        <v>-0.37199700000000002</v>
      </c>
      <c r="K23" s="45">
        <v>-0.63732900000000003</v>
      </c>
      <c r="L23" s="45">
        <v>-0.79818999999999996</v>
      </c>
      <c r="M23" s="45">
        <v>-1.2468600000000001</v>
      </c>
      <c r="N23" s="45">
        <v>-1.445219</v>
      </c>
      <c r="O23" s="45">
        <v>-1.6805270000000001</v>
      </c>
      <c r="P23" s="45">
        <v>-1.7603610000000001</v>
      </c>
      <c r="Q23" s="45">
        <v>-1.677886</v>
      </c>
      <c r="R23" s="45">
        <v>-1.6107610000000001</v>
      </c>
      <c r="S23" s="45">
        <v>-1.567534</v>
      </c>
      <c r="T23" s="45">
        <v>-1.6093440000000001</v>
      </c>
      <c r="U23" s="45">
        <v>-1.6912370000000001</v>
      </c>
      <c r="V23" s="45">
        <v>-1.8047550000000001</v>
      </c>
      <c r="W23" s="45">
        <v>-1.993746</v>
      </c>
      <c r="X23" s="45">
        <v>-2.1602760000000001</v>
      </c>
      <c r="Y23" s="45">
        <v>-2.1953860000000001</v>
      </c>
      <c r="Z23" s="45">
        <v>-2.5947</v>
      </c>
      <c r="AA23" s="45">
        <v>-2.8236819999999998</v>
      </c>
      <c r="AB23" s="45">
        <v>-2.8466830000000001</v>
      </c>
      <c r="AC23" s="45">
        <v>-2.9184220000000001</v>
      </c>
      <c r="AD23" s="45">
        <v>-3.0836359999999998</v>
      </c>
      <c r="AE23" s="45">
        <v>-3.2247159999999999</v>
      </c>
      <c r="AF23" s="45">
        <v>-3.2493159999999999</v>
      </c>
      <c r="AG23" s="40" t="s">
        <v>616</v>
      </c>
    </row>
    <row r="24" spans="1:33" ht="15" customHeight="1" x14ac:dyDescent="0.25">
      <c r="A24" s="43" t="s">
        <v>379</v>
      </c>
      <c r="B24" s="42" t="s">
        <v>127</v>
      </c>
      <c r="C24" s="45">
        <v>783.80328399999996</v>
      </c>
      <c r="D24" s="45">
        <v>872.53186000000005</v>
      </c>
      <c r="E24" s="45">
        <v>950.47485400000005</v>
      </c>
      <c r="F24" s="45">
        <v>1076.493164</v>
      </c>
      <c r="G24" s="45">
        <v>1158.3773189999999</v>
      </c>
      <c r="H24" s="45">
        <v>1200.804443</v>
      </c>
      <c r="I24" s="45">
        <v>1266.6345209999999</v>
      </c>
      <c r="J24" s="45">
        <v>1300.6014399999999</v>
      </c>
      <c r="K24" s="45">
        <v>1329.404053</v>
      </c>
      <c r="L24" s="45">
        <v>1376.9293210000001</v>
      </c>
      <c r="M24" s="45">
        <v>1409.3020019999999</v>
      </c>
      <c r="N24" s="45">
        <v>1441.8084719999999</v>
      </c>
      <c r="O24" s="45">
        <v>1475.258789</v>
      </c>
      <c r="P24" s="45">
        <v>1546.3623050000001</v>
      </c>
      <c r="Q24" s="45">
        <v>1638.091797</v>
      </c>
      <c r="R24" s="45">
        <v>1688.966553</v>
      </c>
      <c r="S24" s="45">
        <v>1709.6907960000001</v>
      </c>
      <c r="T24" s="45">
        <v>1718.6403809999999</v>
      </c>
      <c r="U24" s="45">
        <v>1727.398682</v>
      </c>
      <c r="V24" s="45">
        <v>1738.317749</v>
      </c>
      <c r="W24" s="45">
        <v>1753.3752440000001</v>
      </c>
      <c r="X24" s="45">
        <v>1770.1915280000001</v>
      </c>
      <c r="Y24" s="45">
        <v>1786.8985600000001</v>
      </c>
      <c r="Z24" s="45">
        <v>1810.6259769999999</v>
      </c>
      <c r="AA24" s="45">
        <v>1839.476318</v>
      </c>
      <c r="AB24" s="45">
        <v>1858.6704099999999</v>
      </c>
      <c r="AC24" s="45">
        <v>1883.4830320000001</v>
      </c>
      <c r="AD24" s="45">
        <v>1906.640625</v>
      </c>
      <c r="AE24" s="45">
        <v>1927.0048830000001</v>
      </c>
      <c r="AF24" s="45">
        <v>1938.4849850000001</v>
      </c>
      <c r="AG24" s="40">
        <v>3.1717000000000002E-2</v>
      </c>
    </row>
    <row r="25" spans="1:33" ht="15" customHeight="1" x14ac:dyDescent="0.25">
      <c r="A25" s="43" t="s">
        <v>380</v>
      </c>
      <c r="B25" s="42" t="s">
        <v>128</v>
      </c>
      <c r="C25" s="45">
        <v>0</v>
      </c>
      <c r="D25" s="45">
        <v>0</v>
      </c>
      <c r="E25" s="45">
        <v>0.33903</v>
      </c>
      <c r="F25" s="45">
        <v>0.38707200000000003</v>
      </c>
      <c r="G25" s="45">
        <v>0.43454700000000002</v>
      </c>
      <c r="H25" s="45">
        <v>0.48899700000000001</v>
      </c>
      <c r="I25" s="45">
        <v>0.57694900000000005</v>
      </c>
      <c r="J25" s="45">
        <v>0.67322599999999999</v>
      </c>
      <c r="K25" s="45">
        <v>0.76245300000000005</v>
      </c>
      <c r="L25" s="45">
        <v>0.85936299999999999</v>
      </c>
      <c r="M25" s="45">
        <v>0.97320899999999999</v>
      </c>
      <c r="N25" s="45">
        <v>1.135181</v>
      </c>
      <c r="O25" s="45">
        <v>1.293088</v>
      </c>
      <c r="P25" s="45">
        <v>1.4535340000000001</v>
      </c>
      <c r="Q25" s="45">
        <v>1.6771659999999999</v>
      </c>
      <c r="R25" s="45">
        <v>1.9360310000000001</v>
      </c>
      <c r="S25" s="45">
        <v>2.2131110000000001</v>
      </c>
      <c r="T25" s="45">
        <v>2.488845</v>
      </c>
      <c r="U25" s="45">
        <v>2.7750699999999999</v>
      </c>
      <c r="V25" s="45">
        <v>3.0530870000000001</v>
      </c>
      <c r="W25" s="45">
        <v>3.3305560000000001</v>
      </c>
      <c r="X25" s="45">
        <v>3.6225130000000001</v>
      </c>
      <c r="Y25" s="45">
        <v>3.934113</v>
      </c>
      <c r="Z25" s="45">
        <v>4.2565770000000001</v>
      </c>
      <c r="AA25" s="45">
        <v>4.5881169999999996</v>
      </c>
      <c r="AB25" s="45">
        <v>4.9442789999999999</v>
      </c>
      <c r="AC25" s="45">
        <v>5.3320460000000001</v>
      </c>
      <c r="AD25" s="45">
        <v>5.6972519999999998</v>
      </c>
      <c r="AE25" s="45">
        <v>6.0953569999999999</v>
      </c>
      <c r="AF25" s="45">
        <v>6.5065730000000004</v>
      </c>
      <c r="AG25" s="40" t="s">
        <v>616</v>
      </c>
    </row>
    <row r="26" spans="1:33" ht="15" customHeight="1" x14ac:dyDescent="0.2">
      <c r="A26" s="43" t="s">
        <v>381</v>
      </c>
      <c r="B26" s="46" t="s">
        <v>129</v>
      </c>
      <c r="C26" s="57">
        <v>3835.5107419999999</v>
      </c>
      <c r="D26" s="57">
        <v>3838.095703</v>
      </c>
      <c r="E26" s="57">
        <v>3903.8295899999998</v>
      </c>
      <c r="F26" s="57">
        <v>3910.6994629999999</v>
      </c>
      <c r="G26" s="57">
        <v>3929.7890619999998</v>
      </c>
      <c r="H26" s="57">
        <v>3935.4184570000002</v>
      </c>
      <c r="I26" s="57">
        <v>3942.0520019999999</v>
      </c>
      <c r="J26" s="57">
        <v>3951.9262699999999</v>
      </c>
      <c r="K26" s="57">
        <v>3962.5893550000001</v>
      </c>
      <c r="L26" s="57">
        <v>3970.7626949999999</v>
      </c>
      <c r="M26" s="57">
        <v>3984.7390140000002</v>
      </c>
      <c r="N26" s="57">
        <v>4004.446289</v>
      </c>
      <c r="O26" s="57">
        <v>4022.8020019999999</v>
      </c>
      <c r="P26" s="57">
        <v>4036.3447270000001</v>
      </c>
      <c r="Q26" s="57">
        <v>4059.351807</v>
      </c>
      <c r="R26" s="57">
        <v>4085.3645019999999</v>
      </c>
      <c r="S26" s="57">
        <v>4114.6577150000003</v>
      </c>
      <c r="T26" s="57">
        <v>4143.2456050000001</v>
      </c>
      <c r="U26" s="57">
        <v>4173.2905270000001</v>
      </c>
      <c r="V26" s="57">
        <v>4197.8745120000003</v>
      </c>
      <c r="W26" s="57">
        <v>4227.5561520000001</v>
      </c>
      <c r="X26" s="57">
        <v>4256.7099609999996</v>
      </c>
      <c r="Y26" s="57">
        <v>4289.1953119999998</v>
      </c>
      <c r="Z26" s="57">
        <v>4321.2314450000003</v>
      </c>
      <c r="AA26" s="57">
        <v>4354.4819340000004</v>
      </c>
      <c r="AB26" s="57">
        <v>4393.8203119999998</v>
      </c>
      <c r="AC26" s="57">
        <v>4431.0375979999999</v>
      </c>
      <c r="AD26" s="57">
        <v>4466.5854490000002</v>
      </c>
      <c r="AE26" s="57">
        <v>4501.7861329999996</v>
      </c>
      <c r="AF26" s="57">
        <v>4547.3173829999996</v>
      </c>
      <c r="AG26" s="47">
        <v>5.8869999999999999E-3</v>
      </c>
    </row>
    <row r="27" spans="1:33" ht="15" customHeight="1" x14ac:dyDescent="0.25">
      <c r="B27" s="46" t="s">
        <v>130</v>
      </c>
      <c r="C27"/>
      <c r="D27"/>
      <c r="E27"/>
      <c r="F27"/>
      <c r="G27"/>
      <c r="H27"/>
      <c r="I27"/>
      <c r="J27"/>
      <c r="K27"/>
      <c r="L27"/>
      <c r="M27"/>
      <c r="N27"/>
      <c r="O27"/>
      <c r="P27"/>
      <c r="Q27"/>
      <c r="R27"/>
      <c r="S27"/>
      <c r="T27"/>
      <c r="U27"/>
      <c r="V27"/>
      <c r="W27"/>
      <c r="X27"/>
      <c r="Y27"/>
      <c r="Z27"/>
      <c r="AA27"/>
      <c r="AB27"/>
      <c r="AC27"/>
      <c r="AD27"/>
      <c r="AE27"/>
      <c r="AF27"/>
      <c r="AG27"/>
    </row>
    <row r="28" spans="1:33" ht="15" customHeight="1" x14ac:dyDescent="0.25">
      <c r="A28" s="43" t="s">
        <v>382</v>
      </c>
      <c r="B28" s="42" t="s">
        <v>122</v>
      </c>
      <c r="C28" s="45">
        <v>9.8878730000000008</v>
      </c>
      <c r="D28" s="45">
        <v>9.7372390000000006</v>
      </c>
      <c r="E28" s="45">
        <v>9.7381200000000003</v>
      </c>
      <c r="F28" s="45">
        <v>9.0669160000000009</v>
      </c>
      <c r="G28" s="45">
        <v>8.7158189999999998</v>
      </c>
      <c r="H28" s="45">
        <v>8.6379669999999997</v>
      </c>
      <c r="I28" s="45">
        <v>8.6379660000000005</v>
      </c>
      <c r="J28" s="45">
        <v>8.7142820000000007</v>
      </c>
      <c r="K28" s="45">
        <v>8.7136130000000005</v>
      </c>
      <c r="L28" s="45">
        <v>8.7129829999999995</v>
      </c>
      <c r="M28" s="45">
        <v>8.7124290000000002</v>
      </c>
      <c r="N28" s="45">
        <v>8.7121089999999999</v>
      </c>
      <c r="O28" s="45">
        <v>8.7117090000000008</v>
      </c>
      <c r="P28" s="45">
        <v>8.7112540000000003</v>
      </c>
      <c r="Q28" s="45">
        <v>8.7108349999999994</v>
      </c>
      <c r="R28" s="45">
        <v>8.7103940000000009</v>
      </c>
      <c r="S28" s="45">
        <v>8.7099449999999994</v>
      </c>
      <c r="T28" s="45">
        <v>8.7094749999999994</v>
      </c>
      <c r="U28" s="45">
        <v>8.7090230000000002</v>
      </c>
      <c r="V28" s="45">
        <v>8.7084430000000008</v>
      </c>
      <c r="W28" s="45">
        <v>8.7078509999999998</v>
      </c>
      <c r="X28" s="45">
        <v>8.7072800000000008</v>
      </c>
      <c r="Y28" s="45">
        <v>8.7067119999999996</v>
      </c>
      <c r="Z28" s="45">
        <v>8.7060110000000002</v>
      </c>
      <c r="AA28" s="45">
        <v>8.7053469999999997</v>
      </c>
      <c r="AB28" s="45">
        <v>8.6379669999999997</v>
      </c>
      <c r="AC28" s="45">
        <v>8.6379669999999997</v>
      </c>
      <c r="AD28" s="45">
        <v>8.6379660000000005</v>
      </c>
      <c r="AE28" s="45">
        <v>8.6379660000000005</v>
      </c>
      <c r="AF28" s="45">
        <v>8.6379669999999997</v>
      </c>
      <c r="AG28" s="40">
        <v>-4.6490000000000004E-3</v>
      </c>
    </row>
    <row r="29" spans="1:33" ht="15" customHeight="1" x14ac:dyDescent="0.25">
      <c r="A29" s="43" t="s">
        <v>383</v>
      </c>
      <c r="B29" s="42" t="s">
        <v>123</v>
      </c>
      <c r="C29" s="45">
        <v>0.54574400000000001</v>
      </c>
      <c r="D29" s="45">
        <v>0.54574400000000001</v>
      </c>
      <c r="E29" s="45">
        <v>0.54462900000000003</v>
      </c>
      <c r="F29" s="45">
        <v>0.54190799999999995</v>
      </c>
      <c r="G29" s="45">
        <v>0.54049800000000003</v>
      </c>
      <c r="H29" s="45">
        <v>0.54018500000000003</v>
      </c>
      <c r="I29" s="45">
        <v>0.54018500000000003</v>
      </c>
      <c r="J29" s="45">
        <v>0.54049199999999997</v>
      </c>
      <c r="K29" s="45">
        <v>0.540489</v>
      </c>
      <c r="L29" s="45">
        <v>0.54048600000000002</v>
      </c>
      <c r="M29" s="45">
        <v>0.54048399999999996</v>
      </c>
      <c r="N29" s="45">
        <v>0.54048300000000005</v>
      </c>
      <c r="O29" s="45">
        <v>0.54048099999999999</v>
      </c>
      <c r="P29" s="45">
        <v>0.54047900000000004</v>
      </c>
      <c r="Q29" s="45">
        <v>0.54047800000000001</v>
      </c>
      <c r="R29" s="45">
        <v>0.54047599999999996</v>
      </c>
      <c r="S29" s="45">
        <v>0.54047400000000001</v>
      </c>
      <c r="T29" s="45">
        <v>0.54047199999999995</v>
      </c>
      <c r="U29" s="45">
        <v>0.54047000000000001</v>
      </c>
      <c r="V29" s="45">
        <v>0.54046799999999995</v>
      </c>
      <c r="W29" s="45">
        <v>0.540466</v>
      </c>
      <c r="X29" s="45">
        <v>0.54046300000000003</v>
      </c>
      <c r="Y29" s="45">
        <v>0.54046099999999997</v>
      </c>
      <c r="Z29" s="45">
        <v>0.54048700000000005</v>
      </c>
      <c r="AA29" s="45">
        <v>0.54047500000000004</v>
      </c>
      <c r="AB29" s="45">
        <v>0.54018500000000003</v>
      </c>
      <c r="AC29" s="45">
        <v>0.54018500000000003</v>
      </c>
      <c r="AD29" s="45">
        <v>0.54018500000000003</v>
      </c>
      <c r="AE29" s="45">
        <v>0.54018500000000003</v>
      </c>
      <c r="AF29" s="45">
        <v>0.540215</v>
      </c>
      <c r="AG29" s="40">
        <v>-3.5100000000000002E-4</v>
      </c>
    </row>
    <row r="30" spans="1:33" ht="15" customHeight="1" x14ac:dyDescent="0.25">
      <c r="A30" s="43" t="s">
        <v>384</v>
      </c>
      <c r="B30" s="42" t="s">
        <v>131</v>
      </c>
      <c r="C30" s="45">
        <v>125.155128</v>
      </c>
      <c r="D30" s="45">
        <v>124.11322</v>
      </c>
      <c r="E30" s="45">
        <v>124.797318</v>
      </c>
      <c r="F30" s="45">
        <v>123.608902</v>
      </c>
      <c r="G30" s="45">
        <v>120.591255</v>
      </c>
      <c r="H30" s="45">
        <v>119.676529</v>
      </c>
      <c r="I30" s="45">
        <v>117.799728</v>
      </c>
      <c r="J30" s="45">
        <v>117.323868</v>
      </c>
      <c r="K30" s="45">
        <v>117.428764</v>
      </c>
      <c r="L30" s="45">
        <v>116.909081</v>
      </c>
      <c r="M30" s="45">
        <v>116.910194</v>
      </c>
      <c r="N30" s="45">
        <v>116.82540899999999</v>
      </c>
      <c r="O30" s="45">
        <v>116.824844</v>
      </c>
      <c r="P30" s="45">
        <v>116.824707</v>
      </c>
      <c r="Q30" s="45">
        <v>116.82559999999999</v>
      </c>
      <c r="R30" s="45">
        <v>116.82455400000001</v>
      </c>
      <c r="S30" s="45">
        <v>116.82299</v>
      </c>
      <c r="T30" s="45">
        <v>116.82418800000001</v>
      </c>
      <c r="U30" s="45">
        <v>116.821754</v>
      </c>
      <c r="V30" s="45">
        <v>116.822372</v>
      </c>
      <c r="W30" s="45">
        <v>116.821457</v>
      </c>
      <c r="X30" s="45">
        <v>116.821625</v>
      </c>
      <c r="Y30" s="45">
        <v>116.82223500000001</v>
      </c>
      <c r="Z30" s="45">
        <v>116.825401</v>
      </c>
      <c r="AA30" s="45">
        <v>116.82431</v>
      </c>
      <c r="AB30" s="45">
        <v>116.826836</v>
      </c>
      <c r="AC30" s="45">
        <v>116.82753</v>
      </c>
      <c r="AD30" s="45">
        <v>116.827438</v>
      </c>
      <c r="AE30" s="45">
        <v>116.827538</v>
      </c>
      <c r="AF30" s="45">
        <v>116.82764400000001</v>
      </c>
      <c r="AG30" s="40">
        <v>-2.3709999999999998E-3</v>
      </c>
    </row>
    <row r="31" spans="1:33" ht="15" x14ac:dyDescent="0.25">
      <c r="A31" s="43" t="s">
        <v>385</v>
      </c>
      <c r="B31" s="42" t="s">
        <v>132</v>
      </c>
      <c r="C31" s="45">
        <v>4.4048020000000001</v>
      </c>
      <c r="D31" s="45">
        <v>4.2940440000000004</v>
      </c>
      <c r="E31" s="45">
        <v>4.3353659999999996</v>
      </c>
      <c r="F31" s="45">
        <v>4.3553759999999997</v>
      </c>
      <c r="G31" s="45">
        <v>4.3590020000000003</v>
      </c>
      <c r="H31" s="45">
        <v>4.3620330000000003</v>
      </c>
      <c r="I31" s="45">
        <v>4.3649870000000002</v>
      </c>
      <c r="J31" s="45">
        <v>4.3617699999999999</v>
      </c>
      <c r="K31" s="45">
        <v>4.3623339999999997</v>
      </c>
      <c r="L31" s="45">
        <v>4.371397</v>
      </c>
      <c r="M31" s="45">
        <v>4.3778309999999996</v>
      </c>
      <c r="N31" s="45">
        <v>4.3771639999999996</v>
      </c>
      <c r="O31" s="45">
        <v>4.3812139999999999</v>
      </c>
      <c r="P31" s="45">
        <v>4.3820569999999996</v>
      </c>
      <c r="Q31" s="45">
        <v>4.3849729999999996</v>
      </c>
      <c r="R31" s="45">
        <v>4.3874370000000003</v>
      </c>
      <c r="S31" s="45">
        <v>4.3892309999999997</v>
      </c>
      <c r="T31" s="45">
        <v>4.3907800000000003</v>
      </c>
      <c r="U31" s="45">
        <v>4.3911499999999997</v>
      </c>
      <c r="V31" s="45">
        <v>4.3924880000000002</v>
      </c>
      <c r="W31" s="45">
        <v>4.4034519999999997</v>
      </c>
      <c r="X31" s="45">
        <v>4.4050890000000003</v>
      </c>
      <c r="Y31" s="45">
        <v>4.4061940000000002</v>
      </c>
      <c r="Z31" s="45">
        <v>4.4085219999999996</v>
      </c>
      <c r="AA31" s="45">
        <v>4.4096149999999996</v>
      </c>
      <c r="AB31" s="45">
        <v>4.4098980000000001</v>
      </c>
      <c r="AC31" s="45">
        <v>4.4555309999999997</v>
      </c>
      <c r="AD31" s="45">
        <v>4.4602139999999997</v>
      </c>
      <c r="AE31" s="45">
        <v>4.4876440000000004</v>
      </c>
      <c r="AF31" s="45">
        <v>4.4943600000000004</v>
      </c>
      <c r="AG31" s="40">
        <v>6.9399999999999996E-4</v>
      </c>
    </row>
    <row r="32" spans="1:33" ht="15" x14ac:dyDescent="0.25">
      <c r="A32" s="43" t="s">
        <v>505</v>
      </c>
      <c r="B32" s="42" t="s">
        <v>498</v>
      </c>
      <c r="C32" s="45">
        <v>0.27832000000000001</v>
      </c>
      <c r="D32" s="45">
        <v>0.279312</v>
      </c>
      <c r="E32" s="45">
        <v>0.27149800000000002</v>
      </c>
      <c r="F32" s="45">
        <v>0.26904899999999998</v>
      </c>
      <c r="G32" s="45">
        <v>0.26565</v>
      </c>
      <c r="H32" s="45">
        <v>0.26277800000000001</v>
      </c>
      <c r="I32" s="45">
        <v>0.26032</v>
      </c>
      <c r="J32" s="45">
        <v>0.26112999999999997</v>
      </c>
      <c r="K32" s="45">
        <v>0.258299</v>
      </c>
      <c r="L32" s="45">
        <v>0.256469</v>
      </c>
      <c r="M32" s="45">
        <v>0.25328099999999998</v>
      </c>
      <c r="N32" s="45">
        <v>0.25102799999999997</v>
      </c>
      <c r="O32" s="45">
        <v>0.24720400000000001</v>
      </c>
      <c r="P32" s="45">
        <v>0.24609900000000001</v>
      </c>
      <c r="Q32" s="45">
        <v>0.242835</v>
      </c>
      <c r="R32" s="45">
        <v>0.24036199999999999</v>
      </c>
      <c r="S32" s="45">
        <v>0.23752000000000001</v>
      </c>
      <c r="T32" s="45">
        <v>0.234927</v>
      </c>
      <c r="U32" s="45">
        <v>0.23409199999999999</v>
      </c>
      <c r="V32" s="45">
        <v>0.23255400000000001</v>
      </c>
      <c r="W32" s="45">
        <v>0.234182</v>
      </c>
      <c r="X32" s="45">
        <v>0.23249900000000001</v>
      </c>
      <c r="Y32" s="45">
        <v>0.23087099999999999</v>
      </c>
      <c r="Z32" s="45">
        <v>0.22889399999999999</v>
      </c>
      <c r="AA32" s="45">
        <v>0.227549</v>
      </c>
      <c r="AB32" s="45">
        <v>0.226603</v>
      </c>
      <c r="AC32" s="45">
        <v>0.24007500000000001</v>
      </c>
      <c r="AD32" s="45">
        <v>0.239788</v>
      </c>
      <c r="AE32" s="45">
        <v>0.23930999999999999</v>
      </c>
      <c r="AF32" s="45">
        <v>0.239121</v>
      </c>
      <c r="AG32" s="40">
        <v>-5.2209999999999999E-3</v>
      </c>
    </row>
    <row r="33" spans="1:33" x14ac:dyDescent="0.2">
      <c r="A33" s="43" t="s">
        <v>386</v>
      </c>
      <c r="B33" s="46" t="s">
        <v>129</v>
      </c>
      <c r="C33" s="57">
        <v>140.27186599999999</v>
      </c>
      <c r="D33" s="57">
        <v>138.969559</v>
      </c>
      <c r="E33" s="57">
        <v>139.68693500000001</v>
      </c>
      <c r="F33" s="57">
        <v>137.84214800000001</v>
      </c>
      <c r="G33" s="57">
        <v>134.472229</v>
      </c>
      <c r="H33" s="57">
        <v>133.479477</v>
      </c>
      <c r="I33" s="57">
        <v>131.603195</v>
      </c>
      <c r="J33" s="57">
        <v>131.201538</v>
      </c>
      <c r="K33" s="57">
        <v>131.30349699999999</v>
      </c>
      <c r="L33" s="57">
        <v>130.79042100000001</v>
      </c>
      <c r="M33" s="57">
        <v>130.79422</v>
      </c>
      <c r="N33" s="57">
        <v>130.70619199999999</v>
      </c>
      <c r="O33" s="57">
        <v>130.705444</v>
      </c>
      <c r="P33" s="57">
        <v>130.70459</v>
      </c>
      <c r="Q33" s="57">
        <v>130.70472699999999</v>
      </c>
      <c r="R33" s="57">
        <v>130.70323200000001</v>
      </c>
      <c r="S33" s="57">
        <v>130.700165</v>
      </c>
      <c r="T33" s="57">
        <v>130.69984400000001</v>
      </c>
      <c r="U33" s="57">
        <v>130.69648699999999</v>
      </c>
      <c r="V33" s="57">
        <v>130.69631999999999</v>
      </c>
      <c r="W33" s="57">
        <v>130.707413</v>
      </c>
      <c r="X33" s="57">
        <v>130.70695499999999</v>
      </c>
      <c r="Y33" s="57">
        <v>130.70648199999999</v>
      </c>
      <c r="Z33" s="57">
        <v>130.70931999999999</v>
      </c>
      <c r="AA33" s="57">
        <v>130.707291</v>
      </c>
      <c r="AB33" s="57">
        <v>130.64149499999999</v>
      </c>
      <c r="AC33" s="57">
        <v>130.70129399999999</v>
      </c>
      <c r="AD33" s="57">
        <v>130.70559700000001</v>
      </c>
      <c r="AE33" s="57">
        <v>130.732651</v>
      </c>
      <c r="AF33" s="57">
        <v>130.739304</v>
      </c>
      <c r="AG33" s="47">
        <v>-2.4239999999999999E-3</v>
      </c>
    </row>
    <row r="34" spans="1:33" x14ac:dyDescent="0.2">
      <c r="A34" s="43" t="s">
        <v>387</v>
      </c>
      <c r="B34" s="46" t="s">
        <v>193</v>
      </c>
      <c r="C34" s="57">
        <v>3975.7827149999998</v>
      </c>
      <c r="D34" s="57">
        <v>3977.0651859999998</v>
      </c>
      <c r="E34" s="57">
        <v>4043.5166020000001</v>
      </c>
      <c r="F34" s="57">
        <v>4048.5415039999998</v>
      </c>
      <c r="G34" s="57">
        <v>4064.2612300000001</v>
      </c>
      <c r="H34" s="57">
        <v>4068.8979490000002</v>
      </c>
      <c r="I34" s="57">
        <v>4073.6552729999999</v>
      </c>
      <c r="J34" s="57">
        <v>4083.1279300000001</v>
      </c>
      <c r="K34" s="57">
        <v>4093.8928219999998</v>
      </c>
      <c r="L34" s="57">
        <v>4101.5532229999999</v>
      </c>
      <c r="M34" s="57">
        <v>4115.533203</v>
      </c>
      <c r="N34" s="57">
        <v>4135.1523440000001</v>
      </c>
      <c r="O34" s="57">
        <v>4153.5073240000002</v>
      </c>
      <c r="P34" s="57">
        <v>4167.0493159999996</v>
      </c>
      <c r="Q34" s="57">
        <v>4190.0566410000001</v>
      </c>
      <c r="R34" s="57">
        <v>4216.0678710000002</v>
      </c>
      <c r="S34" s="57">
        <v>4245.3579099999997</v>
      </c>
      <c r="T34" s="57">
        <v>4273.9453119999998</v>
      </c>
      <c r="U34" s="57">
        <v>4303.9868159999996</v>
      </c>
      <c r="V34" s="57">
        <v>4328.5708009999998</v>
      </c>
      <c r="W34" s="57">
        <v>4358.263672</v>
      </c>
      <c r="X34" s="57">
        <v>4387.4169920000004</v>
      </c>
      <c r="Y34" s="57">
        <v>4419.9018550000001</v>
      </c>
      <c r="Z34" s="57">
        <v>4451.9409180000002</v>
      </c>
      <c r="AA34" s="57">
        <v>4485.189453</v>
      </c>
      <c r="AB34" s="57">
        <v>4524.4619140000004</v>
      </c>
      <c r="AC34" s="57">
        <v>4561.7387699999999</v>
      </c>
      <c r="AD34" s="57">
        <v>4597.2910160000001</v>
      </c>
      <c r="AE34" s="57">
        <v>4632.5185549999997</v>
      </c>
      <c r="AF34" s="57">
        <v>4678.0566410000001</v>
      </c>
      <c r="AG34" s="47">
        <v>5.6249999999999998E-3</v>
      </c>
    </row>
    <row r="35" spans="1:33" ht="15" x14ac:dyDescent="0.25">
      <c r="A35" s="43" t="s">
        <v>388</v>
      </c>
      <c r="B35" s="42" t="s">
        <v>133</v>
      </c>
      <c r="C35" s="45">
        <v>14.985505</v>
      </c>
      <c r="D35" s="45">
        <v>14.902564999999999</v>
      </c>
      <c r="E35" s="45">
        <v>14.440251999999999</v>
      </c>
      <c r="F35" s="45">
        <v>14.207789</v>
      </c>
      <c r="G35" s="45">
        <v>14.154839000000001</v>
      </c>
      <c r="H35" s="45">
        <v>14.151954999999999</v>
      </c>
      <c r="I35" s="45">
        <v>14.151954999999999</v>
      </c>
      <c r="J35" s="45">
        <v>14.151928</v>
      </c>
      <c r="K35" s="45">
        <v>14.151928</v>
      </c>
      <c r="L35" s="45">
        <v>14.151908000000001</v>
      </c>
      <c r="M35" s="45">
        <v>14.151908000000001</v>
      </c>
      <c r="N35" s="45">
        <v>14.151908000000001</v>
      </c>
      <c r="O35" s="45">
        <v>14.151562999999999</v>
      </c>
      <c r="P35" s="45">
        <v>14.151562999999999</v>
      </c>
      <c r="Q35" s="45">
        <v>14.151562999999999</v>
      </c>
      <c r="R35" s="45">
        <v>14.151562999999999</v>
      </c>
      <c r="S35" s="45">
        <v>14.150729999999999</v>
      </c>
      <c r="T35" s="45">
        <v>14.150729999999999</v>
      </c>
      <c r="U35" s="45">
        <v>14.150729999999999</v>
      </c>
      <c r="V35" s="45">
        <v>14.150729999999999</v>
      </c>
      <c r="W35" s="45">
        <v>14.150729999999999</v>
      </c>
      <c r="X35" s="45">
        <v>14.150729999999999</v>
      </c>
      <c r="Y35" s="45">
        <v>14.150729999999999</v>
      </c>
      <c r="Z35" s="45">
        <v>14.150729999999999</v>
      </c>
      <c r="AA35" s="45">
        <v>14.060758999999999</v>
      </c>
      <c r="AB35" s="45">
        <v>14.060758999999999</v>
      </c>
      <c r="AC35" s="45">
        <v>14.060758999999999</v>
      </c>
      <c r="AD35" s="45">
        <v>14.060758999999999</v>
      </c>
      <c r="AE35" s="45">
        <v>14.060758999999999</v>
      </c>
      <c r="AF35" s="45">
        <v>14.060758999999999</v>
      </c>
      <c r="AG35" s="40">
        <v>-2.1940000000000002E-3</v>
      </c>
    </row>
    <row r="36" spans="1:33" ht="15" x14ac:dyDescent="0.25">
      <c r="B36"/>
      <c r="C36"/>
      <c r="D36"/>
      <c r="E36"/>
      <c r="F36"/>
      <c r="G36"/>
      <c r="H36"/>
      <c r="I36"/>
      <c r="J36"/>
      <c r="K36"/>
      <c r="L36"/>
      <c r="M36"/>
      <c r="N36"/>
      <c r="O36"/>
      <c r="P36"/>
      <c r="Q36"/>
      <c r="R36"/>
      <c r="S36"/>
      <c r="T36"/>
      <c r="U36"/>
      <c r="V36"/>
      <c r="W36"/>
      <c r="X36"/>
      <c r="Y36"/>
      <c r="Z36"/>
      <c r="AA36"/>
      <c r="AB36"/>
      <c r="AC36"/>
      <c r="AD36"/>
      <c r="AE36"/>
      <c r="AF36"/>
      <c r="AG36"/>
    </row>
    <row r="37" spans="1:33" x14ac:dyDescent="0.2">
      <c r="A37" s="43" t="s">
        <v>389</v>
      </c>
      <c r="B37" s="46" t="s">
        <v>134</v>
      </c>
      <c r="C37" s="57">
        <v>3960.7971189999998</v>
      </c>
      <c r="D37" s="57">
        <v>3962.1625979999999</v>
      </c>
      <c r="E37" s="57">
        <v>4029.0764159999999</v>
      </c>
      <c r="F37" s="57">
        <v>4034.33374</v>
      </c>
      <c r="G37" s="57">
        <v>4050.1064449999999</v>
      </c>
      <c r="H37" s="57">
        <v>4054.7460940000001</v>
      </c>
      <c r="I37" s="57">
        <v>4059.5034179999998</v>
      </c>
      <c r="J37" s="57">
        <v>4068.9760740000002</v>
      </c>
      <c r="K37" s="57">
        <v>4079.7409670000002</v>
      </c>
      <c r="L37" s="57">
        <v>4087.4013669999999</v>
      </c>
      <c r="M37" s="57">
        <v>4101.3813479999999</v>
      </c>
      <c r="N37" s="57">
        <v>4121.0004879999997</v>
      </c>
      <c r="O37" s="57">
        <v>4139.3559569999998</v>
      </c>
      <c r="P37" s="57">
        <v>4152.8979490000002</v>
      </c>
      <c r="Q37" s="57">
        <v>4175.9052730000003</v>
      </c>
      <c r="R37" s="57">
        <v>4201.9165039999998</v>
      </c>
      <c r="S37" s="57">
        <v>4231.2070309999999</v>
      </c>
      <c r="T37" s="57">
        <v>4259.7944340000004</v>
      </c>
      <c r="U37" s="57">
        <v>4289.8359380000002</v>
      </c>
      <c r="V37" s="57">
        <v>4314.419922</v>
      </c>
      <c r="W37" s="57">
        <v>4344.1127930000002</v>
      </c>
      <c r="X37" s="57">
        <v>4373.2661129999997</v>
      </c>
      <c r="Y37" s="57">
        <v>4405.7509769999997</v>
      </c>
      <c r="Z37" s="57">
        <v>4437.7900390000004</v>
      </c>
      <c r="AA37" s="57">
        <v>4471.1289059999999</v>
      </c>
      <c r="AB37" s="57">
        <v>4510.4013670000004</v>
      </c>
      <c r="AC37" s="57">
        <v>4547.6782229999999</v>
      </c>
      <c r="AD37" s="57">
        <v>4583.2304690000001</v>
      </c>
      <c r="AE37" s="57">
        <v>4618.4580079999996</v>
      </c>
      <c r="AF37" s="57">
        <v>4663.9960940000001</v>
      </c>
      <c r="AG37" s="47">
        <v>5.6509999999999998E-3</v>
      </c>
    </row>
    <row r="38" spans="1:33" ht="15" x14ac:dyDescent="0.25">
      <c r="B38"/>
      <c r="C38"/>
      <c r="D38"/>
      <c r="E38"/>
      <c r="F38"/>
      <c r="G38"/>
      <c r="H38"/>
      <c r="I38"/>
      <c r="J38"/>
      <c r="K38"/>
      <c r="L38"/>
      <c r="M38"/>
      <c r="N38"/>
      <c r="O38"/>
      <c r="P38"/>
      <c r="Q38"/>
      <c r="R38"/>
      <c r="S38"/>
      <c r="T38"/>
      <c r="U38"/>
      <c r="V38"/>
      <c r="W38"/>
      <c r="X38"/>
      <c r="Y38"/>
      <c r="Z38"/>
      <c r="AA38"/>
      <c r="AB38"/>
      <c r="AC38"/>
      <c r="AD38"/>
      <c r="AE38"/>
      <c r="AF38"/>
      <c r="AG38"/>
    </row>
    <row r="39" spans="1:33" ht="15" x14ac:dyDescent="0.25">
      <c r="B39" s="46" t="s">
        <v>135</v>
      </c>
      <c r="C39"/>
      <c r="D39"/>
      <c r="E39"/>
      <c r="F39"/>
      <c r="G39"/>
      <c r="H39"/>
      <c r="I39"/>
      <c r="J39"/>
      <c r="K39"/>
      <c r="L39"/>
      <c r="M39"/>
      <c r="N39"/>
      <c r="O39"/>
      <c r="P39"/>
      <c r="Q39"/>
      <c r="R39"/>
      <c r="S39"/>
      <c r="T39"/>
      <c r="U39"/>
      <c r="V39"/>
      <c r="W39"/>
      <c r="X39"/>
      <c r="Y39"/>
      <c r="Z39"/>
      <c r="AA39"/>
      <c r="AB39"/>
      <c r="AC39"/>
      <c r="AD39"/>
      <c r="AE39"/>
      <c r="AF39"/>
      <c r="AG39"/>
    </row>
    <row r="40" spans="1:33" ht="15" x14ac:dyDescent="0.25">
      <c r="A40" s="43" t="s">
        <v>390</v>
      </c>
      <c r="B40" s="42" t="s">
        <v>122</v>
      </c>
      <c r="C40" s="45">
        <v>6.3706019999999999</v>
      </c>
      <c r="D40" s="45">
        <v>6.3474909999999998</v>
      </c>
      <c r="E40" s="45">
        <v>6.3051199999999996</v>
      </c>
      <c r="F40" s="45">
        <v>6.2462660000000003</v>
      </c>
      <c r="G40" s="45">
        <v>6.1601569999999999</v>
      </c>
      <c r="H40" s="45">
        <v>6.1040900000000002</v>
      </c>
      <c r="I40" s="45">
        <v>6.0440019999999999</v>
      </c>
      <c r="J40" s="45">
        <v>5.9866859999999997</v>
      </c>
      <c r="K40" s="45">
        <v>5.9279289999999998</v>
      </c>
      <c r="L40" s="45">
        <v>5.8706420000000001</v>
      </c>
      <c r="M40" s="45">
        <v>5.8140590000000003</v>
      </c>
      <c r="N40" s="45">
        <v>5.761279</v>
      </c>
      <c r="O40" s="45">
        <v>5.7088669999999997</v>
      </c>
      <c r="P40" s="45">
        <v>5.657743</v>
      </c>
      <c r="Q40" s="45">
        <v>5.6102889999999999</v>
      </c>
      <c r="R40" s="45">
        <v>5.5643929999999999</v>
      </c>
      <c r="S40" s="45">
        <v>5.5195470000000002</v>
      </c>
      <c r="T40" s="45">
        <v>5.4768520000000001</v>
      </c>
      <c r="U40" s="45">
        <v>5.4358129999999996</v>
      </c>
      <c r="V40" s="45">
        <v>5.3936919999999997</v>
      </c>
      <c r="W40" s="45">
        <v>5.3551609999999998</v>
      </c>
      <c r="X40" s="45">
        <v>5.3199329999999998</v>
      </c>
      <c r="Y40" s="45">
        <v>5.2853940000000001</v>
      </c>
      <c r="Z40" s="45">
        <v>5.2477850000000004</v>
      </c>
      <c r="AA40" s="45">
        <v>5.2130850000000004</v>
      </c>
      <c r="AB40" s="45">
        <v>5.183109</v>
      </c>
      <c r="AC40" s="45">
        <v>5.1531419999999999</v>
      </c>
      <c r="AD40" s="45">
        <v>5.1227999999999998</v>
      </c>
      <c r="AE40" s="45">
        <v>5.0889559999999996</v>
      </c>
      <c r="AF40" s="45">
        <v>5.0610549999999996</v>
      </c>
      <c r="AG40" s="40">
        <v>-7.9039999999999996E-3</v>
      </c>
    </row>
    <row r="41" spans="1:33" ht="15" x14ac:dyDescent="0.25">
      <c r="A41" s="43" t="s">
        <v>391</v>
      </c>
      <c r="B41" s="42" t="s">
        <v>123</v>
      </c>
      <c r="C41" s="45">
        <v>0.88194300000000003</v>
      </c>
      <c r="D41" s="45">
        <v>0.91502499999999998</v>
      </c>
      <c r="E41" s="45">
        <v>0.52388699999999999</v>
      </c>
      <c r="F41" s="45">
        <v>0.52215999999999996</v>
      </c>
      <c r="G41" s="45">
        <v>0.51815</v>
      </c>
      <c r="H41" s="45">
        <v>0.51679200000000003</v>
      </c>
      <c r="I41" s="45">
        <v>0.51479699999999995</v>
      </c>
      <c r="J41" s="45">
        <v>0.51292099999999996</v>
      </c>
      <c r="K41" s="45">
        <v>0.51071599999999995</v>
      </c>
      <c r="L41" s="45">
        <v>0.50859299999999996</v>
      </c>
      <c r="M41" s="45">
        <v>0.50642699999999996</v>
      </c>
      <c r="N41" s="45">
        <v>0.50455899999999998</v>
      </c>
      <c r="O41" s="45">
        <v>0.50259900000000002</v>
      </c>
      <c r="P41" s="45">
        <v>0.50069300000000005</v>
      </c>
      <c r="Q41" s="45">
        <v>0.49906299999999998</v>
      </c>
      <c r="R41" s="45">
        <v>0.49748700000000001</v>
      </c>
      <c r="S41" s="45">
        <v>0.49589499999999997</v>
      </c>
      <c r="T41" s="45">
        <v>0.494446</v>
      </c>
      <c r="U41" s="45">
        <v>0.49304599999999998</v>
      </c>
      <c r="V41" s="45">
        <v>0.49142400000000003</v>
      </c>
      <c r="W41" s="45">
        <v>0.490176</v>
      </c>
      <c r="X41" s="45">
        <v>0.48930699999999999</v>
      </c>
      <c r="Y41" s="45">
        <v>0.48846099999999998</v>
      </c>
      <c r="Z41" s="45">
        <v>0.48703000000000002</v>
      </c>
      <c r="AA41" s="45">
        <v>0.48591099999999998</v>
      </c>
      <c r="AB41" s="45">
        <v>0.48546800000000001</v>
      </c>
      <c r="AC41" s="45">
        <v>0.48494799999999999</v>
      </c>
      <c r="AD41" s="45">
        <v>0.48426900000000001</v>
      </c>
      <c r="AE41" s="45">
        <v>0.482875</v>
      </c>
      <c r="AF41" s="45">
        <v>0.482512</v>
      </c>
      <c r="AG41" s="40">
        <v>-2.0582E-2</v>
      </c>
    </row>
    <row r="42" spans="1:33" ht="15" x14ac:dyDescent="0.25">
      <c r="A42" s="43" t="s">
        <v>392</v>
      </c>
      <c r="B42" s="42" t="s">
        <v>131</v>
      </c>
      <c r="C42" s="45">
        <v>113.991753</v>
      </c>
      <c r="D42" s="45">
        <v>116.326958</v>
      </c>
      <c r="E42" s="45">
        <v>116.859993</v>
      </c>
      <c r="F42" s="45">
        <v>117.486885</v>
      </c>
      <c r="G42" s="45">
        <v>118.50479900000001</v>
      </c>
      <c r="H42" s="45">
        <v>119.47081</v>
      </c>
      <c r="I42" s="45">
        <v>120.356163</v>
      </c>
      <c r="J42" s="45">
        <v>121.230789</v>
      </c>
      <c r="K42" s="45">
        <v>122.058525</v>
      </c>
      <c r="L42" s="45">
        <v>122.886177</v>
      </c>
      <c r="M42" s="45">
        <v>123.72530399999999</v>
      </c>
      <c r="N42" s="45">
        <v>123.40495300000001</v>
      </c>
      <c r="O42" s="45">
        <v>124.329155</v>
      </c>
      <c r="P42" s="45">
        <v>125.17845199999999</v>
      </c>
      <c r="Q42" s="45">
        <v>126.07495900000001</v>
      </c>
      <c r="R42" s="45">
        <v>126.953926</v>
      </c>
      <c r="S42" s="45">
        <v>127.947929</v>
      </c>
      <c r="T42" s="45">
        <v>128.851212</v>
      </c>
      <c r="U42" s="45">
        <v>129.74391199999999</v>
      </c>
      <c r="V42" s="45">
        <v>130.47761499999999</v>
      </c>
      <c r="W42" s="45">
        <v>131.309021</v>
      </c>
      <c r="X42" s="45">
        <v>132.30207799999999</v>
      </c>
      <c r="Y42" s="45">
        <v>133.26026899999999</v>
      </c>
      <c r="Z42" s="45">
        <v>134.261337</v>
      </c>
      <c r="AA42" s="45">
        <v>135.358429</v>
      </c>
      <c r="AB42" s="45">
        <v>136.43081699999999</v>
      </c>
      <c r="AC42" s="45">
        <v>137.56573499999999</v>
      </c>
      <c r="AD42" s="45">
        <v>138.97558599999999</v>
      </c>
      <c r="AE42" s="45">
        <v>140.02387999999999</v>
      </c>
      <c r="AF42" s="45">
        <v>141.53190599999999</v>
      </c>
      <c r="AG42" s="40">
        <v>7.4900000000000001E-3</v>
      </c>
    </row>
    <row r="43" spans="1:33" ht="15" x14ac:dyDescent="0.25">
      <c r="A43" s="43" t="s">
        <v>393</v>
      </c>
      <c r="B43" s="42" t="s">
        <v>136</v>
      </c>
      <c r="C43" s="45">
        <v>10.986158</v>
      </c>
      <c r="D43" s="45">
        <v>11.181588</v>
      </c>
      <c r="E43" s="45">
        <v>12.440619</v>
      </c>
      <c r="F43" s="45">
        <v>12.477579</v>
      </c>
      <c r="G43" s="45">
        <v>12.55683</v>
      </c>
      <c r="H43" s="45">
        <v>12.55683</v>
      </c>
      <c r="I43" s="45">
        <v>12.55683</v>
      </c>
      <c r="J43" s="45">
        <v>12.55683</v>
      </c>
      <c r="K43" s="45">
        <v>12.55683</v>
      </c>
      <c r="L43" s="45">
        <v>12.55683</v>
      </c>
      <c r="M43" s="45">
        <v>12.55683</v>
      </c>
      <c r="N43" s="45">
        <v>12.28331</v>
      </c>
      <c r="O43" s="45">
        <v>12.311802999999999</v>
      </c>
      <c r="P43" s="45">
        <v>12.324854</v>
      </c>
      <c r="Q43" s="45">
        <v>12.348782999999999</v>
      </c>
      <c r="R43" s="45">
        <v>12.364955</v>
      </c>
      <c r="S43" s="45">
        <v>12.399196</v>
      </c>
      <c r="T43" s="45">
        <v>12.41254</v>
      </c>
      <c r="U43" s="45">
        <v>12.418544000000001</v>
      </c>
      <c r="V43" s="45">
        <v>12.379329</v>
      </c>
      <c r="W43" s="45">
        <v>12.363219000000001</v>
      </c>
      <c r="X43" s="45">
        <v>12.361924</v>
      </c>
      <c r="Y43" s="45">
        <v>12.349735000000001</v>
      </c>
      <c r="Z43" s="45">
        <v>12.367461</v>
      </c>
      <c r="AA43" s="45">
        <v>12.390494</v>
      </c>
      <c r="AB43" s="45">
        <v>12.385980999999999</v>
      </c>
      <c r="AC43" s="45">
        <v>12.390193</v>
      </c>
      <c r="AD43" s="45">
        <v>12.460557</v>
      </c>
      <c r="AE43" s="45">
        <v>12.458249</v>
      </c>
      <c r="AF43" s="45">
        <v>12.532655</v>
      </c>
      <c r="AG43" s="40">
        <v>4.5519999999999996E-3</v>
      </c>
    </row>
    <row r="44" spans="1:33" ht="15" x14ac:dyDescent="0.25">
      <c r="A44" s="43" t="s">
        <v>394</v>
      </c>
      <c r="B44" s="42" t="s">
        <v>137</v>
      </c>
      <c r="C44" s="45">
        <v>90.581635000000006</v>
      </c>
      <c r="D44" s="45">
        <v>97.823607999999993</v>
      </c>
      <c r="E44" s="45">
        <v>104.920143</v>
      </c>
      <c r="F44" s="45">
        <v>110.985703</v>
      </c>
      <c r="G44" s="45">
        <v>115.60144</v>
      </c>
      <c r="H44" s="45">
        <v>120.884445</v>
      </c>
      <c r="I44" s="45">
        <v>125.30336800000001</v>
      </c>
      <c r="J44" s="45">
        <v>129.592377</v>
      </c>
      <c r="K44" s="45">
        <v>134.41658000000001</v>
      </c>
      <c r="L44" s="45">
        <v>138.12853999999999</v>
      </c>
      <c r="M44" s="45">
        <v>142.32060200000001</v>
      </c>
      <c r="N44" s="45">
        <v>146.840317</v>
      </c>
      <c r="O44" s="45">
        <v>151.916</v>
      </c>
      <c r="P44" s="45">
        <v>156.680115</v>
      </c>
      <c r="Q44" s="45">
        <v>160.27328499999999</v>
      </c>
      <c r="R44" s="45">
        <v>165.251541</v>
      </c>
      <c r="S44" s="45">
        <v>171.08374000000001</v>
      </c>
      <c r="T44" s="45">
        <v>176.275665</v>
      </c>
      <c r="U44" s="45">
        <v>182.12808200000001</v>
      </c>
      <c r="V44" s="45">
        <v>189.15387000000001</v>
      </c>
      <c r="W44" s="45">
        <v>195.74584999999999</v>
      </c>
      <c r="X44" s="45">
        <v>203.32270800000001</v>
      </c>
      <c r="Y44" s="45">
        <v>210.58717300000001</v>
      </c>
      <c r="Z44" s="45">
        <v>217.58543399999999</v>
      </c>
      <c r="AA44" s="45">
        <v>225.61615</v>
      </c>
      <c r="AB44" s="45">
        <v>234.22015400000001</v>
      </c>
      <c r="AC44" s="45">
        <v>242.47795099999999</v>
      </c>
      <c r="AD44" s="45">
        <v>251.22860700000001</v>
      </c>
      <c r="AE44" s="45">
        <v>260.16613799999999</v>
      </c>
      <c r="AF44" s="45">
        <v>268.75646999999998</v>
      </c>
      <c r="AG44" s="40">
        <v>3.8213999999999998E-2</v>
      </c>
    </row>
    <row r="45" spans="1:33" ht="15" x14ac:dyDescent="0.25">
      <c r="A45" s="43" t="s">
        <v>395</v>
      </c>
      <c r="B45" s="42" t="s">
        <v>138</v>
      </c>
      <c r="C45" s="45">
        <v>3.7604649999999999</v>
      </c>
      <c r="D45" s="45">
        <v>3.7604649999999999</v>
      </c>
      <c r="E45" s="45">
        <v>4.0495450000000002</v>
      </c>
      <c r="F45" s="45">
        <v>4.0495450000000002</v>
      </c>
      <c r="G45" s="45">
        <v>4.0495450000000002</v>
      </c>
      <c r="H45" s="45">
        <v>4.0495450000000002</v>
      </c>
      <c r="I45" s="45">
        <v>4.0495450000000002</v>
      </c>
      <c r="J45" s="45">
        <v>4.0495450000000002</v>
      </c>
      <c r="K45" s="45">
        <v>4.0495450000000002</v>
      </c>
      <c r="L45" s="45">
        <v>4.0495450000000002</v>
      </c>
      <c r="M45" s="45">
        <v>4.0495450000000002</v>
      </c>
      <c r="N45" s="45">
        <v>4.0495450000000002</v>
      </c>
      <c r="O45" s="45">
        <v>4.0495450000000002</v>
      </c>
      <c r="P45" s="45">
        <v>4.0495450000000002</v>
      </c>
      <c r="Q45" s="45">
        <v>4.0495450000000002</v>
      </c>
      <c r="R45" s="45">
        <v>4.0495450000000002</v>
      </c>
      <c r="S45" s="45">
        <v>4.0495450000000002</v>
      </c>
      <c r="T45" s="45">
        <v>4.0495450000000002</v>
      </c>
      <c r="U45" s="45">
        <v>4.0495450000000002</v>
      </c>
      <c r="V45" s="45">
        <v>4.0495450000000002</v>
      </c>
      <c r="W45" s="45">
        <v>4.0495450000000002</v>
      </c>
      <c r="X45" s="45">
        <v>4.0495450000000002</v>
      </c>
      <c r="Y45" s="45">
        <v>4.0495450000000002</v>
      </c>
      <c r="Z45" s="45">
        <v>4.0495450000000002</v>
      </c>
      <c r="AA45" s="45">
        <v>4.0495450000000002</v>
      </c>
      <c r="AB45" s="45">
        <v>4.0495450000000002</v>
      </c>
      <c r="AC45" s="45">
        <v>4.0495450000000002</v>
      </c>
      <c r="AD45" s="45">
        <v>4.0495450000000002</v>
      </c>
      <c r="AE45" s="45">
        <v>4.0495450000000002</v>
      </c>
      <c r="AF45" s="45">
        <v>4.0495450000000002</v>
      </c>
      <c r="AG45" s="40">
        <v>2.5569999999999998E-3</v>
      </c>
    </row>
    <row r="46" spans="1:33" x14ac:dyDescent="0.2">
      <c r="A46" s="43" t="s">
        <v>396</v>
      </c>
      <c r="B46" s="46" t="s">
        <v>194</v>
      </c>
      <c r="C46" s="57">
        <v>226.57254</v>
      </c>
      <c r="D46" s="57">
        <v>236.355133</v>
      </c>
      <c r="E46" s="57">
        <v>245.09930399999999</v>
      </c>
      <c r="F46" s="57">
        <v>251.768158</v>
      </c>
      <c r="G46" s="57">
        <v>257.39093000000003</v>
      </c>
      <c r="H46" s="57">
        <v>263.58251999999999</v>
      </c>
      <c r="I46" s="57">
        <v>268.82470699999999</v>
      </c>
      <c r="J46" s="57">
        <v>273.92913800000002</v>
      </c>
      <c r="K46" s="57">
        <v>279.52011099999999</v>
      </c>
      <c r="L46" s="57">
        <v>284.00030500000003</v>
      </c>
      <c r="M46" s="57">
        <v>288.97277800000001</v>
      </c>
      <c r="N46" s="57">
        <v>292.84396400000003</v>
      </c>
      <c r="O46" s="57">
        <v>298.81796300000002</v>
      </c>
      <c r="P46" s="57">
        <v>304.39141799999999</v>
      </c>
      <c r="Q46" s="57">
        <v>308.85592700000001</v>
      </c>
      <c r="R46" s="57">
        <v>314.68185399999999</v>
      </c>
      <c r="S46" s="57">
        <v>321.49585000000002</v>
      </c>
      <c r="T46" s="57">
        <v>327.56024200000002</v>
      </c>
      <c r="U46" s="57">
        <v>334.26895100000002</v>
      </c>
      <c r="V46" s="57">
        <v>341.94549599999999</v>
      </c>
      <c r="W46" s="57">
        <v>349.31298800000002</v>
      </c>
      <c r="X46" s="57">
        <v>357.84548999999998</v>
      </c>
      <c r="Y46" s="57">
        <v>366.02056900000002</v>
      </c>
      <c r="Z46" s="57">
        <v>373.99859600000002</v>
      </c>
      <c r="AA46" s="57">
        <v>383.113586</v>
      </c>
      <c r="AB46" s="57">
        <v>392.755066</v>
      </c>
      <c r="AC46" s="57">
        <v>402.12152099999997</v>
      </c>
      <c r="AD46" s="57">
        <v>412.32135</v>
      </c>
      <c r="AE46" s="57">
        <v>422.26965300000001</v>
      </c>
      <c r="AF46" s="57">
        <v>432.41412400000002</v>
      </c>
      <c r="AG46" s="47">
        <v>2.2537000000000001E-2</v>
      </c>
    </row>
    <row r="47" spans="1:33" ht="15" x14ac:dyDescent="0.25">
      <c r="A47" s="43" t="s">
        <v>397</v>
      </c>
      <c r="B47" s="42" t="s">
        <v>139</v>
      </c>
      <c r="C47" s="45">
        <v>170.39570599999999</v>
      </c>
      <c r="D47" s="45">
        <v>177.85823099999999</v>
      </c>
      <c r="E47" s="45">
        <v>196.008453</v>
      </c>
      <c r="F47" s="45">
        <v>201.82835399999999</v>
      </c>
      <c r="G47" s="45">
        <v>206.68052700000001</v>
      </c>
      <c r="H47" s="45">
        <v>212.05929599999999</v>
      </c>
      <c r="I47" s="45">
        <v>216.48114000000001</v>
      </c>
      <c r="J47" s="45">
        <v>220.74911499999999</v>
      </c>
      <c r="K47" s="45">
        <v>225.48005699999999</v>
      </c>
      <c r="L47" s="45">
        <v>229.10368299999999</v>
      </c>
      <c r="M47" s="45">
        <v>233.175522</v>
      </c>
      <c r="N47" s="45">
        <v>236.14524800000001</v>
      </c>
      <c r="O47" s="45">
        <v>241.14201399999999</v>
      </c>
      <c r="P47" s="45">
        <v>245.69000199999999</v>
      </c>
      <c r="Q47" s="45">
        <v>249.12437399999999</v>
      </c>
      <c r="R47" s="45">
        <v>253.93104600000001</v>
      </c>
      <c r="S47" s="45">
        <v>259.64355499999999</v>
      </c>
      <c r="T47" s="45">
        <v>264.62664799999999</v>
      </c>
      <c r="U47" s="45">
        <v>270.19869999999997</v>
      </c>
      <c r="V47" s="45">
        <v>276.65850799999998</v>
      </c>
      <c r="W47" s="45">
        <v>282.79482999999999</v>
      </c>
      <c r="X47" s="45">
        <v>289.97128300000003</v>
      </c>
      <c r="Y47" s="45">
        <v>296.734711</v>
      </c>
      <c r="Z47" s="45">
        <v>303.31253099999998</v>
      </c>
      <c r="AA47" s="45">
        <v>310.91629</v>
      </c>
      <c r="AB47" s="45">
        <v>318.997772</v>
      </c>
      <c r="AC47" s="45">
        <v>326.71469100000002</v>
      </c>
      <c r="AD47" s="45">
        <v>335.21029700000003</v>
      </c>
      <c r="AE47" s="45">
        <v>343.41708399999999</v>
      </c>
      <c r="AF47" s="45">
        <v>351.75021400000003</v>
      </c>
      <c r="AG47" s="40">
        <v>2.5308000000000001E-2</v>
      </c>
    </row>
    <row r="48" spans="1:33" x14ac:dyDescent="0.2">
      <c r="A48" s="43" t="s">
        <v>398</v>
      </c>
      <c r="B48" s="46" t="s">
        <v>140</v>
      </c>
      <c r="C48" s="57">
        <v>56.176876</v>
      </c>
      <c r="D48" s="57">
        <v>58.49691</v>
      </c>
      <c r="E48" s="57">
        <v>49.090857999999997</v>
      </c>
      <c r="F48" s="57">
        <v>49.939796000000001</v>
      </c>
      <c r="G48" s="57">
        <v>50.710391999999999</v>
      </c>
      <c r="H48" s="57">
        <v>51.523209000000001</v>
      </c>
      <c r="I48" s="57">
        <v>52.343533000000001</v>
      </c>
      <c r="J48" s="57">
        <v>53.180008000000001</v>
      </c>
      <c r="K48" s="57">
        <v>54.040066000000003</v>
      </c>
      <c r="L48" s="57">
        <v>54.896628999999997</v>
      </c>
      <c r="M48" s="57">
        <v>55.797252999999998</v>
      </c>
      <c r="N48" s="57">
        <v>56.698703999999999</v>
      </c>
      <c r="O48" s="57">
        <v>57.675949000000003</v>
      </c>
      <c r="P48" s="57">
        <v>58.701408000000001</v>
      </c>
      <c r="Q48" s="57">
        <v>59.731532999999999</v>
      </c>
      <c r="R48" s="57">
        <v>60.750790000000002</v>
      </c>
      <c r="S48" s="57">
        <v>61.852276000000003</v>
      </c>
      <c r="T48" s="57">
        <v>62.933590000000002</v>
      </c>
      <c r="U48" s="57">
        <v>64.070189999999997</v>
      </c>
      <c r="V48" s="57">
        <v>65.286957000000001</v>
      </c>
      <c r="W48" s="57">
        <v>66.518173000000004</v>
      </c>
      <c r="X48" s="57">
        <v>67.874229</v>
      </c>
      <c r="Y48" s="57">
        <v>69.285843</v>
      </c>
      <c r="Z48" s="57">
        <v>70.686042999999998</v>
      </c>
      <c r="AA48" s="57">
        <v>72.197333999999998</v>
      </c>
      <c r="AB48" s="57">
        <v>73.757300999999998</v>
      </c>
      <c r="AC48" s="57">
        <v>75.406784000000002</v>
      </c>
      <c r="AD48" s="57">
        <v>77.111052999999998</v>
      </c>
      <c r="AE48" s="57">
        <v>78.852553999999998</v>
      </c>
      <c r="AF48" s="57">
        <v>80.663978999999998</v>
      </c>
      <c r="AG48" s="47">
        <v>1.2553999999999999E-2</v>
      </c>
    </row>
    <row r="49" spans="1:33" ht="15" x14ac:dyDescent="0.25">
      <c r="B49"/>
      <c r="C49"/>
      <c r="D49"/>
      <c r="E49"/>
      <c r="F49"/>
      <c r="G49"/>
      <c r="H49"/>
      <c r="I49"/>
      <c r="J49"/>
      <c r="K49"/>
      <c r="L49"/>
      <c r="M49"/>
      <c r="N49"/>
      <c r="O49"/>
      <c r="P49"/>
      <c r="Q49"/>
      <c r="R49"/>
      <c r="S49"/>
      <c r="T49"/>
      <c r="U49"/>
      <c r="V49"/>
      <c r="W49"/>
      <c r="X49"/>
      <c r="Y49"/>
      <c r="Z49"/>
      <c r="AA49"/>
      <c r="AB49"/>
      <c r="AC49"/>
      <c r="AD49"/>
      <c r="AE49"/>
      <c r="AF49"/>
      <c r="AG49"/>
    </row>
    <row r="50" spans="1:33" ht="15" customHeight="1" x14ac:dyDescent="0.25">
      <c r="B50" s="46" t="s">
        <v>195</v>
      </c>
      <c r="C50"/>
      <c r="D50"/>
      <c r="E50"/>
      <c r="F50"/>
      <c r="G50"/>
      <c r="H50"/>
      <c r="I50"/>
      <c r="J50"/>
      <c r="K50"/>
      <c r="L50"/>
      <c r="M50"/>
      <c r="N50"/>
      <c r="O50"/>
      <c r="P50"/>
      <c r="Q50"/>
      <c r="R50"/>
      <c r="S50"/>
      <c r="T50"/>
      <c r="U50"/>
      <c r="V50"/>
      <c r="W50"/>
      <c r="X50"/>
      <c r="Y50"/>
      <c r="Z50"/>
      <c r="AA50"/>
      <c r="AB50"/>
      <c r="AC50"/>
      <c r="AD50"/>
      <c r="AE50"/>
      <c r="AF50"/>
      <c r="AG50"/>
    </row>
    <row r="51" spans="1:33" ht="15" customHeight="1" x14ac:dyDescent="0.25">
      <c r="A51" s="43" t="s">
        <v>399</v>
      </c>
      <c r="B51" s="42" t="s">
        <v>122</v>
      </c>
      <c r="C51" s="45">
        <v>954.06500200000005</v>
      </c>
      <c r="D51" s="45">
        <v>918.87768600000004</v>
      </c>
      <c r="E51" s="45">
        <v>871.88818400000002</v>
      </c>
      <c r="F51" s="45">
        <v>744.66430700000001</v>
      </c>
      <c r="G51" s="45">
        <v>709.865906</v>
      </c>
      <c r="H51" s="45">
        <v>691.19262700000002</v>
      </c>
      <c r="I51" s="45">
        <v>669.04504399999996</v>
      </c>
      <c r="J51" s="45">
        <v>666.39123500000005</v>
      </c>
      <c r="K51" s="45">
        <v>663.02533000000005</v>
      </c>
      <c r="L51" s="45">
        <v>648.88201900000001</v>
      </c>
      <c r="M51" s="45">
        <v>642.88500999999997</v>
      </c>
      <c r="N51" s="45">
        <v>628.71069299999999</v>
      </c>
      <c r="O51" s="45">
        <v>633.54394500000001</v>
      </c>
      <c r="P51" s="45">
        <v>606.11889599999995</v>
      </c>
      <c r="Q51" s="45">
        <v>576.46148700000003</v>
      </c>
      <c r="R51" s="45">
        <v>565.22808799999996</v>
      </c>
      <c r="S51" s="45">
        <v>553.68151899999998</v>
      </c>
      <c r="T51" s="45">
        <v>551.46246299999996</v>
      </c>
      <c r="U51" s="45">
        <v>549.81079099999999</v>
      </c>
      <c r="V51" s="45">
        <v>541.33489999999995</v>
      </c>
      <c r="W51" s="45">
        <v>540.19232199999999</v>
      </c>
      <c r="X51" s="45">
        <v>534.83880599999998</v>
      </c>
      <c r="Y51" s="45">
        <v>526.44281000000001</v>
      </c>
      <c r="Z51" s="45">
        <v>520.13397199999997</v>
      </c>
      <c r="AA51" s="45">
        <v>508.79788200000002</v>
      </c>
      <c r="AB51" s="45">
        <v>504.26840199999998</v>
      </c>
      <c r="AC51" s="45">
        <v>495.26232900000002</v>
      </c>
      <c r="AD51" s="45">
        <v>486.069366</v>
      </c>
      <c r="AE51" s="45">
        <v>482.09149200000002</v>
      </c>
      <c r="AF51" s="45">
        <v>487.182953</v>
      </c>
      <c r="AG51" s="40">
        <v>-2.2908999999999999E-2</v>
      </c>
    </row>
    <row r="52" spans="1:33" ht="15" customHeight="1" x14ac:dyDescent="0.25">
      <c r="A52" s="43" t="s">
        <v>400</v>
      </c>
      <c r="B52" s="42" t="s">
        <v>123</v>
      </c>
      <c r="C52" s="45">
        <v>11.75337</v>
      </c>
      <c r="D52" s="45">
        <v>11.432449999999999</v>
      </c>
      <c r="E52" s="45">
        <v>10.942463</v>
      </c>
      <c r="F52" s="45">
        <v>10.305657999999999</v>
      </c>
      <c r="G52" s="45">
        <v>10.038285999999999</v>
      </c>
      <c r="H52" s="45">
        <v>9.6112959999999994</v>
      </c>
      <c r="I52" s="45">
        <v>9.0585679999999993</v>
      </c>
      <c r="J52" s="45">
        <v>8.7920569999999998</v>
      </c>
      <c r="K52" s="45">
        <v>8.6611799999999999</v>
      </c>
      <c r="L52" s="45">
        <v>8.4246060000000007</v>
      </c>
      <c r="M52" s="45">
        <v>8.1360360000000007</v>
      </c>
      <c r="N52" s="45">
        <v>8.0455240000000003</v>
      </c>
      <c r="O52" s="45">
        <v>7.9922589999999998</v>
      </c>
      <c r="P52" s="45">
        <v>7.842778</v>
      </c>
      <c r="Q52" s="45">
        <v>7.6712369999999996</v>
      </c>
      <c r="R52" s="45">
        <v>7.527685</v>
      </c>
      <c r="S52" s="45">
        <v>7.3431680000000004</v>
      </c>
      <c r="T52" s="45">
        <v>7.1722109999999999</v>
      </c>
      <c r="U52" s="45">
        <v>7.0831999999999997</v>
      </c>
      <c r="V52" s="45">
        <v>6.9567579999999998</v>
      </c>
      <c r="W52" s="45">
        <v>6.6825340000000004</v>
      </c>
      <c r="X52" s="45">
        <v>6.3842889999999999</v>
      </c>
      <c r="Y52" s="45">
        <v>6.0664790000000002</v>
      </c>
      <c r="Z52" s="45">
        <v>5.7518770000000004</v>
      </c>
      <c r="AA52" s="45">
        <v>5.4231389999999999</v>
      </c>
      <c r="AB52" s="45">
        <v>5.406752</v>
      </c>
      <c r="AC52" s="45">
        <v>5.3842410000000003</v>
      </c>
      <c r="AD52" s="45">
        <v>5.3783519999999996</v>
      </c>
      <c r="AE52" s="45">
        <v>5.3775870000000001</v>
      </c>
      <c r="AF52" s="45">
        <v>5.4068199999999997</v>
      </c>
      <c r="AG52" s="40">
        <v>-2.6419999999999999E-2</v>
      </c>
    </row>
    <row r="53" spans="1:33" ht="15" customHeight="1" x14ac:dyDescent="0.25">
      <c r="A53" s="43" t="s">
        <v>401</v>
      </c>
      <c r="B53" s="42" t="s">
        <v>131</v>
      </c>
      <c r="C53" s="45">
        <v>1563.9343260000001</v>
      </c>
      <c r="D53" s="45">
        <v>1508.7951660000001</v>
      </c>
      <c r="E53" s="45">
        <v>1543.396606</v>
      </c>
      <c r="F53" s="45">
        <v>1547.506836</v>
      </c>
      <c r="G53" s="45">
        <v>1524.737061</v>
      </c>
      <c r="H53" s="45">
        <v>1515.549561</v>
      </c>
      <c r="I53" s="45">
        <v>1492.1236570000001</v>
      </c>
      <c r="J53" s="45">
        <v>1525.1713870000001</v>
      </c>
      <c r="K53" s="45">
        <v>1518.3145750000001</v>
      </c>
      <c r="L53" s="45">
        <v>1493.0329589999999</v>
      </c>
      <c r="M53" s="45">
        <v>1481.0588379999999</v>
      </c>
      <c r="N53" s="45">
        <v>1481.5040280000001</v>
      </c>
      <c r="O53" s="45">
        <v>1512.330688</v>
      </c>
      <c r="P53" s="45">
        <v>1482.525024</v>
      </c>
      <c r="Q53" s="45">
        <v>1450.9301760000001</v>
      </c>
      <c r="R53" s="45">
        <v>1437.1635739999999</v>
      </c>
      <c r="S53" s="45">
        <v>1458.155518</v>
      </c>
      <c r="T53" s="45">
        <v>1480.8842770000001</v>
      </c>
      <c r="U53" s="45">
        <v>1504.830811</v>
      </c>
      <c r="V53" s="45">
        <v>1527.5648189999999</v>
      </c>
      <c r="W53" s="45">
        <v>1543.3320309999999</v>
      </c>
      <c r="X53" s="45">
        <v>1561.5395510000001</v>
      </c>
      <c r="Y53" s="45">
        <v>1586.1152340000001</v>
      </c>
      <c r="Z53" s="45">
        <v>1601.6489260000001</v>
      </c>
      <c r="AA53" s="45">
        <v>1618.184082</v>
      </c>
      <c r="AB53" s="45">
        <v>1643.446655</v>
      </c>
      <c r="AC53" s="45">
        <v>1665.6313479999999</v>
      </c>
      <c r="AD53" s="45">
        <v>1688.4991460000001</v>
      </c>
      <c r="AE53" s="45">
        <v>1708.147217</v>
      </c>
      <c r="AF53" s="45">
        <v>1738.11853</v>
      </c>
      <c r="AG53" s="40">
        <v>3.6480000000000002E-3</v>
      </c>
    </row>
    <row r="54" spans="1:33" ht="15" customHeight="1" x14ac:dyDescent="0.25">
      <c r="A54" s="43" t="s">
        <v>402</v>
      </c>
      <c r="B54" s="42" t="s">
        <v>125</v>
      </c>
      <c r="C54" s="45">
        <v>777.68218999999999</v>
      </c>
      <c r="D54" s="45">
        <v>783.61560099999997</v>
      </c>
      <c r="E54" s="45">
        <v>785.479919</v>
      </c>
      <c r="F54" s="45">
        <v>788.97302200000001</v>
      </c>
      <c r="G54" s="45">
        <v>781.77600099999995</v>
      </c>
      <c r="H54" s="45">
        <v>773.33514400000001</v>
      </c>
      <c r="I54" s="45">
        <v>759.40319799999997</v>
      </c>
      <c r="J54" s="45">
        <v>705.65112299999998</v>
      </c>
      <c r="K54" s="45">
        <v>699.00122099999999</v>
      </c>
      <c r="L54" s="45">
        <v>699.71972700000003</v>
      </c>
      <c r="M54" s="45">
        <v>700.81298800000002</v>
      </c>
      <c r="N54" s="45">
        <v>701.57141100000001</v>
      </c>
      <c r="O54" s="45">
        <v>651.97454800000003</v>
      </c>
      <c r="P54" s="45">
        <v>652.66906700000004</v>
      </c>
      <c r="Q54" s="45">
        <v>646.13622999999995</v>
      </c>
      <c r="R54" s="45">
        <v>647.18078600000001</v>
      </c>
      <c r="S54" s="45">
        <v>647.391479</v>
      </c>
      <c r="T54" s="45">
        <v>647.592896</v>
      </c>
      <c r="U54" s="45">
        <v>647.60253899999998</v>
      </c>
      <c r="V54" s="45">
        <v>647.93890399999998</v>
      </c>
      <c r="W54" s="45">
        <v>649.192139</v>
      </c>
      <c r="X54" s="45">
        <v>650.09667999999999</v>
      </c>
      <c r="Y54" s="45">
        <v>650.97113000000002</v>
      </c>
      <c r="Z54" s="45">
        <v>651.73388699999998</v>
      </c>
      <c r="AA54" s="45">
        <v>652.55200200000002</v>
      </c>
      <c r="AB54" s="45">
        <v>652.97900400000003</v>
      </c>
      <c r="AC54" s="45">
        <v>653.40454099999999</v>
      </c>
      <c r="AD54" s="45">
        <v>653.66992200000004</v>
      </c>
      <c r="AE54" s="45">
        <v>653.99096699999996</v>
      </c>
      <c r="AF54" s="45">
        <v>654.45459000000005</v>
      </c>
      <c r="AG54" s="40">
        <v>-5.9309999999999996E-3</v>
      </c>
    </row>
    <row r="55" spans="1:33" ht="15" customHeight="1" x14ac:dyDescent="0.25">
      <c r="A55" s="43" t="s">
        <v>403</v>
      </c>
      <c r="B55" s="42" t="s">
        <v>141</v>
      </c>
      <c r="C55" s="45">
        <v>878.78967299999999</v>
      </c>
      <c r="D55" s="45">
        <v>974.64953600000001</v>
      </c>
      <c r="E55" s="45">
        <v>1059.7303469999999</v>
      </c>
      <c r="F55" s="45">
        <v>1191.8342290000001</v>
      </c>
      <c r="G55" s="45">
        <v>1278.337769</v>
      </c>
      <c r="H55" s="45">
        <v>1326.0509030000001</v>
      </c>
      <c r="I55" s="45">
        <v>1396.302856</v>
      </c>
      <c r="J55" s="45">
        <v>1434.555664</v>
      </c>
      <c r="K55" s="45">
        <v>1468.1829829999999</v>
      </c>
      <c r="L55" s="45">
        <v>1519.4291989999999</v>
      </c>
      <c r="M55" s="45">
        <v>1556.000366</v>
      </c>
      <c r="N55" s="45">
        <v>1593.026001</v>
      </c>
      <c r="O55" s="45">
        <v>1631.55603</v>
      </c>
      <c r="P55" s="45">
        <v>1707.424561</v>
      </c>
      <c r="Q55" s="45">
        <v>1802.7501219999999</v>
      </c>
      <c r="R55" s="45">
        <v>1858.605591</v>
      </c>
      <c r="S55" s="45">
        <v>1885.163818</v>
      </c>
      <c r="T55" s="45">
        <v>1899.306763</v>
      </c>
      <c r="U55" s="45">
        <v>1913.9178469999999</v>
      </c>
      <c r="V55" s="45">
        <v>1931.864014</v>
      </c>
      <c r="W55" s="45">
        <v>1953.5245359999999</v>
      </c>
      <c r="X55" s="45">
        <v>1977.919312</v>
      </c>
      <c r="Y55" s="45">
        <v>2001.8919679999999</v>
      </c>
      <c r="Z55" s="45">
        <v>2032.619995</v>
      </c>
      <c r="AA55" s="45">
        <v>2069.5021969999998</v>
      </c>
      <c r="AB55" s="45">
        <v>2097.3005370000001</v>
      </c>
      <c r="AC55" s="45">
        <v>2130.4165039999998</v>
      </c>
      <c r="AD55" s="45">
        <v>2162.329346</v>
      </c>
      <c r="AE55" s="45">
        <v>2191.6586910000001</v>
      </c>
      <c r="AF55" s="45">
        <v>2211.7358399999998</v>
      </c>
      <c r="AG55" s="40">
        <v>3.2339E-2</v>
      </c>
    </row>
    <row r="56" spans="1:33" ht="15" customHeight="1" x14ac:dyDescent="0.25">
      <c r="A56" s="43" t="s">
        <v>404</v>
      </c>
      <c r="B56" s="42" t="s">
        <v>142</v>
      </c>
      <c r="C56" s="45">
        <v>16.130732999999999</v>
      </c>
      <c r="D56" s="45">
        <v>16.049693999999999</v>
      </c>
      <c r="E56" s="45">
        <v>17.178106</v>
      </c>
      <c r="F56" s="45">
        <v>17.025729999999999</v>
      </c>
      <c r="G56" s="45">
        <v>16.896809000000001</v>
      </c>
      <c r="H56" s="45">
        <v>16.740653999999999</v>
      </c>
      <c r="I56" s="45">
        <v>16.546520000000001</v>
      </c>
      <c r="J56" s="45">
        <v>16.495508000000001</v>
      </c>
      <c r="K56" s="45">
        <v>16.227345</v>
      </c>
      <c r="L56" s="45">
        <v>16.064654999999998</v>
      </c>
      <c r="M56" s="45">
        <v>15.612797</v>
      </c>
      <c r="N56" s="45">
        <v>15.138664</v>
      </c>
      <c r="O56" s="45">
        <v>14.928025</v>
      </c>
      <c r="P56" s="45">
        <v>14.860137999999999</v>
      </c>
      <c r="Q56" s="45">
        <v>14.963277</v>
      </c>
      <c r="R56" s="45">
        <v>15.044102000000001</v>
      </c>
      <c r="S56" s="45">
        <v>15.118727</v>
      </c>
      <c r="T56" s="45">
        <v>15.087669</v>
      </c>
      <c r="U56" s="45">
        <v>15.010944</v>
      </c>
      <c r="V56" s="45">
        <v>14.856674</v>
      </c>
      <c r="W56" s="45">
        <v>14.6532</v>
      </c>
      <c r="X56" s="45">
        <v>14.483692</v>
      </c>
      <c r="Y56" s="45">
        <v>14.434765000000001</v>
      </c>
      <c r="Z56" s="45">
        <v>14.051201000000001</v>
      </c>
      <c r="AA56" s="45">
        <v>13.843907</v>
      </c>
      <c r="AB56" s="45">
        <v>13.815447000000001</v>
      </c>
      <c r="AC56" s="45">
        <v>13.761391</v>
      </c>
      <c r="AD56" s="45">
        <v>13.666254</v>
      </c>
      <c r="AE56" s="45">
        <v>13.522387999999999</v>
      </c>
      <c r="AF56" s="45">
        <v>13.572005000000001</v>
      </c>
      <c r="AG56" s="40">
        <v>-5.9379999999999997E-3</v>
      </c>
    </row>
    <row r="57" spans="1:33" ht="15" customHeight="1" x14ac:dyDescent="0.2">
      <c r="A57" s="43" t="s">
        <v>405</v>
      </c>
      <c r="B57" s="46" t="s">
        <v>196</v>
      </c>
      <c r="C57" s="57">
        <v>4202.3554690000001</v>
      </c>
      <c r="D57" s="57">
        <v>4213.4204099999997</v>
      </c>
      <c r="E57" s="57">
        <v>4288.6157229999999</v>
      </c>
      <c r="F57" s="57">
        <v>4300.3095700000003</v>
      </c>
      <c r="G57" s="57">
        <v>4321.6523440000001</v>
      </c>
      <c r="H57" s="57">
        <v>4332.4804690000001</v>
      </c>
      <c r="I57" s="57">
        <v>4342.4799800000001</v>
      </c>
      <c r="J57" s="57">
        <v>4357.0571289999998</v>
      </c>
      <c r="K57" s="57">
        <v>4373.4130859999996</v>
      </c>
      <c r="L57" s="57">
        <v>4385.5537109999996</v>
      </c>
      <c r="M57" s="57">
        <v>4404.5058589999999</v>
      </c>
      <c r="N57" s="57">
        <v>4427.9960940000001</v>
      </c>
      <c r="O57" s="57">
        <v>4452.3251950000003</v>
      </c>
      <c r="P57" s="57">
        <v>4471.4409180000002</v>
      </c>
      <c r="Q57" s="57">
        <v>4498.9125979999999</v>
      </c>
      <c r="R57" s="57">
        <v>4530.7495120000003</v>
      </c>
      <c r="S57" s="57">
        <v>4566.8535160000001</v>
      </c>
      <c r="T57" s="57">
        <v>4601.5053710000002</v>
      </c>
      <c r="U57" s="57">
        <v>4638.2558589999999</v>
      </c>
      <c r="V57" s="57">
        <v>4670.5161129999997</v>
      </c>
      <c r="W57" s="57">
        <v>4707.5766599999997</v>
      </c>
      <c r="X57" s="57">
        <v>4745.2626950000003</v>
      </c>
      <c r="Y57" s="57">
        <v>4785.9223629999997</v>
      </c>
      <c r="Z57" s="57">
        <v>4825.939453</v>
      </c>
      <c r="AA57" s="57">
        <v>4868.3032229999999</v>
      </c>
      <c r="AB57" s="57">
        <v>4917.216797</v>
      </c>
      <c r="AC57" s="57">
        <v>4963.8603519999997</v>
      </c>
      <c r="AD57" s="57">
        <v>5009.6123049999997</v>
      </c>
      <c r="AE57" s="57">
        <v>5054.7880859999996</v>
      </c>
      <c r="AF57" s="57">
        <v>5110.470703</v>
      </c>
      <c r="AG57" s="47">
        <v>6.7689999999999998E-3</v>
      </c>
    </row>
    <row r="58" spans="1:33" ht="15" customHeight="1" x14ac:dyDescent="0.2">
      <c r="A58" s="43" t="s">
        <v>406</v>
      </c>
      <c r="B58" s="46" t="s">
        <v>143</v>
      </c>
      <c r="C58" s="57">
        <v>4016.9738769999999</v>
      </c>
      <c r="D58" s="57">
        <v>4020.6594239999999</v>
      </c>
      <c r="E58" s="57">
        <v>4078.1672359999998</v>
      </c>
      <c r="F58" s="57">
        <v>4084.2734380000002</v>
      </c>
      <c r="G58" s="57">
        <v>4100.8168949999999</v>
      </c>
      <c r="H58" s="57">
        <v>4106.2695309999999</v>
      </c>
      <c r="I58" s="57">
        <v>4111.8471680000002</v>
      </c>
      <c r="J58" s="57">
        <v>4122.15625</v>
      </c>
      <c r="K58" s="57">
        <v>4133.78125</v>
      </c>
      <c r="L58" s="57">
        <v>4142.2978519999997</v>
      </c>
      <c r="M58" s="57">
        <v>4157.1787109999996</v>
      </c>
      <c r="N58" s="57">
        <v>4177.6992190000001</v>
      </c>
      <c r="O58" s="57">
        <v>4197.0317379999997</v>
      </c>
      <c r="P58" s="57">
        <v>4211.5991210000002</v>
      </c>
      <c r="Q58" s="57">
        <v>4235.6367190000001</v>
      </c>
      <c r="R58" s="57">
        <v>4262.6674800000001</v>
      </c>
      <c r="S58" s="57">
        <v>4293.0590819999998</v>
      </c>
      <c r="T58" s="57">
        <v>4322.7280270000001</v>
      </c>
      <c r="U58" s="57">
        <v>4353.90625</v>
      </c>
      <c r="V58" s="57">
        <v>4379.7070309999999</v>
      </c>
      <c r="W58" s="57">
        <v>4410.6308589999999</v>
      </c>
      <c r="X58" s="57">
        <v>4441.1401370000003</v>
      </c>
      <c r="Y58" s="57">
        <v>4475.0366210000002</v>
      </c>
      <c r="Z58" s="57">
        <v>4508.4760740000002</v>
      </c>
      <c r="AA58" s="57">
        <v>4543.326172</v>
      </c>
      <c r="AB58" s="57">
        <v>4584.1586909999996</v>
      </c>
      <c r="AC58" s="57">
        <v>4623.0849609999996</v>
      </c>
      <c r="AD58" s="57">
        <v>4660.3413090000004</v>
      </c>
      <c r="AE58" s="57">
        <v>4697.310547</v>
      </c>
      <c r="AF58" s="57">
        <v>4744.6601559999999</v>
      </c>
      <c r="AG58" s="47">
        <v>5.7580000000000001E-3</v>
      </c>
    </row>
    <row r="59" spans="1:33" ht="15" customHeight="1" x14ac:dyDescent="0.25">
      <c r="B59"/>
      <c r="C59"/>
      <c r="D59"/>
      <c r="E59"/>
      <c r="F59"/>
      <c r="G59"/>
      <c r="H59"/>
      <c r="I59"/>
      <c r="J59"/>
      <c r="K59"/>
      <c r="L59"/>
      <c r="M59"/>
      <c r="N59"/>
      <c r="O59"/>
      <c r="P59"/>
      <c r="Q59"/>
      <c r="R59"/>
      <c r="S59"/>
      <c r="T59"/>
      <c r="U59"/>
      <c r="V59"/>
      <c r="W59"/>
      <c r="X59"/>
      <c r="Y59"/>
      <c r="Z59"/>
      <c r="AA59"/>
      <c r="AB59"/>
      <c r="AC59"/>
      <c r="AD59"/>
      <c r="AE59"/>
      <c r="AF59"/>
      <c r="AG59"/>
    </row>
    <row r="60" spans="1:33" ht="15" customHeight="1" x14ac:dyDescent="0.2">
      <c r="A60" s="43" t="s">
        <v>407</v>
      </c>
      <c r="B60" s="46" t="s">
        <v>144</v>
      </c>
      <c r="C60" s="57">
        <v>62.456802000000003</v>
      </c>
      <c r="D60" s="57">
        <v>45.025973999999998</v>
      </c>
      <c r="E60" s="57">
        <v>40.626316000000003</v>
      </c>
      <c r="F60" s="57">
        <v>41.499699</v>
      </c>
      <c r="G60" s="57">
        <v>38.604469000000002</v>
      </c>
      <c r="H60" s="57">
        <v>40.012314000000003</v>
      </c>
      <c r="I60" s="57">
        <v>43.897198000000003</v>
      </c>
      <c r="J60" s="57">
        <v>46.430565000000001</v>
      </c>
      <c r="K60" s="57">
        <v>46.852276000000003</v>
      </c>
      <c r="L60" s="57">
        <v>49.056282000000003</v>
      </c>
      <c r="M60" s="57">
        <v>46.626621</v>
      </c>
      <c r="N60" s="57">
        <v>47.968834000000001</v>
      </c>
      <c r="O60" s="57">
        <v>45.971916</v>
      </c>
      <c r="P60" s="57">
        <v>47.457188000000002</v>
      </c>
      <c r="Q60" s="57">
        <v>46.581150000000001</v>
      </c>
      <c r="R60" s="57">
        <v>46.463828999999997</v>
      </c>
      <c r="S60" s="57">
        <v>44.940337999999997</v>
      </c>
      <c r="T60" s="57">
        <v>45.559165999999998</v>
      </c>
      <c r="U60" s="57">
        <v>45.793644</v>
      </c>
      <c r="V60" s="57">
        <v>46.317135</v>
      </c>
      <c r="W60" s="57">
        <v>44.831501000000003</v>
      </c>
      <c r="X60" s="57">
        <v>44.776535000000003</v>
      </c>
      <c r="Y60" s="57">
        <v>44.987907</v>
      </c>
      <c r="Z60" s="57">
        <v>44.886119999999998</v>
      </c>
      <c r="AA60" s="57">
        <v>43.680900999999999</v>
      </c>
      <c r="AB60" s="57">
        <v>43.634720000000002</v>
      </c>
      <c r="AC60" s="57">
        <v>43.55341</v>
      </c>
      <c r="AD60" s="57">
        <v>43.713057999999997</v>
      </c>
      <c r="AE60" s="57">
        <v>43.800109999999997</v>
      </c>
      <c r="AF60" s="57">
        <v>43.910690000000002</v>
      </c>
      <c r="AG60" s="47">
        <v>-1.2075000000000001E-2</v>
      </c>
    </row>
    <row r="61" spans="1:33" ht="15" customHeight="1" x14ac:dyDescent="0.25">
      <c r="B61"/>
      <c r="C61"/>
      <c r="D61"/>
      <c r="E61"/>
      <c r="F61"/>
      <c r="G61"/>
      <c r="H61"/>
      <c r="I61"/>
      <c r="J61"/>
      <c r="K61"/>
      <c r="L61"/>
      <c r="M61"/>
      <c r="N61"/>
      <c r="O61"/>
      <c r="P61"/>
      <c r="Q61"/>
      <c r="R61"/>
      <c r="S61"/>
      <c r="T61"/>
      <c r="U61"/>
      <c r="V61"/>
      <c r="W61"/>
      <c r="X61"/>
      <c r="Y61"/>
      <c r="Z61"/>
      <c r="AA61"/>
      <c r="AB61"/>
      <c r="AC61"/>
      <c r="AD61"/>
      <c r="AE61"/>
      <c r="AF61"/>
      <c r="AG61"/>
    </row>
    <row r="62" spans="1:33" ht="15" customHeight="1" x14ac:dyDescent="0.25">
      <c r="B62" s="46" t="s">
        <v>145</v>
      </c>
      <c r="C62"/>
      <c r="D62"/>
      <c r="E62"/>
      <c r="F62"/>
      <c r="G62"/>
      <c r="H62"/>
      <c r="I62"/>
      <c r="J62"/>
      <c r="K62"/>
      <c r="L62"/>
      <c r="M62"/>
      <c r="N62"/>
      <c r="O62"/>
      <c r="P62"/>
      <c r="Q62"/>
      <c r="R62"/>
      <c r="S62"/>
      <c r="T62"/>
      <c r="U62"/>
      <c r="V62"/>
      <c r="W62"/>
      <c r="X62"/>
      <c r="Y62"/>
      <c r="Z62"/>
      <c r="AA62"/>
      <c r="AB62"/>
      <c r="AC62"/>
      <c r="AD62"/>
      <c r="AE62"/>
      <c r="AF62"/>
      <c r="AG62"/>
    </row>
    <row r="63" spans="1:33" ht="15" customHeight="1" x14ac:dyDescent="0.25">
      <c r="A63" s="43" t="s">
        <v>408</v>
      </c>
      <c r="B63" s="42" t="s">
        <v>146</v>
      </c>
      <c r="C63" s="45">
        <v>1490.3608400000001</v>
      </c>
      <c r="D63" s="45">
        <v>1462.067505</v>
      </c>
      <c r="E63" s="45">
        <v>1495.2705080000001</v>
      </c>
      <c r="F63" s="45">
        <v>1505.297607</v>
      </c>
      <c r="G63" s="45">
        <v>1514.625732</v>
      </c>
      <c r="H63" s="45">
        <v>1521.283081</v>
      </c>
      <c r="I63" s="45">
        <v>1526.0954589999999</v>
      </c>
      <c r="J63" s="45">
        <v>1532.265625</v>
      </c>
      <c r="K63" s="45">
        <v>1538.5627440000001</v>
      </c>
      <c r="L63" s="45">
        <v>1544.6724850000001</v>
      </c>
      <c r="M63" s="45">
        <v>1550.956543</v>
      </c>
      <c r="N63" s="45">
        <v>1558.3354489999999</v>
      </c>
      <c r="O63" s="45">
        <v>1566.2463379999999</v>
      </c>
      <c r="P63" s="45">
        <v>1574.1134030000001</v>
      </c>
      <c r="Q63" s="45">
        <v>1584.5478519999999</v>
      </c>
      <c r="R63" s="45">
        <v>1596.8917240000001</v>
      </c>
      <c r="S63" s="45">
        <v>1610.2833250000001</v>
      </c>
      <c r="T63" s="45">
        <v>1623.7601320000001</v>
      </c>
      <c r="U63" s="45">
        <v>1637.4399410000001</v>
      </c>
      <c r="V63" s="45">
        <v>1649.3828120000001</v>
      </c>
      <c r="W63" s="45">
        <v>1661.362061</v>
      </c>
      <c r="X63" s="45">
        <v>1673.6403809999999</v>
      </c>
      <c r="Y63" s="45">
        <v>1686.8726810000001</v>
      </c>
      <c r="Z63" s="45">
        <v>1700.893433</v>
      </c>
      <c r="AA63" s="45">
        <v>1714.7910159999999</v>
      </c>
      <c r="AB63" s="45">
        <v>1730.2542719999999</v>
      </c>
      <c r="AC63" s="45">
        <v>1745.5336910000001</v>
      </c>
      <c r="AD63" s="45">
        <v>1761.169922</v>
      </c>
      <c r="AE63" s="45">
        <v>1777.200073</v>
      </c>
      <c r="AF63" s="45">
        <v>1795.0970460000001</v>
      </c>
      <c r="AG63" s="40">
        <v>6.4359999999999999E-3</v>
      </c>
    </row>
    <row r="64" spans="1:33" ht="15" customHeight="1" x14ac:dyDescent="0.25">
      <c r="A64" s="43" t="s">
        <v>409</v>
      </c>
      <c r="B64" s="42" t="s">
        <v>147</v>
      </c>
      <c r="C64" s="45">
        <v>1318.7407229999999</v>
      </c>
      <c r="D64" s="45">
        <v>1330.58374</v>
      </c>
      <c r="E64" s="45">
        <v>1340.052124</v>
      </c>
      <c r="F64" s="45">
        <v>1336.611206</v>
      </c>
      <c r="G64" s="45">
        <v>1334.7357179999999</v>
      </c>
      <c r="H64" s="45">
        <v>1328.930298</v>
      </c>
      <c r="I64" s="45">
        <v>1330.0395510000001</v>
      </c>
      <c r="J64" s="45">
        <v>1330.9406739999999</v>
      </c>
      <c r="K64" s="45">
        <v>1332.1773679999999</v>
      </c>
      <c r="L64" s="45">
        <v>1332.4298100000001</v>
      </c>
      <c r="M64" s="45">
        <v>1334.1748050000001</v>
      </c>
      <c r="N64" s="45">
        <v>1336.9094239999999</v>
      </c>
      <c r="O64" s="45">
        <v>1339.8889160000001</v>
      </c>
      <c r="P64" s="45">
        <v>1344.0642089999999</v>
      </c>
      <c r="Q64" s="45">
        <v>1351.2700199999999</v>
      </c>
      <c r="R64" s="45">
        <v>1358.5310059999999</v>
      </c>
      <c r="S64" s="45">
        <v>1365.211548</v>
      </c>
      <c r="T64" s="45">
        <v>1373.2829589999999</v>
      </c>
      <c r="U64" s="45">
        <v>1381.2604980000001</v>
      </c>
      <c r="V64" s="45">
        <v>1387.1762699999999</v>
      </c>
      <c r="W64" s="45">
        <v>1395.005981</v>
      </c>
      <c r="X64" s="45">
        <v>1402.5648189999999</v>
      </c>
      <c r="Y64" s="45">
        <v>1411.8061520000001</v>
      </c>
      <c r="Z64" s="45">
        <v>1421.9232179999999</v>
      </c>
      <c r="AA64" s="45">
        <v>1431.8735349999999</v>
      </c>
      <c r="AB64" s="45">
        <v>1442.728638</v>
      </c>
      <c r="AC64" s="45">
        <v>1454.3929439999999</v>
      </c>
      <c r="AD64" s="45">
        <v>1466.568237</v>
      </c>
      <c r="AE64" s="45">
        <v>1478.8614500000001</v>
      </c>
      <c r="AF64" s="45">
        <v>1492.7246090000001</v>
      </c>
      <c r="AG64" s="40">
        <v>4.2820000000000002E-3</v>
      </c>
    </row>
    <row r="65" spans="1:33" ht="15" customHeight="1" x14ac:dyDescent="0.25">
      <c r="A65" s="43" t="s">
        <v>410</v>
      </c>
      <c r="B65" s="42" t="s">
        <v>148</v>
      </c>
      <c r="C65" s="45">
        <v>981.15417500000001</v>
      </c>
      <c r="D65" s="45">
        <v>983.71160899999995</v>
      </c>
      <c r="E65" s="45">
        <v>989.40930200000003</v>
      </c>
      <c r="F65" s="45">
        <v>988.22454800000003</v>
      </c>
      <c r="G65" s="45">
        <v>991.59710700000005</v>
      </c>
      <c r="H65" s="45">
        <v>993.01550299999997</v>
      </c>
      <c r="I65" s="45">
        <v>991.86096199999997</v>
      </c>
      <c r="J65" s="45">
        <v>993.64068599999996</v>
      </c>
      <c r="K65" s="45">
        <v>993.17266800000004</v>
      </c>
      <c r="L65" s="45">
        <v>993.49408000000005</v>
      </c>
      <c r="M65" s="45">
        <v>993.60314900000003</v>
      </c>
      <c r="N65" s="45">
        <v>998.85809300000005</v>
      </c>
      <c r="O65" s="45">
        <v>1000.649902</v>
      </c>
      <c r="P65" s="45">
        <v>999.41113299999995</v>
      </c>
      <c r="Q65" s="45">
        <v>999.71801800000003</v>
      </c>
      <c r="R65" s="45">
        <v>1001.55426</v>
      </c>
      <c r="S65" s="45">
        <v>1004.340271</v>
      </c>
      <c r="T65" s="45">
        <v>1007.234314</v>
      </c>
      <c r="U65" s="45">
        <v>1010.760132</v>
      </c>
      <c r="V65" s="45">
        <v>1012.423767</v>
      </c>
      <c r="W65" s="45">
        <v>1015.44458</v>
      </c>
      <c r="X65" s="45">
        <v>1019.907593</v>
      </c>
      <c r="Y65" s="45">
        <v>1025.5462649999999</v>
      </c>
      <c r="Z65" s="45">
        <v>1027.422607</v>
      </c>
      <c r="AA65" s="45">
        <v>1029.4799800000001</v>
      </c>
      <c r="AB65" s="45">
        <v>1036.431274</v>
      </c>
      <c r="AC65" s="45">
        <v>1041.147461</v>
      </c>
      <c r="AD65" s="45">
        <v>1042.253784</v>
      </c>
      <c r="AE65" s="45">
        <v>1044.6705320000001</v>
      </c>
      <c r="AF65" s="45">
        <v>1052.263062</v>
      </c>
      <c r="AG65" s="40">
        <v>2.4160000000000002E-3</v>
      </c>
    </row>
    <row r="66" spans="1:33" ht="15" x14ac:dyDescent="0.25">
      <c r="A66" s="43" t="s">
        <v>411</v>
      </c>
      <c r="B66" s="42" t="s">
        <v>149</v>
      </c>
      <c r="C66" s="45">
        <v>12.764037999999999</v>
      </c>
      <c r="D66" s="45">
        <v>15.787019000000001</v>
      </c>
      <c r="E66" s="45">
        <v>19.106504000000001</v>
      </c>
      <c r="F66" s="45">
        <v>22.505772</v>
      </c>
      <c r="G66" s="45">
        <v>25.969729999999998</v>
      </c>
      <c r="H66" s="45">
        <v>29.470078000000001</v>
      </c>
      <c r="I66" s="45">
        <v>32.938113999999999</v>
      </c>
      <c r="J66" s="45">
        <v>36.391773000000001</v>
      </c>
      <c r="K66" s="45">
        <v>39.845272000000001</v>
      </c>
      <c r="L66" s="45">
        <v>43.359875000000002</v>
      </c>
      <c r="M66" s="45">
        <v>46.878436999999998</v>
      </c>
      <c r="N66" s="45">
        <v>50.470027999999999</v>
      </c>
      <c r="O66" s="45">
        <v>54.061408999999998</v>
      </c>
      <c r="P66" s="45">
        <v>57.595795000000003</v>
      </c>
      <c r="Q66" s="45">
        <v>61.083602999999997</v>
      </c>
      <c r="R66" s="45">
        <v>64.563614000000001</v>
      </c>
      <c r="S66" s="45">
        <v>68.087418</v>
      </c>
      <c r="T66" s="45">
        <v>71.669867999999994</v>
      </c>
      <c r="U66" s="45">
        <v>75.342811999999995</v>
      </c>
      <c r="V66" s="45">
        <v>79.113968</v>
      </c>
      <c r="W66" s="45">
        <v>82.883255000000005</v>
      </c>
      <c r="X66" s="45">
        <v>86.698623999999995</v>
      </c>
      <c r="Y66" s="45">
        <v>90.629035999999999</v>
      </c>
      <c r="Z66" s="45">
        <v>94.702727999999993</v>
      </c>
      <c r="AA66" s="45">
        <v>98.832260000000005</v>
      </c>
      <c r="AB66" s="45">
        <v>102.965858</v>
      </c>
      <c r="AC66" s="45">
        <v>107.24762</v>
      </c>
      <c r="AD66" s="45">
        <v>111.619011</v>
      </c>
      <c r="AE66" s="45">
        <v>116.185509</v>
      </c>
      <c r="AF66" s="45">
        <v>121.056854</v>
      </c>
      <c r="AG66" s="40">
        <v>8.0661999999999998E-2</v>
      </c>
    </row>
    <row r="67" spans="1:33" ht="15" customHeight="1" x14ac:dyDescent="0.2">
      <c r="A67" s="43" t="s">
        <v>412</v>
      </c>
      <c r="B67" s="46" t="s">
        <v>150</v>
      </c>
      <c r="C67" s="57">
        <v>3803.0195309999999</v>
      </c>
      <c r="D67" s="57">
        <v>3792.1501459999999</v>
      </c>
      <c r="E67" s="57">
        <v>3843.838135</v>
      </c>
      <c r="F67" s="57">
        <v>3852.639404</v>
      </c>
      <c r="G67" s="57">
        <v>3866.9279790000001</v>
      </c>
      <c r="H67" s="57">
        <v>3872.6987300000001</v>
      </c>
      <c r="I67" s="57">
        <v>3880.9340820000002</v>
      </c>
      <c r="J67" s="57">
        <v>3893.2387699999999</v>
      </c>
      <c r="K67" s="57">
        <v>3903.7583009999998</v>
      </c>
      <c r="L67" s="57">
        <v>3913.9562989999999</v>
      </c>
      <c r="M67" s="57">
        <v>3925.6125489999999</v>
      </c>
      <c r="N67" s="57">
        <v>3944.5729980000001</v>
      </c>
      <c r="O67" s="57">
        <v>3960.8469239999999</v>
      </c>
      <c r="P67" s="57">
        <v>3975.1843260000001</v>
      </c>
      <c r="Q67" s="57">
        <v>3996.619385</v>
      </c>
      <c r="R67" s="57">
        <v>4021.5407709999999</v>
      </c>
      <c r="S67" s="57">
        <v>4047.9223630000001</v>
      </c>
      <c r="T67" s="57">
        <v>4075.9470209999999</v>
      </c>
      <c r="U67" s="57">
        <v>4104.8032229999999</v>
      </c>
      <c r="V67" s="57">
        <v>4128.0966799999997</v>
      </c>
      <c r="W67" s="57">
        <v>4154.6962890000004</v>
      </c>
      <c r="X67" s="57">
        <v>4182.8110349999997</v>
      </c>
      <c r="Y67" s="57">
        <v>4214.8540039999998</v>
      </c>
      <c r="Z67" s="57">
        <v>4244.9418949999999</v>
      </c>
      <c r="AA67" s="57">
        <v>4274.9770509999998</v>
      </c>
      <c r="AB67" s="57">
        <v>4312.3798829999996</v>
      </c>
      <c r="AC67" s="57">
        <v>4348.3217770000001</v>
      </c>
      <c r="AD67" s="57">
        <v>4381.6108400000003</v>
      </c>
      <c r="AE67" s="57">
        <v>4416.9174800000001</v>
      </c>
      <c r="AF67" s="57">
        <v>4461.1416019999997</v>
      </c>
      <c r="AG67" s="47">
        <v>5.5189999999999996E-3</v>
      </c>
    </row>
    <row r="68" spans="1:33" ht="15" customHeight="1" x14ac:dyDescent="0.25">
      <c r="A68" s="43" t="s">
        <v>413</v>
      </c>
      <c r="B68" s="42" t="s">
        <v>151</v>
      </c>
      <c r="C68" s="45">
        <v>185.38121000000001</v>
      </c>
      <c r="D68" s="45">
        <v>192.76080300000001</v>
      </c>
      <c r="E68" s="45">
        <v>210.4487</v>
      </c>
      <c r="F68" s="45">
        <v>216.036148</v>
      </c>
      <c r="G68" s="45">
        <v>220.83535800000001</v>
      </c>
      <c r="H68" s="45">
        <v>226.211243</v>
      </c>
      <c r="I68" s="45">
        <v>230.63308699999999</v>
      </c>
      <c r="J68" s="45">
        <v>234.90104700000001</v>
      </c>
      <c r="K68" s="45">
        <v>239.631989</v>
      </c>
      <c r="L68" s="45">
        <v>243.255585</v>
      </c>
      <c r="M68" s="45">
        <v>247.32742300000001</v>
      </c>
      <c r="N68" s="45">
        <v>250.29714999999999</v>
      </c>
      <c r="O68" s="45">
        <v>255.29357899999999</v>
      </c>
      <c r="P68" s="45">
        <v>259.84155299999998</v>
      </c>
      <c r="Q68" s="45">
        <v>263.27593999999999</v>
      </c>
      <c r="R68" s="45">
        <v>268.08261099999999</v>
      </c>
      <c r="S68" s="45">
        <v>273.79428100000001</v>
      </c>
      <c r="T68" s="45">
        <v>278.77737400000001</v>
      </c>
      <c r="U68" s="45">
        <v>284.34942599999999</v>
      </c>
      <c r="V68" s="45">
        <v>290.809235</v>
      </c>
      <c r="W68" s="45">
        <v>296.94555700000001</v>
      </c>
      <c r="X68" s="45">
        <v>304.12200899999999</v>
      </c>
      <c r="Y68" s="45">
        <v>310.88543700000002</v>
      </c>
      <c r="Z68" s="45">
        <v>317.463257</v>
      </c>
      <c r="AA68" s="45">
        <v>324.97705100000002</v>
      </c>
      <c r="AB68" s="45">
        <v>333.05853300000001</v>
      </c>
      <c r="AC68" s="45">
        <v>340.77545199999997</v>
      </c>
      <c r="AD68" s="45">
        <v>349.27105699999998</v>
      </c>
      <c r="AE68" s="45">
        <v>357.477844</v>
      </c>
      <c r="AF68" s="45">
        <v>365.81097399999999</v>
      </c>
      <c r="AG68" s="40">
        <v>2.3715E-2</v>
      </c>
    </row>
    <row r="69" spans="1:33" ht="15" customHeight="1" x14ac:dyDescent="0.2">
      <c r="A69" s="43" t="s">
        <v>414</v>
      </c>
      <c r="B69" s="46" t="s">
        <v>152</v>
      </c>
      <c r="C69" s="57">
        <v>3988.400635</v>
      </c>
      <c r="D69" s="57">
        <v>3984.9108890000002</v>
      </c>
      <c r="E69" s="57">
        <v>4054.286865</v>
      </c>
      <c r="F69" s="57">
        <v>4068.6755370000001</v>
      </c>
      <c r="G69" s="57">
        <v>4087.7634280000002</v>
      </c>
      <c r="H69" s="57">
        <v>4098.9101559999999</v>
      </c>
      <c r="I69" s="57">
        <v>4111.5673829999996</v>
      </c>
      <c r="J69" s="57">
        <v>4128.1396480000003</v>
      </c>
      <c r="K69" s="57">
        <v>4143.3901370000003</v>
      </c>
      <c r="L69" s="57">
        <v>4157.2119140000004</v>
      </c>
      <c r="M69" s="57">
        <v>4172.9399409999996</v>
      </c>
      <c r="N69" s="57">
        <v>4194.8701170000004</v>
      </c>
      <c r="O69" s="57">
        <v>4216.140625</v>
      </c>
      <c r="P69" s="57">
        <v>4235.0258789999998</v>
      </c>
      <c r="Q69" s="57">
        <v>4259.8955079999996</v>
      </c>
      <c r="R69" s="57">
        <v>4289.6235349999997</v>
      </c>
      <c r="S69" s="57">
        <v>4321.716797</v>
      </c>
      <c r="T69" s="57">
        <v>4354.7246089999999</v>
      </c>
      <c r="U69" s="57">
        <v>4389.1528319999998</v>
      </c>
      <c r="V69" s="57">
        <v>4418.9057620000003</v>
      </c>
      <c r="W69" s="57">
        <v>4451.6416019999997</v>
      </c>
      <c r="X69" s="57">
        <v>4486.9331050000001</v>
      </c>
      <c r="Y69" s="57">
        <v>4525.7392579999996</v>
      </c>
      <c r="Z69" s="57">
        <v>4562.4052730000003</v>
      </c>
      <c r="AA69" s="57">
        <v>4599.9541019999997</v>
      </c>
      <c r="AB69" s="57">
        <v>4645.4384769999997</v>
      </c>
      <c r="AC69" s="57">
        <v>4689.0971680000002</v>
      </c>
      <c r="AD69" s="57">
        <v>4730.8818359999996</v>
      </c>
      <c r="AE69" s="57">
        <v>4774.3955079999996</v>
      </c>
      <c r="AF69" s="57">
        <v>4826.9526370000003</v>
      </c>
      <c r="AG69" s="47">
        <v>6.6020000000000002E-3</v>
      </c>
    </row>
    <row r="70" spans="1:33" ht="15" customHeight="1" x14ac:dyDescent="0.25">
      <c r="B70"/>
      <c r="C70"/>
      <c r="D70"/>
      <c r="E70"/>
      <c r="F70"/>
      <c r="G70"/>
      <c r="H70"/>
      <c r="I70"/>
      <c r="J70"/>
      <c r="K70"/>
      <c r="L70"/>
      <c r="M70"/>
      <c r="N70"/>
      <c r="O70"/>
      <c r="P70"/>
      <c r="Q70"/>
      <c r="R70"/>
      <c r="S70"/>
      <c r="T70"/>
      <c r="U70"/>
      <c r="V70"/>
      <c r="W70"/>
      <c r="X70"/>
      <c r="Y70"/>
      <c r="Z70"/>
      <c r="AA70"/>
      <c r="AB70"/>
      <c r="AC70"/>
      <c r="AD70"/>
      <c r="AE70"/>
      <c r="AF70"/>
      <c r="AG70"/>
    </row>
    <row r="71" spans="1:33" ht="15" customHeight="1" x14ac:dyDescent="0.25">
      <c r="B71" s="46" t="s">
        <v>153</v>
      </c>
      <c r="C71"/>
      <c r="D71"/>
      <c r="E71"/>
      <c r="F71"/>
      <c r="G71"/>
      <c r="H71"/>
      <c r="I71"/>
      <c r="J71"/>
      <c r="K71"/>
      <c r="L71"/>
      <c r="M71"/>
      <c r="N71"/>
      <c r="O71"/>
      <c r="P71"/>
      <c r="Q71"/>
      <c r="R71"/>
      <c r="S71"/>
      <c r="T71"/>
      <c r="U71"/>
      <c r="V71"/>
      <c r="W71"/>
      <c r="X71"/>
      <c r="Y71"/>
      <c r="Z71"/>
      <c r="AA71"/>
      <c r="AB71"/>
      <c r="AC71"/>
      <c r="AD71"/>
      <c r="AE71"/>
      <c r="AF71"/>
      <c r="AG71"/>
    </row>
    <row r="72" spans="1:33" ht="15" customHeight="1" x14ac:dyDescent="0.25">
      <c r="B72" s="46" t="s">
        <v>629</v>
      </c>
      <c r="C72"/>
      <c r="D72"/>
      <c r="E72"/>
      <c r="F72"/>
      <c r="G72"/>
      <c r="H72"/>
      <c r="I72"/>
      <c r="J72"/>
      <c r="K72"/>
      <c r="L72"/>
      <c r="M72"/>
      <c r="N72"/>
      <c r="O72"/>
      <c r="P72"/>
      <c r="Q72"/>
      <c r="R72"/>
      <c r="S72"/>
      <c r="T72"/>
      <c r="U72"/>
      <c r="V72"/>
      <c r="W72"/>
      <c r="X72"/>
      <c r="Y72"/>
      <c r="Z72"/>
      <c r="AA72"/>
      <c r="AB72"/>
      <c r="AC72"/>
      <c r="AD72"/>
      <c r="AE72"/>
      <c r="AF72"/>
      <c r="AG72"/>
    </row>
    <row r="73" spans="1:33" ht="15" x14ac:dyDescent="0.25">
      <c r="A73" s="43" t="s">
        <v>415</v>
      </c>
      <c r="B73" s="42" t="s">
        <v>146</v>
      </c>
      <c r="C73" s="41">
        <v>13.225726999999999</v>
      </c>
      <c r="D73" s="41">
        <v>13.143032</v>
      </c>
      <c r="E73" s="41">
        <v>13.038375</v>
      </c>
      <c r="F73" s="41">
        <v>12.81936</v>
      </c>
      <c r="G73" s="41">
        <v>12.757313</v>
      </c>
      <c r="H73" s="41">
        <v>12.810119</v>
      </c>
      <c r="I73" s="41">
        <v>12.832084999999999</v>
      </c>
      <c r="J73" s="41">
        <v>12.855433</v>
      </c>
      <c r="K73" s="41">
        <v>12.897567</v>
      </c>
      <c r="L73" s="41">
        <v>12.906396000000001</v>
      </c>
      <c r="M73" s="41">
        <v>12.950918</v>
      </c>
      <c r="N73" s="41">
        <v>13.006791</v>
      </c>
      <c r="O73" s="41">
        <v>13.061377</v>
      </c>
      <c r="P73" s="41">
        <v>13.089026</v>
      </c>
      <c r="Q73" s="41">
        <v>12.983415000000001</v>
      </c>
      <c r="R73" s="41">
        <v>12.900862</v>
      </c>
      <c r="S73" s="41">
        <v>12.84929</v>
      </c>
      <c r="T73" s="41">
        <v>12.797986</v>
      </c>
      <c r="U73" s="41">
        <v>12.748436999999999</v>
      </c>
      <c r="V73" s="41">
        <v>12.767300000000001</v>
      </c>
      <c r="W73" s="41">
        <v>12.735910000000001</v>
      </c>
      <c r="X73" s="41">
        <v>12.740284000000001</v>
      </c>
      <c r="Y73" s="41">
        <v>12.682658</v>
      </c>
      <c r="Z73" s="41">
        <v>12.638915000000001</v>
      </c>
      <c r="AA73" s="41">
        <v>12.644584999999999</v>
      </c>
      <c r="AB73" s="41">
        <v>12.562238000000001</v>
      </c>
      <c r="AC73" s="41">
        <v>12.548475</v>
      </c>
      <c r="AD73" s="41">
        <v>12.507258999999999</v>
      </c>
      <c r="AE73" s="41">
        <v>12.466938000000001</v>
      </c>
      <c r="AF73" s="41">
        <v>12.382303</v>
      </c>
      <c r="AG73" s="40">
        <v>-2.2699999999999999E-3</v>
      </c>
    </row>
    <row r="74" spans="1:33" ht="15" customHeight="1" x14ac:dyDescent="0.25">
      <c r="A74" s="43" t="s">
        <v>416</v>
      </c>
      <c r="B74" s="42" t="s">
        <v>147</v>
      </c>
      <c r="C74" s="41">
        <v>11.338257</v>
      </c>
      <c r="D74" s="41">
        <v>11.231797</v>
      </c>
      <c r="E74" s="41">
        <v>10.921236</v>
      </c>
      <c r="F74" s="41">
        <v>10.689496</v>
      </c>
      <c r="G74" s="41">
        <v>10.614269999999999</v>
      </c>
      <c r="H74" s="41">
        <v>10.654633</v>
      </c>
      <c r="I74" s="41">
        <v>10.642910000000001</v>
      </c>
      <c r="J74" s="41">
        <v>10.647299</v>
      </c>
      <c r="K74" s="41">
        <v>10.659086</v>
      </c>
      <c r="L74" s="41">
        <v>10.633224</v>
      </c>
      <c r="M74" s="41">
        <v>10.647943</v>
      </c>
      <c r="N74" s="41">
        <v>10.663297</v>
      </c>
      <c r="O74" s="41">
        <v>10.708252999999999</v>
      </c>
      <c r="P74" s="41">
        <v>10.711262</v>
      </c>
      <c r="Q74" s="41">
        <v>10.578194999999999</v>
      </c>
      <c r="R74" s="41">
        <v>10.475671999999999</v>
      </c>
      <c r="S74" s="41">
        <v>10.424225</v>
      </c>
      <c r="T74" s="41">
        <v>10.352954</v>
      </c>
      <c r="U74" s="41">
        <v>10.296061999999999</v>
      </c>
      <c r="V74" s="41">
        <v>10.305923</v>
      </c>
      <c r="W74" s="41">
        <v>10.255318000000001</v>
      </c>
      <c r="X74" s="41">
        <v>10.255629000000001</v>
      </c>
      <c r="Y74" s="41">
        <v>10.192849000000001</v>
      </c>
      <c r="Z74" s="41">
        <v>10.130901</v>
      </c>
      <c r="AA74" s="41">
        <v>10.118553</v>
      </c>
      <c r="AB74" s="41">
        <v>10.028328</v>
      </c>
      <c r="AC74" s="41">
        <v>9.9988189999999992</v>
      </c>
      <c r="AD74" s="41">
        <v>9.9486760000000007</v>
      </c>
      <c r="AE74" s="41">
        <v>9.9074019999999994</v>
      </c>
      <c r="AF74" s="41">
        <v>9.8158860000000008</v>
      </c>
      <c r="AG74" s="40">
        <v>-4.9589999999999999E-3</v>
      </c>
    </row>
    <row r="75" spans="1:33" ht="15" customHeight="1" x14ac:dyDescent="0.25">
      <c r="A75" s="43" t="s">
        <v>417</v>
      </c>
      <c r="B75" s="42" t="s">
        <v>148</v>
      </c>
      <c r="C75" s="41">
        <v>7.4908159999999997</v>
      </c>
      <c r="D75" s="41">
        <v>7.3649329999999997</v>
      </c>
      <c r="E75" s="41">
        <v>7.026097</v>
      </c>
      <c r="F75" s="41">
        <v>6.8210189999999997</v>
      </c>
      <c r="G75" s="41">
        <v>6.7446120000000001</v>
      </c>
      <c r="H75" s="41">
        <v>6.6911820000000004</v>
      </c>
      <c r="I75" s="41">
        <v>6.6739810000000004</v>
      </c>
      <c r="J75" s="41">
        <v>6.6779849999999996</v>
      </c>
      <c r="K75" s="41">
        <v>6.6900310000000003</v>
      </c>
      <c r="L75" s="41">
        <v>6.6843890000000004</v>
      </c>
      <c r="M75" s="41">
        <v>6.6900490000000001</v>
      </c>
      <c r="N75" s="41">
        <v>6.6969570000000003</v>
      </c>
      <c r="O75" s="41">
        <v>6.6982200000000001</v>
      </c>
      <c r="P75" s="41">
        <v>6.6975499999999997</v>
      </c>
      <c r="Q75" s="41">
        <v>6.6292400000000002</v>
      </c>
      <c r="R75" s="41">
        <v>6.5819419999999997</v>
      </c>
      <c r="S75" s="41">
        <v>6.5277789999999998</v>
      </c>
      <c r="T75" s="41">
        <v>6.4964760000000004</v>
      </c>
      <c r="U75" s="41">
        <v>6.4611130000000001</v>
      </c>
      <c r="V75" s="41">
        <v>6.456537</v>
      </c>
      <c r="W75" s="41">
        <v>6.4361430000000004</v>
      </c>
      <c r="X75" s="41">
        <v>6.41716</v>
      </c>
      <c r="Y75" s="41">
        <v>6.3605390000000002</v>
      </c>
      <c r="Z75" s="41">
        <v>6.3264630000000004</v>
      </c>
      <c r="AA75" s="41">
        <v>6.3039899999999998</v>
      </c>
      <c r="AB75" s="41">
        <v>6.2448540000000001</v>
      </c>
      <c r="AC75" s="41">
        <v>6.2219259999999998</v>
      </c>
      <c r="AD75" s="41">
        <v>6.190175</v>
      </c>
      <c r="AE75" s="41">
        <v>6.1629300000000002</v>
      </c>
      <c r="AF75" s="41">
        <v>6.1268820000000002</v>
      </c>
      <c r="AG75" s="40">
        <v>-6.9069999999999999E-3</v>
      </c>
    </row>
    <row r="76" spans="1:33" ht="15" customHeight="1" x14ac:dyDescent="0.25">
      <c r="A76" s="43" t="s">
        <v>418</v>
      </c>
      <c r="B76" s="42" t="s">
        <v>149</v>
      </c>
      <c r="C76" s="41">
        <v>13.346285999999999</v>
      </c>
      <c r="D76" s="41">
        <v>13.516989000000001</v>
      </c>
      <c r="E76" s="41">
        <v>13.005039999999999</v>
      </c>
      <c r="F76" s="41">
        <v>12.656193999999999</v>
      </c>
      <c r="G76" s="41">
        <v>12.653912999999999</v>
      </c>
      <c r="H76" s="41">
        <v>12.809369999999999</v>
      </c>
      <c r="I76" s="41">
        <v>12.815106</v>
      </c>
      <c r="J76" s="41">
        <v>12.815804</v>
      </c>
      <c r="K76" s="41">
        <v>12.798275</v>
      </c>
      <c r="L76" s="41">
        <v>12.727634</v>
      </c>
      <c r="M76" s="41">
        <v>12.728104</v>
      </c>
      <c r="N76" s="41">
        <v>12.737024999999999</v>
      </c>
      <c r="O76" s="41">
        <v>12.781964</v>
      </c>
      <c r="P76" s="41">
        <v>12.739376</v>
      </c>
      <c r="Q76" s="41">
        <v>12.583816000000001</v>
      </c>
      <c r="R76" s="41">
        <v>12.442626000000001</v>
      </c>
      <c r="S76" s="41">
        <v>12.352268</v>
      </c>
      <c r="T76" s="41">
        <v>12.250923</v>
      </c>
      <c r="U76" s="41">
        <v>12.160197999999999</v>
      </c>
      <c r="V76" s="41">
        <v>12.099422000000001</v>
      </c>
      <c r="W76" s="41">
        <v>12.038126</v>
      </c>
      <c r="X76" s="41">
        <v>11.969213999999999</v>
      </c>
      <c r="Y76" s="41">
        <v>11.864025</v>
      </c>
      <c r="Z76" s="41">
        <v>11.795681</v>
      </c>
      <c r="AA76" s="41">
        <v>11.765817999999999</v>
      </c>
      <c r="AB76" s="41">
        <v>11.683329000000001</v>
      </c>
      <c r="AC76" s="41">
        <v>11.608226999999999</v>
      </c>
      <c r="AD76" s="41">
        <v>11.540056</v>
      </c>
      <c r="AE76" s="41">
        <v>11.469234</v>
      </c>
      <c r="AF76" s="41">
        <v>11.395308</v>
      </c>
      <c r="AG76" s="40">
        <v>-5.4349999999999997E-3</v>
      </c>
    </row>
    <row r="77" spans="1:33" ht="15" customHeight="1" x14ac:dyDescent="0.2">
      <c r="A77" s="43" t="s">
        <v>419</v>
      </c>
      <c r="B77" s="46" t="s">
        <v>154</v>
      </c>
      <c r="C77" s="56">
        <v>11.09206</v>
      </c>
      <c r="D77" s="56">
        <v>10.975097</v>
      </c>
      <c r="E77" s="56">
        <v>10.752556999999999</v>
      </c>
      <c r="F77" s="56">
        <v>10.540874000000001</v>
      </c>
      <c r="G77" s="56">
        <v>10.475073</v>
      </c>
      <c r="H77" s="56">
        <v>10.501467999999999</v>
      </c>
      <c r="I77" s="56">
        <v>10.507842</v>
      </c>
      <c r="J77" s="56">
        <v>10.523569999999999</v>
      </c>
      <c r="K77" s="56">
        <v>10.553371</v>
      </c>
      <c r="L77" s="56">
        <v>10.551202999999999</v>
      </c>
      <c r="M77" s="56">
        <v>10.580885</v>
      </c>
      <c r="N77" s="56">
        <v>10.611276999999999</v>
      </c>
      <c r="O77" s="56">
        <v>10.653981</v>
      </c>
      <c r="P77" s="56">
        <v>10.673109999999999</v>
      </c>
      <c r="Q77" s="56">
        <v>10.574654000000001</v>
      </c>
      <c r="R77" s="56">
        <v>10.500532</v>
      </c>
      <c r="S77" s="56">
        <v>10.454601</v>
      </c>
      <c r="T77" s="56">
        <v>10.40737</v>
      </c>
      <c r="U77" s="56">
        <v>10.364239</v>
      </c>
      <c r="V77" s="56">
        <v>10.379671</v>
      </c>
      <c r="W77" s="56">
        <v>10.349372000000001</v>
      </c>
      <c r="X77" s="56">
        <v>10.349371</v>
      </c>
      <c r="Y77" s="56">
        <v>10.292790999999999</v>
      </c>
      <c r="Z77" s="56">
        <v>10.252166000000001</v>
      </c>
      <c r="AA77" s="56">
        <v>10.25128</v>
      </c>
      <c r="AB77" s="56">
        <v>10.175208</v>
      </c>
      <c r="AC77" s="56">
        <v>10.157688</v>
      </c>
      <c r="AD77" s="56">
        <v>10.123593</v>
      </c>
      <c r="AE77" s="56">
        <v>10.092719000000001</v>
      </c>
      <c r="AF77" s="56">
        <v>10.021296</v>
      </c>
      <c r="AG77" s="47">
        <v>-3.4940000000000001E-3</v>
      </c>
    </row>
    <row r="78" spans="1:33" ht="15" customHeight="1" x14ac:dyDescent="0.25">
      <c r="B78" s="46" t="s">
        <v>155</v>
      </c>
      <c r="C78"/>
      <c r="D78"/>
      <c r="E78"/>
      <c r="F78"/>
      <c r="G78"/>
      <c r="H78"/>
      <c r="I78"/>
      <c r="J78"/>
      <c r="K78"/>
      <c r="L78"/>
      <c r="M78"/>
      <c r="N78"/>
      <c r="O78"/>
      <c r="P78"/>
      <c r="Q78"/>
      <c r="R78"/>
      <c r="S78"/>
      <c r="T78"/>
      <c r="U78"/>
      <c r="V78"/>
      <c r="W78"/>
      <c r="X78"/>
      <c r="Y78"/>
      <c r="Z78"/>
      <c r="AA78"/>
      <c r="AB78"/>
      <c r="AC78"/>
      <c r="AD78"/>
      <c r="AE78"/>
      <c r="AF78"/>
      <c r="AG78"/>
    </row>
    <row r="79" spans="1:33" ht="15" x14ac:dyDescent="0.25">
      <c r="A79" s="43" t="s">
        <v>420</v>
      </c>
      <c r="B79" s="42" t="s">
        <v>146</v>
      </c>
      <c r="C79" s="41">
        <v>13.225726999999999</v>
      </c>
      <c r="D79" s="41">
        <v>13.566247000000001</v>
      </c>
      <c r="E79" s="41">
        <v>13.79857</v>
      </c>
      <c r="F79" s="41">
        <v>13.971469000000001</v>
      </c>
      <c r="G79" s="41">
        <v>14.344484</v>
      </c>
      <c r="H79" s="41">
        <v>14.894838</v>
      </c>
      <c r="I79" s="41">
        <v>15.447803</v>
      </c>
      <c r="J79" s="41">
        <v>16.025639000000002</v>
      </c>
      <c r="K79" s="41">
        <v>16.638546000000002</v>
      </c>
      <c r="L79" s="41">
        <v>17.210234</v>
      </c>
      <c r="M79" s="41">
        <v>17.845106000000001</v>
      </c>
      <c r="N79" s="41">
        <v>18.502668</v>
      </c>
      <c r="O79" s="41">
        <v>19.186627999999999</v>
      </c>
      <c r="P79" s="41">
        <v>19.869833</v>
      </c>
      <c r="Q79" s="41">
        <v>20.382317</v>
      </c>
      <c r="R79" s="41">
        <v>20.949480000000001</v>
      </c>
      <c r="S79" s="41">
        <v>21.589275000000001</v>
      </c>
      <c r="T79" s="41">
        <v>22.248021999999999</v>
      </c>
      <c r="U79" s="41">
        <v>22.916907999999999</v>
      </c>
      <c r="V79" s="41">
        <v>23.742049999999999</v>
      </c>
      <c r="W79" s="41">
        <v>24.497288000000001</v>
      </c>
      <c r="X79" s="41">
        <v>25.348887999999999</v>
      </c>
      <c r="Y79" s="41">
        <v>26.093792000000001</v>
      </c>
      <c r="Z79" s="41">
        <v>26.879625000000001</v>
      </c>
      <c r="AA79" s="41">
        <v>27.792439000000002</v>
      </c>
      <c r="AB79" s="41">
        <v>28.536348</v>
      </c>
      <c r="AC79" s="41">
        <v>29.459482000000001</v>
      </c>
      <c r="AD79" s="41">
        <v>30.337343000000001</v>
      </c>
      <c r="AE79" s="41">
        <v>31.227259</v>
      </c>
      <c r="AF79" s="41">
        <v>32.010002</v>
      </c>
      <c r="AG79" s="40">
        <v>3.0948E-2</v>
      </c>
    </row>
    <row r="80" spans="1:33" ht="15" customHeight="1" x14ac:dyDescent="0.25">
      <c r="A80" s="43" t="s">
        <v>421</v>
      </c>
      <c r="B80" s="42" t="s">
        <v>147</v>
      </c>
      <c r="C80" s="41">
        <v>11.338257</v>
      </c>
      <c r="D80" s="41">
        <v>11.593469000000001</v>
      </c>
      <c r="E80" s="41">
        <v>11.557992</v>
      </c>
      <c r="F80" s="41">
        <v>11.650188</v>
      </c>
      <c r="G80" s="41">
        <v>11.93482</v>
      </c>
      <c r="H80" s="41">
        <v>12.388569</v>
      </c>
      <c r="I80" s="41">
        <v>12.812381999999999</v>
      </c>
      <c r="J80" s="41">
        <v>13.272968000000001</v>
      </c>
      <c r="K80" s="41">
        <v>13.750787000000001</v>
      </c>
      <c r="L80" s="41">
        <v>14.179036999999999</v>
      </c>
      <c r="M80" s="41">
        <v>14.671830999999999</v>
      </c>
      <c r="N80" s="41">
        <v>15.168958</v>
      </c>
      <c r="O80" s="41">
        <v>15.729984999999999</v>
      </c>
      <c r="P80" s="41">
        <v>16.260259999999999</v>
      </c>
      <c r="Q80" s="41">
        <v>16.606424000000001</v>
      </c>
      <c r="R80" s="41">
        <v>17.011257000000001</v>
      </c>
      <c r="S80" s="41">
        <v>17.514700000000001</v>
      </c>
      <c r="T80" s="41">
        <v>17.997578000000001</v>
      </c>
      <c r="U80" s="41">
        <v>18.508461</v>
      </c>
      <c r="V80" s="41">
        <v>19.164878999999999</v>
      </c>
      <c r="W80" s="41">
        <v>19.725914</v>
      </c>
      <c r="X80" s="41">
        <v>20.405258</v>
      </c>
      <c r="Y80" s="41">
        <v>20.971163000000001</v>
      </c>
      <c r="Z80" s="41">
        <v>21.545743999999999</v>
      </c>
      <c r="AA80" s="41">
        <v>22.240292</v>
      </c>
      <c r="AB80" s="41">
        <v>22.780325000000001</v>
      </c>
      <c r="AC80" s="41">
        <v>23.473769999999998</v>
      </c>
      <c r="AD80" s="41">
        <v>24.131295999999999</v>
      </c>
      <c r="AE80" s="41">
        <v>24.816117999999999</v>
      </c>
      <c r="AF80" s="41">
        <v>25.375446</v>
      </c>
      <c r="AG80" s="40">
        <v>2.8169E-2</v>
      </c>
    </row>
    <row r="81" spans="1:33" ht="15" x14ac:dyDescent="0.25">
      <c r="A81" s="43" t="s">
        <v>422</v>
      </c>
      <c r="B81" s="42" t="s">
        <v>148</v>
      </c>
      <c r="C81" s="41">
        <v>7.4908159999999997</v>
      </c>
      <c r="D81" s="41">
        <v>7.6020880000000002</v>
      </c>
      <c r="E81" s="41">
        <v>7.4357490000000004</v>
      </c>
      <c r="F81" s="41">
        <v>7.4340409999999997</v>
      </c>
      <c r="G81" s="41">
        <v>7.5837269999999997</v>
      </c>
      <c r="H81" s="41">
        <v>7.7801049999999998</v>
      </c>
      <c r="I81" s="41">
        <v>8.0344180000000005</v>
      </c>
      <c r="J81" s="41">
        <v>8.3248040000000003</v>
      </c>
      <c r="K81" s="41">
        <v>8.6304940000000006</v>
      </c>
      <c r="L81" s="41">
        <v>8.9134019999999996</v>
      </c>
      <c r="M81" s="41">
        <v>9.2182370000000002</v>
      </c>
      <c r="N81" s="41">
        <v>9.5266839999999995</v>
      </c>
      <c r="O81" s="41">
        <v>9.8394110000000001</v>
      </c>
      <c r="P81" s="41">
        <v>10.167233</v>
      </c>
      <c r="Q81" s="41">
        <v>10.407064999999999</v>
      </c>
      <c r="R81" s="41">
        <v>10.688299000000001</v>
      </c>
      <c r="S81" s="41">
        <v>10.967923000000001</v>
      </c>
      <c r="T81" s="41">
        <v>11.293475000000001</v>
      </c>
      <c r="U81" s="41">
        <v>11.614658</v>
      </c>
      <c r="V81" s="41">
        <v>12.006565999999999</v>
      </c>
      <c r="W81" s="41">
        <v>12.379802</v>
      </c>
      <c r="X81" s="41">
        <v>12.767994</v>
      </c>
      <c r="Y81" s="41">
        <v>13.086418999999999</v>
      </c>
      <c r="Z81" s="41">
        <v>13.454712000000001</v>
      </c>
      <c r="AA81" s="41">
        <v>13.855992000000001</v>
      </c>
      <c r="AB81" s="41">
        <v>14.185796</v>
      </c>
      <c r="AC81" s="41">
        <v>14.60693</v>
      </c>
      <c r="AD81" s="41">
        <v>15.014756</v>
      </c>
      <c r="AE81" s="41">
        <v>15.436944</v>
      </c>
      <c r="AF81" s="41">
        <v>15.838853</v>
      </c>
      <c r="AG81" s="40">
        <v>2.6157E-2</v>
      </c>
    </row>
    <row r="82" spans="1:33" ht="15" customHeight="1" x14ac:dyDescent="0.25">
      <c r="A82" s="43" t="s">
        <v>423</v>
      </c>
      <c r="B82" s="42" t="s">
        <v>149</v>
      </c>
      <c r="C82" s="41">
        <v>13.346285999999999</v>
      </c>
      <c r="D82" s="41">
        <v>13.952246000000001</v>
      </c>
      <c r="E82" s="41">
        <v>13.763291000000001</v>
      </c>
      <c r="F82" s="41">
        <v>13.793638</v>
      </c>
      <c r="G82" s="41">
        <v>14.228218999999999</v>
      </c>
      <c r="H82" s="41">
        <v>14.893967999999999</v>
      </c>
      <c r="I82" s="41">
        <v>15.427363</v>
      </c>
      <c r="J82" s="41">
        <v>15.976236</v>
      </c>
      <c r="K82" s="41">
        <v>16.510452000000001</v>
      </c>
      <c r="L82" s="41">
        <v>16.971861000000001</v>
      </c>
      <c r="M82" s="41">
        <v>17.538087999999998</v>
      </c>
      <c r="N82" s="41">
        <v>18.118917</v>
      </c>
      <c r="O82" s="41">
        <v>18.776181999999999</v>
      </c>
      <c r="P82" s="41">
        <v>19.339044999999999</v>
      </c>
      <c r="Q82" s="41">
        <v>19.754995000000001</v>
      </c>
      <c r="R82" s="41">
        <v>20.205359000000001</v>
      </c>
      <c r="S82" s="41">
        <v>20.754183000000001</v>
      </c>
      <c r="T82" s="41">
        <v>21.297008999999999</v>
      </c>
      <c r="U82" s="41">
        <v>21.859476000000001</v>
      </c>
      <c r="V82" s="41">
        <v>22.500067000000001</v>
      </c>
      <c r="W82" s="41">
        <v>23.155113</v>
      </c>
      <c r="X82" s="41">
        <v>23.814717999999999</v>
      </c>
      <c r="Y82" s="41">
        <v>24.409503999999998</v>
      </c>
      <c r="Z82" s="41">
        <v>25.086288</v>
      </c>
      <c r="AA82" s="41">
        <v>25.860932999999999</v>
      </c>
      <c r="AB82" s="41">
        <v>26.539822000000001</v>
      </c>
      <c r="AC82" s="41">
        <v>27.252103999999999</v>
      </c>
      <c r="AD82" s="41">
        <v>27.991316000000001</v>
      </c>
      <c r="AE82" s="41">
        <v>28.728207000000001</v>
      </c>
      <c r="AF82" s="41">
        <v>29.458476999999998</v>
      </c>
      <c r="AG82" s="40">
        <v>2.7678000000000001E-2</v>
      </c>
    </row>
    <row r="83" spans="1:33" ht="15" customHeight="1" x14ac:dyDescent="0.2">
      <c r="A83" s="43" t="s">
        <v>424</v>
      </c>
      <c r="B83" s="46" t="s">
        <v>154</v>
      </c>
      <c r="C83" s="56">
        <v>11.09206</v>
      </c>
      <c r="D83" s="56">
        <v>11.328503</v>
      </c>
      <c r="E83" s="56">
        <v>11.379478000000001</v>
      </c>
      <c r="F83" s="56">
        <v>11.48821</v>
      </c>
      <c r="G83" s="56">
        <v>11.778304</v>
      </c>
      <c r="H83" s="56">
        <v>12.210476999999999</v>
      </c>
      <c r="I83" s="56">
        <v>12.649781000000001</v>
      </c>
      <c r="J83" s="56">
        <v>13.118728000000001</v>
      </c>
      <c r="K83" s="56">
        <v>13.614407999999999</v>
      </c>
      <c r="L83" s="56">
        <v>14.069665000000001</v>
      </c>
      <c r="M83" s="56">
        <v>14.579432000000001</v>
      </c>
      <c r="N83" s="56">
        <v>15.094956</v>
      </c>
      <c r="O83" s="56">
        <v>15.650263000000001</v>
      </c>
      <c r="P83" s="56">
        <v>16.202342999999999</v>
      </c>
      <c r="Q83" s="56">
        <v>16.600866</v>
      </c>
      <c r="R83" s="56">
        <v>17.051628000000001</v>
      </c>
      <c r="S83" s="56">
        <v>17.565736999999999</v>
      </c>
      <c r="T83" s="56">
        <v>18.092175000000001</v>
      </c>
      <c r="U83" s="56">
        <v>18.631014</v>
      </c>
      <c r="V83" s="56">
        <v>19.302019000000001</v>
      </c>
      <c r="W83" s="56">
        <v>19.906824</v>
      </c>
      <c r="X83" s="56">
        <v>20.591771999999999</v>
      </c>
      <c r="Y83" s="56">
        <v>21.176786</v>
      </c>
      <c r="Z83" s="56">
        <v>21.803642</v>
      </c>
      <c r="AA83" s="56">
        <v>22.532022000000001</v>
      </c>
      <c r="AB83" s="56">
        <v>23.113976999999998</v>
      </c>
      <c r="AC83" s="56">
        <v>23.846741000000002</v>
      </c>
      <c r="AD83" s="56">
        <v>24.555572999999999</v>
      </c>
      <c r="AE83" s="56">
        <v>25.280301999999999</v>
      </c>
      <c r="AF83" s="56">
        <v>25.906462000000001</v>
      </c>
      <c r="AG83" s="47">
        <v>2.9682E-2</v>
      </c>
    </row>
    <row r="84" spans="1:33" ht="15" customHeight="1" x14ac:dyDescent="0.25">
      <c r="B84"/>
      <c r="C84"/>
      <c r="D84"/>
      <c r="E84"/>
      <c r="F84"/>
      <c r="G84"/>
      <c r="H84"/>
      <c r="I84"/>
      <c r="J84"/>
      <c r="K84"/>
      <c r="L84"/>
      <c r="M84"/>
      <c r="N84"/>
      <c r="O84"/>
      <c r="P84"/>
      <c r="Q84"/>
      <c r="R84"/>
      <c r="S84"/>
      <c r="T84"/>
      <c r="U84"/>
      <c r="V84"/>
      <c r="W84"/>
      <c r="X84"/>
      <c r="Y84"/>
      <c r="Z84"/>
      <c r="AA84"/>
      <c r="AB84"/>
      <c r="AC84"/>
      <c r="AD84"/>
      <c r="AE84"/>
      <c r="AF84"/>
      <c r="AG84"/>
    </row>
    <row r="85" spans="1:33" ht="15" customHeight="1" x14ac:dyDescent="0.25">
      <c r="B85" s="46" t="s">
        <v>156</v>
      </c>
      <c r="C85"/>
      <c r="D85"/>
      <c r="E85"/>
      <c r="F85"/>
      <c r="G85"/>
      <c r="H85"/>
      <c r="I85"/>
      <c r="J85"/>
      <c r="K85"/>
      <c r="L85"/>
      <c r="M85"/>
      <c r="N85"/>
      <c r="O85"/>
      <c r="P85"/>
      <c r="Q85"/>
      <c r="R85"/>
      <c r="S85"/>
      <c r="T85"/>
      <c r="U85"/>
      <c r="V85"/>
      <c r="W85"/>
      <c r="X85"/>
      <c r="Y85"/>
      <c r="Z85"/>
      <c r="AA85"/>
      <c r="AB85"/>
      <c r="AC85"/>
      <c r="AD85"/>
      <c r="AE85"/>
      <c r="AF85"/>
      <c r="AG85"/>
    </row>
    <row r="86" spans="1:33" ht="15" customHeight="1" x14ac:dyDescent="0.25">
      <c r="B86" s="46" t="s">
        <v>629</v>
      </c>
      <c r="C86"/>
      <c r="D86"/>
      <c r="E86"/>
      <c r="F86"/>
      <c r="G86"/>
      <c r="H86"/>
      <c r="I86"/>
      <c r="J86"/>
      <c r="K86"/>
      <c r="L86"/>
      <c r="M86"/>
      <c r="N86"/>
      <c r="O86"/>
      <c r="P86"/>
      <c r="Q86"/>
      <c r="R86"/>
      <c r="S86"/>
      <c r="T86"/>
      <c r="U86"/>
      <c r="V86"/>
      <c r="W86"/>
      <c r="X86"/>
      <c r="Y86"/>
      <c r="Z86"/>
      <c r="AA86"/>
      <c r="AB86"/>
      <c r="AC86"/>
      <c r="AD86"/>
      <c r="AE86"/>
      <c r="AF86"/>
      <c r="AG86"/>
    </row>
    <row r="87" spans="1:33" ht="15" customHeight="1" x14ac:dyDescent="0.25">
      <c r="A87" s="43" t="s">
        <v>425</v>
      </c>
      <c r="B87" s="42" t="s">
        <v>157</v>
      </c>
      <c r="C87" s="41">
        <v>7.1669109999999998</v>
      </c>
      <c r="D87" s="41">
        <v>6.3787799999999999</v>
      </c>
      <c r="E87" s="41">
        <v>6.1286389999999997</v>
      </c>
      <c r="F87" s="41">
        <v>5.8522939999999997</v>
      </c>
      <c r="G87" s="41">
        <v>5.6466820000000002</v>
      </c>
      <c r="H87" s="41">
        <v>5.5355749999999997</v>
      </c>
      <c r="I87" s="41">
        <v>5.4754820000000004</v>
      </c>
      <c r="J87" s="41">
        <v>5.4381110000000001</v>
      </c>
      <c r="K87" s="41">
        <v>5.4352510000000001</v>
      </c>
      <c r="L87" s="41">
        <v>5.3768209999999996</v>
      </c>
      <c r="M87" s="41">
        <v>5.3552600000000004</v>
      </c>
      <c r="N87" s="41">
        <v>5.3451740000000001</v>
      </c>
      <c r="O87" s="41">
        <v>5.3452029999999997</v>
      </c>
      <c r="P87" s="41">
        <v>5.3242859999999999</v>
      </c>
      <c r="Q87" s="41">
        <v>5.2002920000000001</v>
      </c>
      <c r="R87" s="41">
        <v>5.1143489999999998</v>
      </c>
      <c r="S87" s="41">
        <v>5.0639859999999999</v>
      </c>
      <c r="T87" s="41">
        <v>5.0130059999999999</v>
      </c>
      <c r="U87" s="41">
        <v>4.9678779999999998</v>
      </c>
      <c r="V87" s="41">
        <v>4.974882</v>
      </c>
      <c r="W87" s="41">
        <v>4.930396</v>
      </c>
      <c r="X87" s="41">
        <v>4.9239269999999999</v>
      </c>
      <c r="Y87" s="41">
        <v>4.8617530000000002</v>
      </c>
      <c r="Z87" s="41">
        <v>4.812125</v>
      </c>
      <c r="AA87" s="41">
        <v>4.8006450000000003</v>
      </c>
      <c r="AB87" s="41">
        <v>4.7237419999999997</v>
      </c>
      <c r="AC87" s="41">
        <v>4.7113659999999999</v>
      </c>
      <c r="AD87" s="41">
        <v>4.6829130000000001</v>
      </c>
      <c r="AE87" s="41">
        <v>4.6666350000000003</v>
      </c>
      <c r="AF87" s="41">
        <v>4.6157339999999998</v>
      </c>
      <c r="AG87" s="40">
        <v>-1.5058E-2</v>
      </c>
    </row>
    <row r="88" spans="1:33" ht="15" customHeight="1" x14ac:dyDescent="0.25">
      <c r="A88" s="43" t="s">
        <v>426</v>
      </c>
      <c r="B88" s="42" t="s">
        <v>158</v>
      </c>
      <c r="C88" s="41">
        <v>1.404639</v>
      </c>
      <c r="D88" s="41">
        <v>1.417913</v>
      </c>
      <c r="E88" s="41">
        <v>1.4401900000000001</v>
      </c>
      <c r="F88" s="41">
        <v>1.4741899999999999</v>
      </c>
      <c r="G88" s="41">
        <v>1.5058279999999999</v>
      </c>
      <c r="H88" s="41">
        <v>1.540997</v>
      </c>
      <c r="I88" s="41">
        <v>1.5653429999999999</v>
      </c>
      <c r="J88" s="41">
        <v>1.584357</v>
      </c>
      <c r="K88" s="41">
        <v>1.5962719999999999</v>
      </c>
      <c r="L88" s="41">
        <v>1.6080099999999999</v>
      </c>
      <c r="M88" s="41">
        <v>1.618843</v>
      </c>
      <c r="N88" s="41">
        <v>1.6277839999999999</v>
      </c>
      <c r="O88" s="41">
        <v>1.6405430000000001</v>
      </c>
      <c r="P88" s="41">
        <v>1.656614</v>
      </c>
      <c r="Q88" s="41">
        <v>1.6727259999999999</v>
      </c>
      <c r="R88" s="41">
        <v>1.6819059999999999</v>
      </c>
      <c r="S88" s="41">
        <v>1.6861679999999999</v>
      </c>
      <c r="T88" s="41">
        <v>1.689371</v>
      </c>
      <c r="U88" s="41">
        <v>1.692248</v>
      </c>
      <c r="V88" s="41">
        <v>1.697319</v>
      </c>
      <c r="W88" s="41">
        <v>1.705057</v>
      </c>
      <c r="X88" s="41">
        <v>1.705775</v>
      </c>
      <c r="Y88" s="41">
        <v>1.703883</v>
      </c>
      <c r="Z88" s="41">
        <v>1.7046190000000001</v>
      </c>
      <c r="AA88" s="41">
        <v>1.706307</v>
      </c>
      <c r="AB88" s="41">
        <v>1.706426</v>
      </c>
      <c r="AC88" s="41">
        <v>1.706707</v>
      </c>
      <c r="AD88" s="41">
        <v>1.707017</v>
      </c>
      <c r="AE88" s="41">
        <v>1.707039</v>
      </c>
      <c r="AF88" s="41">
        <v>1.7056119999999999</v>
      </c>
      <c r="AG88" s="40">
        <v>6.7169999999999999E-3</v>
      </c>
    </row>
    <row r="89" spans="1:33" ht="15" customHeight="1" x14ac:dyDescent="0.25">
      <c r="A89" s="43" t="s">
        <v>427</v>
      </c>
      <c r="B89" s="42" t="s">
        <v>159</v>
      </c>
      <c r="C89" s="41">
        <v>2.4737429999999998</v>
      </c>
      <c r="D89" s="41">
        <v>3.164752</v>
      </c>
      <c r="E89" s="41">
        <v>3.1695980000000001</v>
      </c>
      <c r="F89" s="41">
        <v>3.202566</v>
      </c>
      <c r="G89" s="41">
        <v>3.3104640000000001</v>
      </c>
      <c r="H89" s="41">
        <v>3.4127930000000002</v>
      </c>
      <c r="I89" s="41">
        <v>3.4539010000000001</v>
      </c>
      <c r="J89" s="41">
        <v>3.4879289999999998</v>
      </c>
      <c r="K89" s="41">
        <v>3.50902</v>
      </c>
      <c r="L89" s="41">
        <v>3.5529869999999999</v>
      </c>
      <c r="M89" s="41">
        <v>3.5925500000000001</v>
      </c>
      <c r="N89" s="41">
        <v>3.623777</v>
      </c>
      <c r="O89" s="41">
        <v>3.6538369999999998</v>
      </c>
      <c r="P89" s="41">
        <v>3.6778879999999998</v>
      </c>
      <c r="Q89" s="41">
        <v>3.6888040000000002</v>
      </c>
      <c r="R89" s="41">
        <v>3.6907320000000001</v>
      </c>
      <c r="S89" s="41">
        <v>3.6906560000000002</v>
      </c>
      <c r="T89" s="41">
        <v>3.6913960000000001</v>
      </c>
      <c r="U89" s="41">
        <v>3.6906949999999998</v>
      </c>
      <c r="V89" s="41">
        <v>3.6940759999999999</v>
      </c>
      <c r="W89" s="41">
        <v>3.7003010000000001</v>
      </c>
      <c r="X89" s="41">
        <v>3.706512</v>
      </c>
      <c r="Y89" s="41">
        <v>3.7133219999999998</v>
      </c>
      <c r="Z89" s="41">
        <v>3.7216279999999999</v>
      </c>
      <c r="AA89" s="41">
        <v>3.7307429999999999</v>
      </c>
      <c r="AB89" s="41">
        <v>3.7303950000000001</v>
      </c>
      <c r="AC89" s="41">
        <v>3.7251940000000001</v>
      </c>
      <c r="AD89" s="41">
        <v>3.7192400000000001</v>
      </c>
      <c r="AE89" s="41">
        <v>3.70499</v>
      </c>
      <c r="AF89" s="41">
        <v>3.6854049999999998</v>
      </c>
      <c r="AG89" s="40">
        <v>1.3840999999999999E-2</v>
      </c>
    </row>
    <row r="90" spans="1:33" ht="15" customHeight="1" x14ac:dyDescent="0.25">
      <c r="B90" s="46" t="s">
        <v>155</v>
      </c>
      <c r="C90"/>
      <c r="D90"/>
      <c r="E90"/>
      <c r="F90"/>
      <c r="G90"/>
      <c r="H90"/>
      <c r="I90"/>
      <c r="J90"/>
      <c r="K90"/>
      <c r="L90"/>
      <c r="M90"/>
      <c r="N90"/>
      <c r="O90"/>
      <c r="P90"/>
      <c r="Q90"/>
      <c r="R90"/>
      <c r="S90"/>
      <c r="T90"/>
      <c r="U90"/>
      <c r="V90"/>
      <c r="W90"/>
      <c r="X90"/>
      <c r="Y90"/>
      <c r="Z90"/>
      <c r="AA90"/>
      <c r="AB90"/>
      <c r="AC90"/>
      <c r="AD90"/>
      <c r="AE90"/>
      <c r="AF90"/>
      <c r="AG90"/>
    </row>
    <row r="91" spans="1:33" ht="15" customHeight="1" x14ac:dyDescent="0.25">
      <c r="A91" s="43" t="s">
        <v>428</v>
      </c>
      <c r="B91" s="42" t="s">
        <v>157</v>
      </c>
      <c r="C91" s="41">
        <v>7.1669109999999998</v>
      </c>
      <c r="D91" s="41">
        <v>6.5841810000000001</v>
      </c>
      <c r="E91" s="41">
        <v>6.4859650000000002</v>
      </c>
      <c r="F91" s="41">
        <v>6.3782540000000001</v>
      </c>
      <c r="G91" s="41">
        <v>6.3492009999999999</v>
      </c>
      <c r="H91" s="41">
        <v>6.4364350000000004</v>
      </c>
      <c r="I91" s="41">
        <v>6.5916160000000001</v>
      </c>
      <c r="J91" s="41">
        <v>6.779172</v>
      </c>
      <c r="K91" s="41">
        <v>7.0117620000000001</v>
      </c>
      <c r="L91" s="41">
        <v>7.1698040000000001</v>
      </c>
      <c r="M91" s="41">
        <v>7.3790269999999998</v>
      </c>
      <c r="N91" s="41">
        <v>7.60372</v>
      </c>
      <c r="O91" s="41">
        <v>7.8518850000000002</v>
      </c>
      <c r="P91" s="41">
        <v>8.0825469999999999</v>
      </c>
      <c r="Q91" s="41">
        <v>8.1637989999999991</v>
      </c>
      <c r="R91" s="41">
        <v>8.3050999999999995</v>
      </c>
      <c r="S91" s="41">
        <v>8.5084700000000009</v>
      </c>
      <c r="T91" s="41">
        <v>8.7146109999999997</v>
      </c>
      <c r="U91" s="41">
        <v>8.9303830000000008</v>
      </c>
      <c r="V91" s="41">
        <v>9.2512830000000008</v>
      </c>
      <c r="W91" s="41">
        <v>9.4835259999999995</v>
      </c>
      <c r="X91" s="41">
        <v>9.7969620000000006</v>
      </c>
      <c r="Y91" s="41">
        <v>10.002758</v>
      </c>
      <c r="Z91" s="41">
        <v>10.234114999999999</v>
      </c>
      <c r="AA91" s="41">
        <v>10.551682</v>
      </c>
      <c r="AB91" s="41">
        <v>10.73044</v>
      </c>
      <c r="AC91" s="41">
        <v>11.060658999999999</v>
      </c>
      <c r="AD91" s="41">
        <v>11.358774</v>
      </c>
      <c r="AE91" s="41">
        <v>11.689014</v>
      </c>
      <c r="AF91" s="41">
        <v>11.932323</v>
      </c>
      <c r="AG91" s="40">
        <v>1.7734E-2</v>
      </c>
    </row>
    <row r="92" spans="1:33" ht="15" x14ac:dyDescent="0.25">
      <c r="A92" s="43" t="s">
        <v>429</v>
      </c>
      <c r="B92" s="42" t="s">
        <v>158</v>
      </c>
      <c r="C92" s="41">
        <v>1.404639</v>
      </c>
      <c r="D92" s="41">
        <v>1.46357</v>
      </c>
      <c r="E92" s="41">
        <v>1.524159</v>
      </c>
      <c r="F92" s="41">
        <v>1.606679</v>
      </c>
      <c r="G92" s="41">
        <v>1.6931719999999999</v>
      </c>
      <c r="H92" s="41">
        <v>1.791779</v>
      </c>
      <c r="I92" s="41">
        <v>1.8844259999999999</v>
      </c>
      <c r="J92" s="41">
        <v>1.975066</v>
      </c>
      <c r="K92" s="41">
        <v>2.0592760000000001</v>
      </c>
      <c r="L92" s="41">
        <v>2.1442260000000002</v>
      </c>
      <c r="M92" s="41">
        <v>2.2306080000000001</v>
      </c>
      <c r="N92" s="41">
        <v>2.3155860000000001</v>
      </c>
      <c r="O92" s="41">
        <v>2.409891</v>
      </c>
      <c r="P92" s="41">
        <v>2.5148269999999999</v>
      </c>
      <c r="Q92" s="41">
        <v>2.6259670000000002</v>
      </c>
      <c r="R92" s="41">
        <v>2.731217</v>
      </c>
      <c r="S92" s="41">
        <v>2.8330860000000002</v>
      </c>
      <c r="T92" s="41">
        <v>2.936804</v>
      </c>
      <c r="U92" s="41">
        <v>3.0420280000000002</v>
      </c>
      <c r="V92" s="41">
        <v>3.1563310000000002</v>
      </c>
      <c r="W92" s="41">
        <v>3.2796460000000001</v>
      </c>
      <c r="X92" s="41">
        <v>3.39392</v>
      </c>
      <c r="Y92" s="41">
        <v>3.5056349999999998</v>
      </c>
      <c r="Z92" s="41">
        <v>3.625273</v>
      </c>
      <c r="AA92" s="41">
        <v>3.7504140000000001</v>
      </c>
      <c r="AB92" s="41">
        <v>3.8763139999999998</v>
      </c>
      <c r="AC92" s="41">
        <v>4.0067579999999996</v>
      </c>
      <c r="AD92" s="41">
        <v>4.140504</v>
      </c>
      <c r="AE92" s="41">
        <v>4.2758010000000004</v>
      </c>
      <c r="AF92" s="41">
        <v>4.409249</v>
      </c>
      <c r="AG92" s="40">
        <v>4.0233999999999999E-2</v>
      </c>
    </row>
    <row r="93" spans="1:33" ht="15" customHeight="1" x14ac:dyDescent="0.25">
      <c r="A93" s="43" t="s">
        <v>430</v>
      </c>
      <c r="B93" s="42" t="s">
        <v>159</v>
      </c>
      <c r="C93" s="41">
        <v>2.4737429999999998</v>
      </c>
      <c r="D93" s="41">
        <v>3.2666590000000002</v>
      </c>
      <c r="E93" s="41">
        <v>3.3544</v>
      </c>
      <c r="F93" s="41">
        <v>3.490389</v>
      </c>
      <c r="G93" s="41">
        <v>3.7223269999999999</v>
      </c>
      <c r="H93" s="41">
        <v>3.9681920000000002</v>
      </c>
      <c r="I93" s="41">
        <v>4.1579509999999997</v>
      </c>
      <c r="J93" s="41">
        <v>4.3480670000000003</v>
      </c>
      <c r="K93" s="41">
        <v>4.526821</v>
      </c>
      <c r="L93" s="41">
        <v>4.7377849999999997</v>
      </c>
      <c r="M93" s="41">
        <v>4.9501850000000003</v>
      </c>
      <c r="N93" s="41">
        <v>5.1549649999999998</v>
      </c>
      <c r="O93" s="41">
        <v>5.367337</v>
      </c>
      <c r="P93" s="41">
        <v>5.5832280000000001</v>
      </c>
      <c r="Q93" s="41">
        <v>5.7909560000000004</v>
      </c>
      <c r="R93" s="41">
        <v>5.9933139999999998</v>
      </c>
      <c r="S93" s="41">
        <v>6.2010110000000003</v>
      </c>
      <c r="T93" s="41">
        <v>6.4171240000000003</v>
      </c>
      <c r="U93" s="41">
        <v>6.6344859999999999</v>
      </c>
      <c r="V93" s="41">
        <v>6.8694990000000002</v>
      </c>
      <c r="W93" s="41">
        <v>7.1174609999999996</v>
      </c>
      <c r="X93" s="41">
        <v>7.3747150000000001</v>
      </c>
      <c r="Y93" s="41">
        <v>7.6399330000000001</v>
      </c>
      <c r="Z93" s="41">
        <v>7.914917</v>
      </c>
      <c r="AA93" s="41">
        <v>8.2000679999999999</v>
      </c>
      <c r="AB93" s="41">
        <v>8.4739559999999994</v>
      </c>
      <c r="AC93" s="41">
        <v>8.7454669999999997</v>
      </c>
      <c r="AD93" s="41">
        <v>9.0213099999999997</v>
      </c>
      <c r="AE93" s="41">
        <v>9.2802810000000004</v>
      </c>
      <c r="AF93" s="41">
        <v>9.5272930000000002</v>
      </c>
      <c r="AG93" s="40">
        <v>4.7595999999999999E-2</v>
      </c>
    </row>
    <row r="94" spans="1:33" ht="15" customHeight="1" x14ac:dyDescent="0.25">
      <c r="B94"/>
      <c r="C94"/>
      <c r="D94"/>
      <c r="E94"/>
      <c r="F94"/>
      <c r="G94"/>
      <c r="H94"/>
      <c r="I94"/>
      <c r="J94"/>
      <c r="K94"/>
      <c r="L94"/>
      <c r="M94"/>
      <c r="N94"/>
      <c r="O94"/>
      <c r="P94"/>
      <c r="Q94"/>
      <c r="R94"/>
      <c r="S94"/>
      <c r="T94"/>
      <c r="U94"/>
      <c r="V94"/>
      <c r="W94"/>
      <c r="X94"/>
      <c r="Y94"/>
      <c r="Z94"/>
      <c r="AA94"/>
      <c r="AB94"/>
      <c r="AC94"/>
      <c r="AD94"/>
      <c r="AE94"/>
      <c r="AF94"/>
      <c r="AG94"/>
    </row>
    <row r="95" spans="1:33" ht="15" customHeight="1" x14ac:dyDescent="0.25">
      <c r="B95" s="46" t="s">
        <v>160</v>
      </c>
      <c r="C95"/>
      <c r="D95"/>
      <c r="E95"/>
      <c r="F95"/>
      <c r="G95"/>
      <c r="H95"/>
      <c r="I95"/>
      <c r="J95"/>
      <c r="K95"/>
      <c r="L95"/>
      <c r="M95"/>
      <c r="N95"/>
      <c r="O95"/>
      <c r="P95"/>
      <c r="Q95"/>
      <c r="R95"/>
      <c r="S95"/>
      <c r="T95"/>
      <c r="U95"/>
      <c r="V95"/>
      <c r="W95"/>
      <c r="X95"/>
      <c r="Y95"/>
      <c r="Z95"/>
      <c r="AA95"/>
      <c r="AB95"/>
      <c r="AC95"/>
      <c r="AD95"/>
      <c r="AE95"/>
      <c r="AF95"/>
      <c r="AG95"/>
    </row>
    <row r="96" spans="1:33" ht="15" customHeight="1" x14ac:dyDescent="0.25">
      <c r="A96" s="43" t="s">
        <v>431</v>
      </c>
      <c r="B96" s="42" t="s">
        <v>161</v>
      </c>
      <c r="C96" s="44">
        <v>0.70017499999999999</v>
      </c>
      <c r="D96" s="44">
        <v>0.70024900000000001</v>
      </c>
      <c r="E96" s="44">
        <v>0.68962299999999999</v>
      </c>
      <c r="F96" s="44">
        <v>0.64183000000000001</v>
      </c>
      <c r="G96" s="44">
        <v>0.59029299999999996</v>
      </c>
      <c r="H96" s="44">
        <v>0.56093000000000004</v>
      </c>
      <c r="I96" s="44">
        <v>0.52999399999999997</v>
      </c>
      <c r="J96" s="44">
        <v>0.51710599999999995</v>
      </c>
      <c r="K96" s="44">
        <v>0.53494299999999995</v>
      </c>
      <c r="L96" s="44">
        <v>0.50051500000000004</v>
      </c>
      <c r="M96" s="44">
        <v>0.47426400000000002</v>
      </c>
      <c r="N96" s="44">
        <v>0.469389</v>
      </c>
      <c r="O96" s="44">
        <v>0.48615199999999997</v>
      </c>
      <c r="P96" s="44">
        <v>0.46358199999999999</v>
      </c>
      <c r="Q96" s="44">
        <v>0.44315100000000002</v>
      </c>
      <c r="R96" s="44">
        <v>0.44501099999999999</v>
      </c>
      <c r="S96" s="44">
        <v>0.44201600000000002</v>
      </c>
      <c r="T96" s="44">
        <v>0.44122899999999998</v>
      </c>
      <c r="U96" s="44">
        <v>0.43544699999999997</v>
      </c>
      <c r="V96" s="44">
        <v>0.43642700000000001</v>
      </c>
      <c r="W96" s="44">
        <v>0.43817499999999998</v>
      </c>
      <c r="X96" s="44">
        <v>0.43823800000000002</v>
      </c>
      <c r="Y96" s="44">
        <v>0.43383899999999997</v>
      </c>
      <c r="Z96" s="44">
        <v>0.42609599999999997</v>
      </c>
      <c r="AA96" s="44">
        <v>0.411275</v>
      </c>
      <c r="AB96" s="44">
        <v>0.40696100000000002</v>
      </c>
      <c r="AC96" s="44">
        <v>0.40727999999999998</v>
      </c>
      <c r="AD96" s="44">
        <v>0.39754800000000001</v>
      </c>
      <c r="AE96" s="44">
        <v>0.39441999999999999</v>
      </c>
      <c r="AF96" s="44">
        <v>0.39698699999999998</v>
      </c>
      <c r="AG96" s="40">
        <v>-1.9376000000000001E-2</v>
      </c>
    </row>
    <row r="97" spans="1:33" ht="15" customHeight="1" x14ac:dyDescent="0.25">
      <c r="A97" s="43" t="s">
        <v>432</v>
      </c>
      <c r="B97" s="42" t="s">
        <v>162</v>
      </c>
      <c r="C97" s="44">
        <v>0.85524999999999995</v>
      </c>
      <c r="D97" s="44">
        <v>0.76265700000000003</v>
      </c>
      <c r="E97" s="44">
        <v>0.71442399999999995</v>
      </c>
      <c r="F97" s="44">
        <v>0.62537900000000002</v>
      </c>
      <c r="G97" s="44">
        <v>0.60273299999999996</v>
      </c>
      <c r="H97" s="44">
        <v>0.55403899999999995</v>
      </c>
      <c r="I97" s="44">
        <v>0.55132499999999995</v>
      </c>
      <c r="J97" s="44">
        <v>0.568268</v>
      </c>
      <c r="K97" s="44">
        <v>0.57225199999999998</v>
      </c>
      <c r="L97" s="44">
        <v>0.52605500000000005</v>
      </c>
      <c r="M97" s="44">
        <v>0.52673300000000001</v>
      </c>
      <c r="N97" s="44">
        <v>0.51613200000000004</v>
      </c>
      <c r="O97" s="44">
        <v>0.499921</v>
      </c>
      <c r="P97" s="44">
        <v>0.47861399999999998</v>
      </c>
      <c r="Q97" s="44">
        <v>0.45366400000000001</v>
      </c>
      <c r="R97" s="44">
        <v>0.44913799999999998</v>
      </c>
      <c r="S97" s="44">
        <v>0.43971900000000003</v>
      </c>
      <c r="T97" s="44">
        <v>0.431224</v>
      </c>
      <c r="U97" s="44">
        <v>0.434861</v>
      </c>
      <c r="V97" s="44">
        <v>0.42362100000000003</v>
      </c>
      <c r="W97" s="44">
        <v>0.43176900000000001</v>
      </c>
      <c r="X97" s="44">
        <v>0.42827999999999999</v>
      </c>
      <c r="Y97" s="44">
        <v>0.421709</v>
      </c>
      <c r="Z97" s="44">
        <v>0.41892600000000002</v>
      </c>
      <c r="AA97" s="44">
        <v>0.41342800000000002</v>
      </c>
      <c r="AB97" s="44">
        <v>0.408022</v>
      </c>
      <c r="AC97" s="44">
        <v>0.409995</v>
      </c>
      <c r="AD97" s="44">
        <v>0.40916400000000003</v>
      </c>
      <c r="AE97" s="44">
        <v>0.41225499999999998</v>
      </c>
      <c r="AF97" s="44">
        <v>0.41592299999999999</v>
      </c>
      <c r="AG97" s="40">
        <v>-2.4552000000000001E-2</v>
      </c>
    </row>
    <row r="98" spans="1:33" ht="15" customHeight="1" x14ac:dyDescent="0.25">
      <c r="A98" s="43" t="s">
        <v>433</v>
      </c>
      <c r="B98" s="42" t="s">
        <v>163</v>
      </c>
      <c r="C98" s="44">
        <v>4.3662780000000003</v>
      </c>
      <c r="D98" s="44">
        <v>4.2399490000000002</v>
      </c>
      <c r="E98" s="44">
        <v>3.998224</v>
      </c>
      <c r="F98" s="44">
        <v>3.4541949999999999</v>
      </c>
      <c r="G98" s="44">
        <v>3.3924609999999999</v>
      </c>
      <c r="H98" s="44">
        <v>3.375864</v>
      </c>
      <c r="I98" s="44">
        <v>3.3323930000000002</v>
      </c>
      <c r="J98" s="44">
        <v>3.2801849999999999</v>
      </c>
      <c r="K98" s="44">
        <v>3.2939319999999999</v>
      </c>
      <c r="L98" s="44">
        <v>3.1991299999999998</v>
      </c>
      <c r="M98" s="44">
        <v>3.1959270000000002</v>
      </c>
      <c r="N98" s="44">
        <v>3.190928</v>
      </c>
      <c r="O98" s="44">
        <v>3.2466879999999998</v>
      </c>
      <c r="P98" s="44">
        <v>3.110894</v>
      </c>
      <c r="Q98" s="44">
        <v>2.9841540000000002</v>
      </c>
      <c r="R98" s="44">
        <v>2.9687749999999999</v>
      </c>
      <c r="S98" s="44">
        <v>2.920566</v>
      </c>
      <c r="T98" s="44">
        <v>2.8906390000000002</v>
      </c>
      <c r="U98" s="44">
        <v>2.9046340000000002</v>
      </c>
      <c r="V98" s="44">
        <v>2.8541820000000002</v>
      </c>
      <c r="W98" s="44">
        <v>2.867559</v>
      </c>
      <c r="X98" s="44">
        <v>2.8470409999999999</v>
      </c>
      <c r="Y98" s="44">
        <v>2.8288090000000001</v>
      </c>
      <c r="Z98" s="44">
        <v>2.778985</v>
      </c>
      <c r="AA98" s="44">
        <v>2.7016070000000001</v>
      </c>
      <c r="AB98" s="44">
        <v>2.692628</v>
      </c>
      <c r="AC98" s="44">
        <v>2.747757</v>
      </c>
      <c r="AD98" s="44">
        <v>2.703411</v>
      </c>
      <c r="AE98" s="44">
        <v>2.6897180000000001</v>
      </c>
      <c r="AF98" s="44">
        <v>2.6551819999999999</v>
      </c>
      <c r="AG98" s="40">
        <v>-1.7004999999999999E-2</v>
      </c>
    </row>
    <row r="99" spans="1:33" ht="15" customHeight="1" thickBot="1" x14ac:dyDescent="0.25"/>
    <row r="100" spans="1:33" ht="15" customHeight="1" x14ac:dyDescent="0.2">
      <c r="B100" s="39" t="s">
        <v>569</v>
      </c>
    </row>
    <row r="101" spans="1:33" x14ac:dyDescent="0.2">
      <c r="B101" s="38" t="s">
        <v>558</v>
      </c>
    </row>
    <row r="102" spans="1:33" x14ac:dyDescent="0.2">
      <c r="B102" s="38" t="s">
        <v>559</v>
      </c>
    </row>
    <row r="103" spans="1:33" ht="15" customHeight="1" x14ac:dyDescent="0.2">
      <c r="B103" s="38" t="s">
        <v>560</v>
      </c>
    </row>
    <row r="104" spans="1:33" ht="15" customHeight="1" x14ac:dyDescent="0.2">
      <c r="B104" s="38" t="s">
        <v>561</v>
      </c>
    </row>
    <row r="105" spans="1:33" ht="15" customHeight="1" x14ac:dyDescent="0.2">
      <c r="B105" s="38" t="s">
        <v>562</v>
      </c>
    </row>
    <row r="106" spans="1:33" ht="15" customHeight="1" x14ac:dyDescent="0.2">
      <c r="B106" s="38" t="s">
        <v>563</v>
      </c>
    </row>
    <row r="107" spans="1:33" ht="15" customHeight="1" x14ac:dyDescent="0.2">
      <c r="B107" s="38" t="s">
        <v>164</v>
      </c>
    </row>
    <row r="108" spans="1:33" ht="15" customHeight="1" x14ac:dyDescent="0.2">
      <c r="B108" s="38" t="s">
        <v>564</v>
      </c>
    </row>
    <row r="109" spans="1:33" ht="15" customHeight="1" x14ac:dyDescent="0.2">
      <c r="B109" s="38" t="s">
        <v>76</v>
      </c>
    </row>
    <row r="110" spans="1:33" ht="15" customHeight="1" x14ac:dyDescent="0.2">
      <c r="B110" s="38" t="s">
        <v>77</v>
      </c>
    </row>
    <row r="111" spans="1:33" ht="15" customHeight="1" x14ac:dyDescent="0.2">
      <c r="B111" s="38" t="s">
        <v>565</v>
      </c>
    </row>
    <row r="112" spans="1:33" ht="15" customHeight="1" x14ac:dyDescent="0.2">
      <c r="B112" s="77" t="s">
        <v>570</v>
      </c>
      <c r="C112" s="76"/>
      <c r="D112" s="76"/>
      <c r="E112" s="76"/>
      <c r="F112" s="76"/>
      <c r="G112" s="76"/>
      <c r="H112" s="76"/>
      <c r="I112" s="76"/>
      <c r="J112" s="76"/>
      <c r="K112" s="76"/>
      <c r="L112" s="76"/>
      <c r="M112" s="76"/>
      <c r="N112" s="76"/>
      <c r="O112" s="76"/>
      <c r="P112" s="76"/>
      <c r="Q112" s="76"/>
      <c r="R112" s="76"/>
      <c r="S112" s="76"/>
      <c r="T112" s="76"/>
      <c r="U112" s="76"/>
      <c r="V112" s="76"/>
      <c r="W112" s="76"/>
      <c r="X112" s="76"/>
      <c r="Y112" s="76"/>
      <c r="Z112" s="76"/>
      <c r="AA112" s="76"/>
      <c r="AB112" s="76"/>
      <c r="AC112" s="76"/>
      <c r="AD112" s="76"/>
      <c r="AE112" s="76"/>
      <c r="AF112" s="76"/>
      <c r="AG112" s="76"/>
    </row>
    <row r="113" spans="2:2" ht="15" customHeight="1" x14ac:dyDescent="0.2">
      <c r="B113" s="38" t="s">
        <v>566</v>
      </c>
    </row>
    <row r="114" spans="2:2" ht="15" customHeight="1" x14ac:dyDescent="0.2">
      <c r="B114" s="38" t="s">
        <v>567</v>
      </c>
    </row>
    <row r="115" spans="2:2" ht="15" customHeight="1" x14ac:dyDescent="0.2">
      <c r="B115" s="38" t="s">
        <v>568</v>
      </c>
    </row>
    <row r="116" spans="2:2" ht="15" customHeight="1" x14ac:dyDescent="0.2">
      <c r="B116" s="38" t="s">
        <v>165</v>
      </c>
    </row>
    <row r="117" spans="2:2" ht="15" customHeight="1" x14ac:dyDescent="0.2">
      <c r="B117" s="38" t="s">
        <v>555</v>
      </c>
    </row>
    <row r="118" spans="2:2" ht="15" customHeight="1" x14ac:dyDescent="0.2">
      <c r="B118" s="38" t="s">
        <v>556</v>
      </c>
    </row>
    <row r="119" spans="2:2" ht="15" customHeight="1" x14ac:dyDescent="0.2">
      <c r="B119" s="38" t="s">
        <v>628</v>
      </c>
    </row>
    <row r="120" spans="2:2" ht="15" customHeight="1" x14ac:dyDescent="0.2">
      <c r="B120" s="38" t="s">
        <v>627</v>
      </c>
    </row>
    <row r="121" spans="2:2" ht="15" customHeight="1" x14ac:dyDescent="0.2"/>
    <row r="122" spans="2:2" ht="15" customHeight="1" x14ac:dyDescent="0.2"/>
    <row r="123" spans="2:2" ht="15" customHeight="1" x14ac:dyDescent="0.2"/>
    <row r="124" spans="2:2" ht="15" customHeight="1" x14ac:dyDescent="0.2"/>
    <row r="125" spans="2:2" ht="15" customHeight="1" x14ac:dyDescent="0.2"/>
    <row r="126" spans="2:2" ht="15" customHeight="1" x14ac:dyDescent="0.2"/>
    <row r="127" spans="2:2" ht="15" customHeight="1" x14ac:dyDescent="0.2"/>
    <row r="128" spans="2:2" ht="15" customHeight="1" x14ac:dyDescent="0.2"/>
    <row r="129" ht="15" customHeight="1" x14ac:dyDescent="0.2"/>
    <row r="130" ht="15" customHeight="1" x14ac:dyDescent="0.2"/>
    <row r="131" ht="15" customHeight="1" x14ac:dyDescent="0.2"/>
    <row r="132" ht="15" customHeight="1" x14ac:dyDescent="0.2"/>
    <row r="133" ht="15" customHeight="1" x14ac:dyDescent="0.2"/>
    <row r="134" ht="15" customHeight="1" x14ac:dyDescent="0.2"/>
    <row r="135" ht="15" customHeight="1" x14ac:dyDescent="0.2"/>
    <row r="136" ht="15" customHeight="1" x14ac:dyDescent="0.2"/>
    <row r="137" ht="15" customHeight="1" x14ac:dyDescent="0.2"/>
    <row r="138" ht="15" customHeight="1" x14ac:dyDescent="0.2"/>
    <row r="139" ht="15" customHeight="1" x14ac:dyDescent="0.2"/>
    <row r="140" ht="15" customHeight="1" x14ac:dyDescent="0.2"/>
    <row r="141" ht="15" customHeight="1" x14ac:dyDescent="0.2"/>
    <row r="142" ht="15" customHeight="1" x14ac:dyDescent="0.2"/>
    <row r="143" ht="15" customHeight="1" x14ac:dyDescent="0.2"/>
    <row r="144" ht="15" customHeight="1" x14ac:dyDescent="0.2"/>
    <row r="145" ht="15" customHeight="1" x14ac:dyDescent="0.2"/>
    <row r="146" ht="15" customHeight="1" x14ac:dyDescent="0.2"/>
    <row r="147" ht="15" customHeight="1" x14ac:dyDescent="0.2"/>
    <row r="148" ht="15" customHeight="1" x14ac:dyDescent="0.2"/>
    <row r="149" ht="15" customHeight="1" x14ac:dyDescent="0.2"/>
    <row r="150" ht="15" customHeight="1" x14ac:dyDescent="0.2"/>
    <row r="151" ht="15" customHeight="1" x14ac:dyDescent="0.2"/>
    <row r="152" ht="15" customHeight="1" x14ac:dyDescent="0.2"/>
    <row r="153" ht="15" customHeight="1" x14ac:dyDescent="0.2"/>
    <row r="154" ht="15" customHeight="1" x14ac:dyDescent="0.2"/>
    <row r="155" ht="15" customHeight="1" x14ac:dyDescent="0.2"/>
    <row r="156" ht="15" customHeight="1" x14ac:dyDescent="0.2"/>
    <row r="157" ht="15" customHeight="1" x14ac:dyDescent="0.2"/>
    <row r="158" ht="15" customHeight="1" x14ac:dyDescent="0.2"/>
    <row r="159" ht="15" customHeight="1" x14ac:dyDescent="0.2"/>
    <row r="160" ht="15" customHeight="1" x14ac:dyDescent="0.2"/>
    <row r="161" ht="15" customHeight="1" x14ac:dyDescent="0.2"/>
    <row r="162" ht="15" customHeight="1" x14ac:dyDescent="0.2"/>
    <row r="163" ht="15" customHeight="1" x14ac:dyDescent="0.2"/>
    <row r="164" ht="15" customHeight="1" x14ac:dyDescent="0.2"/>
    <row r="165" ht="15" customHeight="1" x14ac:dyDescent="0.2"/>
    <row r="166" ht="15" customHeight="1" x14ac:dyDescent="0.2"/>
    <row r="167" ht="15" customHeight="1" x14ac:dyDescent="0.2"/>
    <row r="168" ht="15" customHeight="1" x14ac:dyDescent="0.2"/>
    <row r="169" ht="15" customHeight="1" x14ac:dyDescent="0.2"/>
    <row r="170" ht="15" customHeight="1" x14ac:dyDescent="0.2"/>
    <row r="171" ht="15" customHeight="1" x14ac:dyDescent="0.2"/>
    <row r="172" ht="15" customHeight="1" x14ac:dyDescent="0.2"/>
    <row r="173" ht="15" customHeight="1" x14ac:dyDescent="0.2"/>
    <row r="174" ht="15" customHeight="1" x14ac:dyDescent="0.2"/>
    <row r="175" ht="15" customHeight="1" x14ac:dyDescent="0.2"/>
    <row r="176" ht="15" customHeight="1" x14ac:dyDescent="0.2"/>
    <row r="177" ht="15" customHeight="1" x14ac:dyDescent="0.2"/>
    <row r="178" ht="15" customHeight="1" x14ac:dyDescent="0.2"/>
    <row r="179" ht="15" customHeight="1" x14ac:dyDescent="0.2"/>
    <row r="180" ht="15" customHeight="1" x14ac:dyDescent="0.2"/>
    <row r="181" ht="15" customHeight="1" x14ac:dyDescent="0.2"/>
    <row r="182" ht="15" customHeight="1" x14ac:dyDescent="0.2"/>
    <row r="183" ht="15" customHeight="1" x14ac:dyDescent="0.2"/>
    <row r="184" ht="15" customHeight="1" x14ac:dyDescent="0.2"/>
    <row r="185" ht="15" customHeight="1" x14ac:dyDescent="0.2"/>
    <row r="186" ht="15" customHeight="1" x14ac:dyDescent="0.2"/>
    <row r="187" ht="15" customHeight="1" x14ac:dyDescent="0.2"/>
    <row r="188" ht="15" customHeight="1" x14ac:dyDescent="0.2"/>
    <row r="189" ht="15" customHeight="1" x14ac:dyDescent="0.2"/>
    <row r="190" ht="15" customHeight="1" x14ac:dyDescent="0.2"/>
    <row r="191" ht="15" customHeight="1" x14ac:dyDescent="0.2"/>
    <row r="192" ht="15" customHeight="1" x14ac:dyDescent="0.2"/>
    <row r="193" ht="15" customHeight="1" x14ac:dyDescent="0.2"/>
    <row r="194" ht="15" customHeight="1" x14ac:dyDescent="0.2"/>
    <row r="195" ht="15" customHeight="1" x14ac:dyDescent="0.2"/>
    <row r="196" ht="15" customHeight="1" x14ac:dyDescent="0.2"/>
    <row r="197" ht="15" customHeight="1" x14ac:dyDescent="0.2"/>
    <row r="198" ht="15" customHeight="1" x14ac:dyDescent="0.2"/>
    <row r="199" ht="15" customHeight="1" x14ac:dyDescent="0.2"/>
    <row r="200" ht="15" customHeight="1" x14ac:dyDescent="0.2"/>
    <row r="201" ht="15" customHeight="1" x14ac:dyDescent="0.2"/>
    <row r="202" ht="15" customHeight="1" x14ac:dyDescent="0.2"/>
    <row r="203" ht="15" customHeight="1" x14ac:dyDescent="0.2"/>
    <row r="204" ht="15" customHeight="1" x14ac:dyDescent="0.2"/>
    <row r="205" ht="15" customHeight="1" x14ac:dyDescent="0.2"/>
    <row r="206" ht="15" customHeight="1" x14ac:dyDescent="0.2"/>
    <row r="207" ht="15" customHeight="1" x14ac:dyDescent="0.2"/>
    <row r="208" ht="15" customHeight="1" x14ac:dyDescent="0.2"/>
    <row r="209" ht="15" customHeight="1" x14ac:dyDescent="0.2"/>
    <row r="210" ht="15" customHeight="1" x14ac:dyDescent="0.2"/>
    <row r="211" ht="15" customHeight="1" x14ac:dyDescent="0.2"/>
    <row r="212" ht="15" customHeight="1" x14ac:dyDescent="0.2"/>
    <row r="213" ht="15" customHeight="1" x14ac:dyDescent="0.2"/>
    <row r="214" ht="15" customHeight="1" x14ac:dyDescent="0.2"/>
    <row r="215" ht="15" customHeight="1" x14ac:dyDescent="0.2"/>
    <row r="216" ht="15" customHeight="1" x14ac:dyDescent="0.2"/>
    <row r="217" ht="15" customHeight="1" x14ac:dyDescent="0.2"/>
    <row r="218" ht="15" customHeight="1" x14ac:dyDescent="0.2"/>
    <row r="219" ht="15" customHeight="1" x14ac:dyDescent="0.2"/>
    <row r="220" ht="15" customHeight="1" x14ac:dyDescent="0.2"/>
    <row r="221" ht="15" customHeight="1" x14ac:dyDescent="0.2"/>
    <row r="222" ht="15" customHeight="1" x14ac:dyDescent="0.2"/>
    <row r="223" ht="15" customHeight="1" x14ac:dyDescent="0.2"/>
    <row r="224" ht="15" customHeight="1" x14ac:dyDescent="0.2"/>
    <row r="225" ht="15" customHeight="1" x14ac:dyDescent="0.2"/>
    <row r="226" ht="15" customHeight="1" x14ac:dyDescent="0.2"/>
    <row r="227" ht="15" customHeight="1" x14ac:dyDescent="0.2"/>
    <row r="228" ht="15" customHeight="1" x14ac:dyDescent="0.2"/>
    <row r="229" ht="15" customHeight="1" x14ac:dyDescent="0.2"/>
    <row r="230" ht="15" customHeight="1" x14ac:dyDescent="0.2"/>
    <row r="231" ht="15" customHeight="1" x14ac:dyDescent="0.2"/>
    <row r="232" ht="15" customHeight="1" x14ac:dyDescent="0.2"/>
    <row r="233" ht="15" customHeight="1" x14ac:dyDescent="0.2"/>
    <row r="234" ht="15" customHeight="1" x14ac:dyDescent="0.2"/>
    <row r="235" ht="15" customHeight="1" x14ac:dyDescent="0.2"/>
    <row r="236" ht="15" customHeight="1" x14ac:dyDescent="0.2"/>
    <row r="237" ht="15" customHeight="1" x14ac:dyDescent="0.2"/>
    <row r="238" ht="15" customHeight="1" x14ac:dyDescent="0.2"/>
    <row r="239" ht="15" customHeight="1" x14ac:dyDescent="0.2"/>
    <row r="240" ht="15" customHeight="1" x14ac:dyDescent="0.2"/>
    <row r="241" ht="15" customHeight="1" x14ac:dyDescent="0.2"/>
    <row r="242" ht="15" customHeight="1" x14ac:dyDescent="0.2"/>
    <row r="243" ht="15" customHeight="1" x14ac:dyDescent="0.2"/>
    <row r="244" ht="15" customHeight="1" x14ac:dyDescent="0.2"/>
    <row r="245" ht="15" customHeight="1" x14ac:dyDescent="0.2"/>
    <row r="246" ht="15" customHeight="1" x14ac:dyDescent="0.2"/>
    <row r="247" ht="15" customHeight="1" x14ac:dyDescent="0.2"/>
    <row r="248" ht="15" customHeight="1" x14ac:dyDescent="0.2"/>
    <row r="249" ht="15" customHeight="1" x14ac:dyDescent="0.2"/>
    <row r="250" ht="15" customHeight="1" x14ac:dyDescent="0.2"/>
    <row r="251" ht="15" customHeight="1" x14ac:dyDescent="0.2"/>
    <row r="252" ht="15" customHeight="1" x14ac:dyDescent="0.2"/>
    <row r="253" ht="15" customHeight="1" x14ac:dyDescent="0.2"/>
    <row r="254" ht="15" customHeight="1" x14ac:dyDescent="0.2"/>
    <row r="255" ht="15" customHeight="1" x14ac:dyDescent="0.2"/>
    <row r="256" ht="15" customHeight="1" x14ac:dyDescent="0.2"/>
    <row r="257" ht="15" customHeight="1" x14ac:dyDescent="0.2"/>
    <row r="258" ht="15" customHeight="1" x14ac:dyDescent="0.2"/>
    <row r="259" ht="15" customHeight="1" x14ac:dyDescent="0.2"/>
    <row r="260" ht="15" customHeight="1" x14ac:dyDescent="0.2"/>
    <row r="261" ht="15" customHeight="1" x14ac:dyDescent="0.2"/>
    <row r="262" ht="15" customHeight="1" x14ac:dyDescent="0.2"/>
    <row r="263" ht="15" customHeight="1" x14ac:dyDescent="0.2"/>
    <row r="264" ht="15" customHeight="1" x14ac:dyDescent="0.2"/>
    <row r="265" ht="15" customHeight="1" x14ac:dyDescent="0.2"/>
    <row r="266" ht="15" customHeight="1" x14ac:dyDescent="0.2"/>
    <row r="267" ht="15" customHeight="1" x14ac:dyDescent="0.2"/>
    <row r="268" ht="15" customHeight="1" x14ac:dyDescent="0.2"/>
    <row r="269" ht="15" customHeight="1" x14ac:dyDescent="0.2"/>
    <row r="270" ht="15" customHeight="1" x14ac:dyDescent="0.2"/>
    <row r="271" ht="15" customHeight="1" x14ac:dyDescent="0.2"/>
    <row r="272" ht="15" customHeight="1" x14ac:dyDescent="0.2"/>
    <row r="273" ht="15" customHeight="1" x14ac:dyDescent="0.2"/>
    <row r="274" ht="15" customHeight="1" x14ac:dyDescent="0.2"/>
    <row r="275" ht="15" customHeight="1" x14ac:dyDescent="0.2"/>
    <row r="276" ht="15" customHeight="1" x14ac:dyDescent="0.2"/>
    <row r="277" ht="15" customHeight="1" x14ac:dyDescent="0.2"/>
    <row r="278" ht="15" customHeight="1" x14ac:dyDescent="0.2"/>
    <row r="279" ht="15" customHeight="1" x14ac:dyDescent="0.2"/>
    <row r="280" ht="15" customHeight="1" x14ac:dyDescent="0.2"/>
    <row r="281" ht="15" customHeight="1" x14ac:dyDescent="0.2"/>
    <row r="282" ht="15" customHeight="1" x14ac:dyDescent="0.2"/>
    <row r="283" ht="15" customHeight="1" x14ac:dyDescent="0.2"/>
    <row r="284" ht="15" customHeight="1" x14ac:dyDescent="0.2"/>
    <row r="285" ht="15" customHeight="1" x14ac:dyDescent="0.2"/>
    <row r="286" ht="15" customHeight="1" x14ac:dyDescent="0.2"/>
    <row r="287" ht="15" customHeight="1" x14ac:dyDescent="0.2"/>
    <row r="288" ht="15" customHeight="1" x14ac:dyDescent="0.2"/>
    <row r="289" ht="15" customHeight="1" x14ac:dyDescent="0.2"/>
    <row r="290" ht="15" customHeight="1" x14ac:dyDescent="0.2"/>
    <row r="291" ht="15" customHeight="1" x14ac:dyDescent="0.2"/>
    <row r="292" ht="15" customHeight="1" x14ac:dyDescent="0.2"/>
    <row r="293" ht="15" customHeight="1" x14ac:dyDescent="0.2"/>
    <row r="294" ht="15" customHeight="1" x14ac:dyDescent="0.2"/>
    <row r="295" ht="15" customHeight="1" x14ac:dyDescent="0.2"/>
    <row r="296" ht="15" customHeight="1" x14ac:dyDescent="0.2"/>
    <row r="297" ht="15" customHeight="1" x14ac:dyDescent="0.2"/>
    <row r="298" ht="15" customHeight="1" x14ac:dyDescent="0.2"/>
    <row r="299" ht="15" customHeight="1" x14ac:dyDescent="0.2"/>
    <row r="300" ht="15" customHeight="1" x14ac:dyDescent="0.2"/>
    <row r="301" ht="15" customHeight="1" x14ac:dyDescent="0.2"/>
    <row r="302" ht="15" customHeight="1" x14ac:dyDescent="0.2"/>
    <row r="303" ht="15" customHeight="1" x14ac:dyDescent="0.2"/>
    <row r="304" ht="15" customHeight="1" x14ac:dyDescent="0.2"/>
    <row r="305" spans="2:33" ht="15" customHeight="1" x14ac:dyDescent="0.2"/>
    <row r="306" spans="2:33" ht="15" customHeight="1" x14ac:dyDescent="0.2"/>
    <row r="307" spans="2:33" ht="15" customHeight="1" x14ac:dyDescent="0.2"/>
    <row r="308" spans="2:33" ht="15" customHeight="1" x14ac:dyDescent="0.2">
      <c r="B308" s="76"/>
      <c r="C308" s="76"/>
      <c r="D308" s="76"/>
      <c r="E308" s="76"/>
      <c r="F308" s="76"/>
      <c r="G308" s="76"/>
      <c r="H308" s="76"/>
      <c r="I308" s="76"/>
      <c r="J308" s="76"/>
      <c r="K308" s="76"/>
      <c r="L308" s="76"/>
      <c r="M308" s="76"/>
      <c r="N308" s="76"/>
      <c r="O308" s="76"/>
      <c r="P308" s="76"/>
      <c r="Q308" s="76"/>
      <c r="R308" s="76"/>
      <c r="S308" s="76"/>
      <c r="T308" s="76"/>
      <c r="U308" s="76"/>
      <c r="V308" s="76"/>
      <c r="W308" s="76"/>
      <c r="X308" s="76"/>
      <c r="Y308" s="76"/>
      <c r="Z308" s="76"/>
      <c r="AA308" s="76"/>
      <c r="AB308" s="76"/>
      <c r="AC308" s="76"/>
      <c r="AD308" s="76"/>
      <c r="AE308" s="76"/>
      <c r="AF308" s="76"/>
      <c r="AG308" s="76"/>
    </row>
    <row r="309" spans="2:33" ht="15" customHeight="1" x14ac:dyDescent="0.2"/>
    <row r="310" spans="2:33" ht="15" customHeight="1" x14ac:dyDescent="0.2"/>
    <row r="311" spans="2:33" ht="15" customHeight="1" x14ac:dyDescent="0.2"/>
    <row r="312" spans="2:33" ht="15" customHeight="1" x14ac:dyDescent="0.2"/>
    <row r="313" spans="2:33" ht="15" customHeight="1" x14ac:dyDescent="0.2"/>
    <row r="314" spans="2:33" ht="15" customHeight="1" x14ac:dyDescent="0.2"/>
    <row r="315" spans="2:33" ht="15" customHeight="1" x14ac:dyDescent="0.2"/>
    <row r="316" spans="2:33" ht="15" customHeight="1" x14ac:dyDescent="0.2"/>
    <row r="317" spans="2:33" ht="15" customHeight="1" x14ac:dyDescent="0.2"/>
    <row r="318" spans="2:33" ht="15" customHeight="1" x14ac:dyDescent="0.2"/>
    <row r="319" spans="2:33" ht="15" customHeight="1" x14ac:dyDescent="0.2"/>
    <row r="320" spans="2:33" ht="15" customHeight="1" x14ac:dyDescent="0.2"/>
    <row r="321" ht="15" customHeight="1" x14ac:dyDescent="0.2"/>
    <row r="322" ht="15" customHeight="1" x14ac:dyDescent="0.2"/>
    <row r="323" ht="15" customHeight="1" x14ac:dyDescent="0.2"/>
    <row r="324" ht="15" customHeight="1" x14ac:dyDescent="0.2"/>
    <row r="325" ht="15" customHeight="1" x14ac:dyDescent="0.2"/>
    <row r="326" ht="15" customHeight="1" x14ac:dyDescent="0.2"/>
    <row r="327" ht="15" customHeight="1" x14ac:dyDescent="0.2"/>
    <row r="328" ht="15" customHeight="1" x14ac:dyDescent="0.2"/>
    <row r="329" ht="15" customHeight="1" x14ac:dyDescent="0.2"/>
    <row r="330" ht="15" customHeight="1" x14ac:dyDescent="0.2"/>
    <row r="331" ht="15" customHeight="1" x14ac:dyDescent="0.2"/>
    <row r="332" ht="15" customHeight="1" x14ac:dyDescent="0.2"/>
    <row r="333" ht="15" customHeight="1" x14ac:dyDescent="0.2"/>
    <row r="334" ht="15" customHeight="1" x14ac:dyDescent="0.2"/>
    <row r="335" ht="15" customHeight="1" x14ac:dyDescent="0.2"/>
    <row r="336" ht="15" customHeight="1" x14ac:dyDescent="0.2"/>
    <row r="337" ht="15" customHeight="1" x14ac:dyDescent="0.2"/>
    <row r="338" ht="15" customHeight="1" x14ac:dyDescent="0.2"/>
    <row r="339" ht="15" customHeight="1" x14ac:dyDescent="0.2"/>
    <row r="340" ht="15" customHeight="1" x14ac:dyDescent="0.2"/>
    <row r="341" ht="15" customHeight="1" x14ac:dyDescent="0.2"/>
    <row r="342" ht="15" customHeight="1" x14ac:dyDescent="0.2"/>
    <row r="343" ht="15" customHeight="1" x14ac:dyDescent="0.2"/>
    <row r="344" ht="15" customHeight="1" x14ac:dyDescent="0.2"/>
    <row r="345" ht="15" customHeight="1" x14ac:dyDescent="0.2"/>
    <row r="346" ht="15" customHeight="1" x14ac:dyDescent="0.2"/>
    <row r="347" ht="15" customHeight="1" x14ac:dyDescent="0.2"/>
    <row r="348" ht="15" customHeight="1" x14ac:dyDescent="0.2"/>
    <row r="349" ht="15" customHeight="1" x14ac:dyDescent="0.2"/>
    <row r="350" ht="15" customHeight="1" x14ac:dyDescent="0.2"/>
    <row r="351" ht="15" customHeight="1" x14ac:dyDescent="0.2"/>
    <row r="352" ht="15" customHeight="1" x14ac:dyDescent="0.2"/>
    <row r="353" ht="15" customHeight="1" x14ac:dyDescent="0.2"/>
    <row r="354" ht="15" customHeight="1" x14ac:dyDescent="0.2"/>
    <row r="355" ht="15" customHeight="1" x14ac:dyDescent="0.2"/>
    <row r="356" ht="15" customHeight="1" x14ac:dyDescent="0.2"/>
    <row r="357" ht="15" customHeight="1" x14ac:dyDescent="0.2"/>
    <row r="358" ht="15" customHeight="1" x14ac:dyDescent="0.2"/>
    <row r="359" ht="15" customHeight="1" x14ac:dyDescent="0.2"/>
    <row r="360" ht="15" customHeight="1" x14ac:dyDescent="0.2"/>
    <row r="361" ht="15" customHeight="1" x14ac:dyDescent="0.2"/>
    <row r="362" ht="15" customHeight="1" x14ac:dyDescent="0.2"/>
    <row r="363" ht="15" customHeight="1" x14ac:dyDescent="0.2"/>
    <row r="364" ht="15" customHeight="1" x14ac:dyDescent="0.2"/>
    <row r="365" ht="15" customHeight="1" x14ac:dyDescent="0.2"/>
    <row r="366" ht="15" customHeight="1" x14ac:dyDescent="0.2"/>
    <row r="367" ht="15" customHeight="1" x14ac:dyDescent="0.2"/>
    <row r="368" ht="15" customHeight="1" x14ac:dyDescent="0.2"/>
    <row r="369" ht="15" customHeight="1" x14ac:dyDescent="0.2"/>
    <row r="370" ht="15" customHeight="1" x14ac:dyDescent="0.2"/>
    <row r="371" ht="15" customHeight="1" x14ac:dyDescent="0.2"/>
    <row r="372" ht="15" customHeight="1" x14ac:dyDescent="0.2"/>
    <row r="373" ht="15" customHeight="1" x14ac:dyDescent="0.2"/>
    <row r="374" ht="15" customHeight="1" x14ac:dyDescent="0.2"/>
    <row r="375" ht="15" customHeight="1" x14ac:dyDescent="0.2"/>
    <row r="376" ht="15" customHeight="1" x14ac:dyDescent="0.2"/>
    <row r="377" ht="15" customHeight="1" x14ac:dyDescent="0.2"/>
    <row r="378" ht="15" customHeight="1" x14ac:dyDescent="0.2"/>
    <row r="379" ht="15" customHeight="1" x14ac:dyDescent="0.2"/>
    <row r="380" ht="15" customHeight="1" x14ac:dyDescent="0.2"/>
    <row r="381" ht="15" customHeight="1" x14ac:dyDescent="0.2"/>
    <row r="382" ht="15" customHeight="1" x14ac:dyDescent="0.2"/>
    <row r="383" ht="15" customHeight="1" x14ac:dyDescent="0.2"/>
    <row r="384" ht="15" customHeight="1" x14ac:dyDescent="0.2"/>
    <row r="385" ht="15" customHeight="1" x14ac:dyDescent="0.2"/>
    <row r="386" ht="15" customHeight="1" x14ac:dyDescent="0.2"/>
    <row r="387" ht="15" customHeight="1" x14ac:dyDescent="0.2"/>
    <row r="388" ht="15" customHeight="1" x14ac:dyDescent="0.2"/>
    <row r="389" ht="15" customHeight="1" x14ac:dyDescent="0.2"/>
    <row r="390" ht="15" customHeight="1" x14ac:dyDescent="0.2"/>
    <row r="391" ht="15" customHeight="1" x14ac:dyDescent="0.2"/>
    <row r="392" ht="15" customHeight="1" x14ac:dyDescent="0.2"/>
    <row r="393" ht="15" customHeight="1" x14ac:dyDescent="0.2"/>
    <row r="394" ht="15" customHeight="1" x14ac:dyDescent="0.2"/>
    <row r="395" ht="15" customHeight="1" x14ac:dyDescent="0.2"/>
    <row r="396" ht="15" customHeight="1" x14ac:dyDescent="0.2"/>
    <row r="397" ht="15" customHeight="1" x14ac:dyDescent="0.2"/>
    <row r="398" ht="15" customHeight="1" x14ac:dyDescent="0.2"/>
    <row r="399" ht="15" customHeight="1" x14ac:dyDescent="0.2"/>
    <row r="400" ht="15" customHeight="1" x14ac:dyDescent="0.2"/>
    <row r="401" ht="15" customHeight="1" x14ac:dyDescent="0.2"/>
    <row r="402" ht="15" customHeight="1" x14ac:dyDescent="0.2"/>
    <row r="403" ht="15" customHeight="1" x14ac:dyDescent="0.2"/>
    <row r="404" ht="15" customHeight="1" x14ac:dyDescent="0.2"/>
    <row r="405" ht="15" customHeight="1" x14ac:dyDescent="0.2"/>
    <row r="406" ht="15" customHeight="1" x14ac:dyDescent="0.2"/>
    <row r="407" ht="15" customHeight="1" x14ac:dyDescent="0.2"/>
    <row r="408" ht="15" customHeight="1" x14ac:dyDescent="0.2"/>
    <row r="409" ht="15" customHeight="1" x14ac:dyDescent="0.2"/>
    <row r="410" ht="15" customHeight="1" x14ac:dyDescent="0.2"/>
    <row r="411" ht="15" customHeight="1" x14ac:dyDescent="0.2"/>
    <row r="412" ht="15" customHeight="1" x14ac:dyDescent="0.2"/>
    <row r="413" ht="15" customHeight="1" x14ac:dyDescent="0.2"/>
    <row r="414" ht="15" customHeight="1" x14ac:dyDescent="0.2"/>
    <row r="415" ht="15" customHeight="1" x14ac:dyDescent="0.2"/>
    <row r="416" ht="15" customHeight="1" x14ac:dyDescent="0.2"/>
    <row r="417" ht="15" customHeight="1" x14ac:dyDescent="0.2"/>
    <row r="418" ht="15" customHeight="1" x14ac:dyDescent="0.2"/>
    <row r="419" ht="15" customHeight="1" x14ac:dyDescent="0.2"/>
    <row r="420" ht="15" customHeight="1" x14ac:dyDescent="0.2"/>
    <row r="421" ht="15" customHeight="1" x14ac:dyDescent="0.2"/>
    <row r="422" ht="15" customHeight="1" x14ac:dyDescent="0.2"/>
    <row r="423" ht="15" customHeight="1" x14ac:dyDescent="0.2"/>
    <row r="424" ht="15" customHeight="1" x14ac:dyDescent="0.2"/>
    <row r="425" ht="15" customHeight="1" x14ac:dyDescent="0.2"/>
    <row r="426" ht="15" customHeight="1" x14ac:dyDescent="0.2"/>
    <row r="427" ht="15" customHeight="1" x14ac:dyDescent="0.2"/>
    <row r="428" ht="15" customHeight="1" x14ac:dyDescent="0.2"/>
    <row r="429" ht="15" customHeight="1" x14ac:dyDescent="0.2"/>
    <row r="430" ht="15" customHeight="1" x14ac:dyDescent="0.2"/>
    <row r="431" ht="15" customHeight="1" x14ac:dyDescent="0.2"/>
    <row r="432" ht="15" customHeight="1" x14ac:dyDescent="0.2"/>
    <row r="433" ht="15" customHeight="1" x14ac:dyDescent="0.2"/>
    <row r="434" ht="15" customHeight="1" x14ac:dyDescent="0.2"/>
    <row r="435" ht="15" customHeight="1" x14ac:dyDescent="0.2"/>
    <row r="436" ht="15" customHeight="1" x14ac:dyDescent="0.2"/>
    <row r="437" ht="15" customHeight="1" x14ac:dyDescent="0.2"/>
    <row r="438" ht="15" customHeight="1" x14ac:dyDescent="0.2"/>
    <row r="439" ht="15" customHeight="1" x14ac:dyDescent="0.2"/>
    <row r="440" ht="15" customHeight="1" x14ac:dyDescent="0.2"/>
    <row r="441" ht="15" customHeight="1" x14ac:dyDescent="0.2"/>
    <row r="442" ht="15" customHeight="1" x14ac:dyDescent="0.2"/>
    <row r="443" ht="15" customHeight="1" x14ac:dyDescent="0.2"/>
    <row r="444" ht="15" customHeight="1" x14ac:dyDescent="0.2"/>
    <row r="445" ht="15" customHeight="1" x14ac:dyDescent="0.2"/>
    <row r="446" ht="15" customHeight="1" x14ac:dyDescent="0.2"/>
    <row r="447" ht="15" customHeight="1" x14ac:dyDescent="0.2"/>
    <row r="448" ht="15" customHeight="1" x14ac:dyDescent="0.2"/>
    <row r="449" ht="15" customHeight="1" x14ac:dyDescent="0.2"/>
    <row r="450" ht="15" customHeight="1" x14ac:dyDescent="0.2"/>
    <row r="451" ht="15" customHeight="1" x14ac:dyDescent="0.2"/>
    <row r="452" ht="15" customHeight="1" x14ac:dyDescent="0.2"/>
    <row r="453" ht="15" customHeight="1" x14ac:dyDescent="0.2"/>
    <row r="454" ht="15" customHeight="1" x14ac:dyDescent="0.2"/>
    <row r="455" ht="15" customHeight="1" x14ac:dyDescent="0.2"/>
    <row r="456" ht="15" customHeight="1" x14ac:dyDescent="0.2"/>
    <row r="457" ht="15" customHeight="1" x14ac:dyDescent="0.2"/>
    <row r="458" ht="15" customHeight="1" x14ac:dyDescent="0.2"/>
    <row r="459" ht="15" customHeight="1" x14ac:dyDescent="0.2"/>
    <row r="460" ht="15" customHeight="1" x14ac:dyDescent="0.2"/>
    <row r="461" ht="15" customHeight="1" x14ac:dyDescent="0.2"/>
    <row r="462" ht="15" customHeight="1" x14ac:dyDescent="0.2"/>
    <row r="463" ht="15" customHeight="1" x14ac:dyDescent="0.2"/>
    <row r="464" ht="15" customHeight="1" x14ac:dyDescent="0.2"/>
    <row r="465" ht="15" customHeight="1" x14ac:dyDescent="0.2"/>
    <row r="466" ht="15" customHeight="1" x14ac:dyDescent="0.2"/>
    <row r="467" ht="15" customHeight="1" x14ac:dyDescent="0.2"/>
    <row r="468" ht="15" customHeight="1" x14ac:dyDescent="0.2"/>
    <row r="469" ht="15" customHeight="1" x14ac:dyDescent="0.2"/>
    <row r="470" ht="15" customHeight="1" x14ac:dyDescent="0.2"/>
    <row r="471" ht="15" customHeight="1" x14ac:dyDescent="0.2"/>
    <row r="472" ht="15" customHeight="1" x14ac:dyDescent="0.2"/>
    <row r="473" ht="15" customHeight="1" x14ac:dyDescent="0.2"/>
    <row r="474" ht="15" customHeight="1" x14ac:dyDescent="0.2"/>
    <row r="475" ht="15" customHeight="1" x14ac:dyDescent="0.2"/>
    <row r="476" ht="15" customHeight="1" x14ac:dyDescent="0.2"/>
    <row r="477" ht="15" customHeight="1" x14ac:dyDescent="0.2"/>
    <row r="478" ht="15" customHeight="1" x14ac:dyDescent="0.2"/>
    <row r="479" ht="15" customHeight="1" x14ac:dyDescent="0.2"/>
    <row r="480" ht="15" customHeight="1" x14ac:dyDescent="0.2"/>
    <row r="481" ht="15" customHeight="1" x14ac:dyDescent="0.2"/>
    <row r="482" ht="15" customHeight="1" x14ac:dyDescent="0.2"/>
    <row r="483" ht="15" customHeight="1" x14ac:dyDescent="0.2"/>
    <row r="484" ht="15" customHeight="1" x14ac:dyDescent="0.2"/>
    <row r="485" ht="15" customHeight="1" x14ac:dyDescent="0.2"/>
    <row r="486" ht="15" customHeight="1" x14ac:dyDescent="0.2"/>
    <row r="487" ht="15" customHeight="1" x14ac:dyDescent="0.2"/>
    <row r="488" ht="15" customHeight="1" x14ac:dyDescent="0.2"/>
    <row r="489" ht="15" customHeight="1" x14ac:dyDescent="0.2"/>
    <row r="490" ht="15" customHeight="1" x14ac:dyDescent="0.2"/>
    <row r="491" ht="15" customHeight="1" x14ac:dyDescent="0.2"/>
    <row r="492" ht="15" customHeight="1" x14ac:dyDescent="0.2"/>
    <row r="493" ht="15" customHeight="1" x14ac:dyDescent="0.2"/>
    <row r="494" ht="15" customHeight="1" x14ac:dyDescent="0.2"/>
    <row r="495" ht="15" customHeight="1" x14ac:dyDescent="0.2"/>
    <row r="496" ht="15" customHeight="1" x14ac:dyDescent="0.2"/>
    <row r="497" spans="2:33" ht="15" customHeight="1" x14ac:dyDescent="0.2"/>
    <row r="498" spans="2:33" ht="15" customHeight="1" x14ac:dyDescent="0.2"/>
    <row r="499" spans="2:33" ht="15" customHeight="1" x14ac:dyDescent="0.2"/>
    <row r="500" spans="2:33" ht="15" customHeight="1" x14ac:dyDescent="0.2"/>
    <row r="501" spans="2:33" ht="15" customHeight="1" x14ac:dyDescent="0.2"/>
    <row r="502" spans="2:33" ht="15" customHeight="1" x14ac:dyDescent="0.2"/>
    <row r="503" spans="2:33" ht="15" customHeight="1" x14ac:dyDescent="0.2"/>
    <row r="504" spans="2:33" ht="15" customHeight="1" x14ac:dyDescent="0.2"/>
    <row r="505" spans="2:33" ht="15" customHeight="1" x14ac:dyDescent="0.2"/>
    <row r="506" spans="2:33" ht="15" customHeight="1" x14ac:dyDescent="0.2"/>
    <row r="507" spans="2:33" ht="15" customHeight="1" x14ac:dyDescent="0.2"/>
    <row r="508" spans="2:33" ht="15" customHeight="1" x14ac:dyDescent="0.2"/>
    <row r="509" spans="2:33" ht="15" customHeight="1" x14ac:dyDescent="0.2"/>
    <row r="510" spans="2:33" ht="15" customHeight="1" x14ac:dyDescent="0.2"/>
    <row r="511" spans="2:33" ht="15" customHeight="1" x14ac:dyDescent="0.2">
      <c r="B511" s="76"/>
      <c r="C511" s="76"/>
      <c r="D511" s="76"/>
      <c r="E511" s="76"/>
      <c r="F511" s="76"/>
      <c r="G511" s="76"/>
      <c r="H511" s="76"/>
      <c r="I511" s="76"/>
      <c r="J511" s="76"/>
      <c r="K511" s="76"/>
      <c r="L511" s="76"/>
      <c r="M511" s="76"/>
      <c r="N511" s="76"/>
      <c r="O511" s="76"/>
      <c r="P511" s="76"/>
      <c r="Q511" s="76"/>
      <c r="R511" s="76"/>
      <c r="S511" s="76"/>
      <c r="T511" s="76"/>
      <c r="U511" s="76"/>
      <c r="V511" s="76"/>
      <c r="W511" s="76"/>
      <c r="X511" s="76"/>
      <c r="Y511" s="76"/>
      <c r="Z511" s="76"/>
      <c r="AA511" s="76"/>
      <c r="AB511" s="76"/>
      <c r="AC511" s="76"/>
      <c r="AD511" s="76"/>
      <c r="AE511" s="76"/>
      <c r="AF511" s="76"/>
      <c r="AG511" s="76"/>
    </row>
    <row r="512" spans="2:33" ht="15" customHeight="1" x14ac:dyDescent="0.2"/>
    <row r="513" ht="15" customHeight="1" x14ac:dyDescent="0.2"/>
    <row r="514" ht="15" customHeight="1" x14ac:dyDescent="0.2"/>
    <row r="515" ht="15" customHeight="1" x14ac:dyDescent="0.2"/>
    <row r="516" ht="15" customHeight="1" x14ac:dyDescent="0.2"/>
    <row r="517" ht="15" customHeight="1" x14ac:dyDescent="0.2"/>
    <row r="518" ht="15" customHeight="1" x14ac:dyDescent="0.2"/>
    <row r="519" ht="15" customHeight="1" x14ac:dyDescent="0.2"/>
    <row r="520" ht="15" customHeight="1" x14ac:dyDescent="0.2"/>
    <row r="521" ht="15" customHeight="1" x14ac:dyDescent="0.2"/>
    <row r="522" ht="15" customHeight="1" x14ac:dyDescent="0.2"/>
    <row r="523" ht="15" customHeight="1" x14ac:dyDescent="0.2"/>
    <row r="524" ht="15" customHeight="1" x14ac:dyDescent="0.2"/>
    <row r="525" ht="15" customHeight="1" x14ac:dyDescent="0.2"/>
    <row r="526" ht="15" customHeight="1" x14ac:dyDescent="0.2"/>
    <row r="527" ht="15" customHeight="1" x14ac:dyDescent="0.2"/>
    <row r="528" ht="15" customHeight="1" x14ac:dyDescent="0.2"/>
    <row r="529" ht="15" customHeight="1" x14ac:dyDescent="0.2"/>
    <row r="530" ht="15" customHeight="1" x14ac:dyDescent="0.2"/>
    <row r="531" ht="15" customHeight="1" x14ac:dyDescent="0.2"/>
    <row r="532" ht="15" customHeight="1" x14ac:dyDescent="0.2"/>
    <row r="533" ht="15" customHeight="1" x14ac:dyDescent="0.2"/>
    <row r="534" ht="15" customHeight="1" x14ac:dyDescent="0.2"/>
    <row r="535" ht="15" customHeight="1" x14ac:dyDescent="0.2"/>
    <row r="536" ht="15" customHeight="1" x14ac:dyDescent="0.2"/>
    <row r="537" ht="15" customHeight="1" x14ac:dyDescent="0.2"/>
    <row r="538" ht="15" customHeight="1" x14ac:dyDescent="0.2"/>
    <row r="539" ht="15" customHeight="1" x14ac:dyDescent="0.2"/>
    <row r="540" ht="15" customHeight="1" x14ac:dyDescent="0.2"/>
    <row r="541" ht="15" customHeight="1" x14ac:dyDescent="0.2"/>
    <row r="542" ht="15" customHeight="1" x14ac:dyDescent="0.2"/>
    <row r="543" ht="15" customHeight="1" x14ac:dyDescent="0.2"/>
    <row r="544" ht="15" customHeight="1" x14ac:dyDescent="0.2"/>
    <row r="545" ht="15" customHeight="1" x14ac:dyDescent="0.2"/>
    <row r="546" ht="15" customHeight="1" x14ac:dyDescent="0.2"/>
    <row r="547" ht="15" customHeight="1" x14ac:dyDescent="0.2"/>
    <row r="548" ht="15" customHeight="1" x14ac:dyDescent="0.2"/>
    <row r="549" ht="15" customHeight="1" x14ac:dyDescent="0.2"/>
    <row r="550" ht="15" customHeight="1" x14ac:dyDescent="0.2"/>
    <row r="551" ht="15" customHeight="1" x14ac:dyDescent="0.2"/>
    <row r="552" ht="15" customHeight="1" x14ac:dyDescent="0.2"/>
    <row r="553" ht="15" customHeight="1" x14ac:dyDescent="0.2"/>
    <row r="554" ht="15" customHeight="1" x14ac:dyDescent="0.2"/>
    <row r="555" ht="15" customHeight="1" x14ac:dyDescent="0.2"/>
    <row r="556" ht="15" customHeight="1" x14ac:dyDescent="0.2"/>
    <row r="557" ht="15" customHeight="1" x14ac:dyDescent="0.2"/>
    <row r="558" ht="15" customHeight="1" x14ac:dyDescent="0.2"/>
    <row r="559" ht="15" customHeight="1" x14ac:dyDescent="0.2"/>
    <row r="560" ht="15" customHeight="1" x14ac:dyDescent="0.2"/>
    <row r="561" ht="15" customHeight="1" x14ac:dyDescent="0.2"/>
    <row r="562" ht="15" customHeight="1" x14ac:dyDescent="0.2"/>
    <row r="563" ht="15" customHeight="1" x14ac:dyDescent="0.2"/>
    <row r="564" ht="15" customHeight="1" x14ac:dyDescent="0.2"/>
    <row r="565" ht="15" customHeight="1" x14ac:dyDescent="0.2"/>
    <row r="566" ht="15" customHeight="1" x14ac:dyDescent="0.2"/>
    <row r="567" ht="15" customHeight="1" x14ac:dyDescent="0.2"/>
    <row r="568" ht="15" customHeight="1" x14ac:dyDescent="0.2"/>
    <row r="569" ht="15" customHeight="1" x14ac:dyDescent="0.2"/>
    <row r="570" ht="15" customHeight="1" x14ac:dyDescent="0.2"/>
    <row r="571" ht="15" customHeight="1" x14ac:dyDescent="0.2"/>
    <row r="572" ht="15" customHeight="1" x14ac:dyDescent="0.2"/>
    <row r="573" ht="15" customHeight="1" x14ac:dyDescent="0.2"/>
    <row r="574" ht="15" customHeight="1" x14ac:dyDescent="0.2"/>
    <row r="575" ht="15" customHeight="1" x14ac:dyDescent="0.2"/>
    <row r="576" ht="15" customHeight="1" x14ac:dyDescent="0.2"/>
    <row r="577" ht="15" customHeight="1" x14ac:dyDescent="0.2"/>
    <row r="578" ht="15" customHeight="1" x14ac:dyDescent="0.2"/>
    <row r="579" ht="15" customHeight="1" x14ac:dyDescent="0.2"/>
    <row r="580" ht="15" customHeight="1" x14ac:dyDescent="0.2"/>
    <row r="581" ht="15" customHeight="1" x14ac:dyDescent="0.2"/>
    <row r="582" ht="15" customHeight="1" x14ac:dyDescent="0.2"/>
    <row r="583" ht="15" customHeight="1" x14ac:dyDescent="0.2"/>
    <row r="584" ht="15" customHeight="1" x14ac:dyDescent="0.2"/>
    <row r="585" ht="15" customHeight="1" x14ac:dyDescent="0.2"/>
    <row r="586" ht="15" customHeight="1" x14ac:dyDescent="0.2"/>
    <row r="587" ht="15" customHeight="1" x14ac:dyDescent="0.2"/>
    <row r="588" ht="15" customHeight="1" x14ac:dyDescent="0.2"/>
    <row r="589" ht="15" customHeight="1" x14ac:dyDescent="0.2"/>
    <row r="590" ht="15" customHeight="1" x14ac:dyDescent="0.2"/>
    <row r="591" ht="15" customHeight="1" x14ac:dyDescent="0.2"/>
    <row r="592" ht="15" customHeight="1" x14ac:dyDescent="0.2"/>
    <row r="593" ht="15" customHeight="1" x14ac:dyDescent="0.2"/>
    <row r="594" ht="15" customHeight="1" x14ac:dyDescent="0.2"/>
    <row r="595" ht="15" customHeight="1" x14ac:dyDescent="0.2"/>
    <row r="596" ht="15" customHeight="1" x14ac:dyDescent="0.2"/>
    <row r="597" ht="15" customHeight="1" x14ac:dyDescent="0.2"/>
    <row r="598" ht="15" customHeight="1" x14ac:dyDescent="0.2"/>
    <row r="599" ht="15" customHeight="1" x14ac:dyDescent="0.2"/>
    <row r="600" ht="15" customHeight="1" x14ac:dyDescent="0.2"/>
    <row r="601" ht="15" customHeight="1" x14ac:dyDescent="0.2"/>
    <row r="602" ht="15" customHeight="1" x14ac:dyDescent="0.2"/>
    <row r="603" ht="15" customHeight="1" x14ac:dyDescent="0.2"/>
    <row r="604" ht="15" customHeight="1" x14ac:dyDescent="0.2"/>
    <row r="605" ht="15" customHeight="1" x14ac:dyDescent="0.2"/>
    <row r="606" ht="15" customHeight="1" x14ac:dyDescent="0.2"/>
    <row r="607" ht="15" customHeight="1" x14ac:dyDescent="0.2"/>
    <row r="608" ht="15" customHeight="1" x14ac:dyDescent="0.2"/>
    <row r="609" ht="15" customHeight="1" x14ac:dyDescent="0.2"/>
    <row r="610" ht="15" customHeight="1" x14ac:dyDescent="0.2"/>
    <row r="611" ht="15" customHeight="1" x14ac:dyDescent="0.2"/>
    <row r="612" ht="15" customHeight="1" x14ac:dyDescent="0.2"/>
    <row r="613" ht="15" customHeight="1" x14ac:dyDescent="0.2"/>
    <row r="614" ht="15" customHeight="1" x14ac:dyDescent="0.2"/>
    <row r="615" ht="15" customHeight="1" x14ac:dyDescent="0.2"/>
    <row r="616" ht="15" customHeight="1" x14ac:dyDescent="0.2"/>
    <row r="617" ht="15" customHeight="1" x14ac:dyDescent="0.2"/>
    <row r="618" ht="15" customHeight="1" x14ac:dyDescent="0.2"/>
    <row r="619" ht="15" customHeight="1" x14ac:dyDescent="0.2"/>
    <row r="620" ht="15" customHeight="1" x14ac:dyDescent="0.2"/>
    <row r="621" ht="15" customHeight="1" x14ac:dyDescent="0.2"/>
    <row r="622" ht="15" customHeight="1" x14ac:dyDescent="0.2"/>
    <row r="623" ht="15" customHeight="1" x14ac:dyDescent="0.2"/>
    <row r="624" ht="15" customHeight="1" x14ac:dyDescent="0.2"/>
    <row r="625" ht="15" customHeight="1" x14ac:dyDescent="0.2"/>
    <row r="626" ht="15" customHeight="1" x14ac:dyDescent="0.2"/>
    <row r="627" ht="15" customHeight="1" x14ac:dyDescent="0.2"/>
    <row r="628" ht="15" customHeight="1" x14ac:dyDescent="0.2"/>
    <row r="629" ht="15" customHeight="1" x14ac:dyDescent="0.2"/>
    <row r="630" ht="15" customHeight="1" x14ac:dyDescent="0.2"/>
    <row r="631" ht="15" customHeight="1" x14ac:dyDescent="0.2"/>
    <row r="632" ht="15" customHeight="1" x14ac:dyDescent="0.2"/>
    <row r="633" ht="15" customHeight="1" x14ac:dyDescent="0.2"/>
    <row r="634" ht="15" customHeight="1" x14ac:dyDescent="0.2"/>
    <row r="635" ht="15" customHeight="1" x14ac:dyDescent="0.2"/>
    <row r="636" ht="15" customHeight="1" x14ac:dyDescent="0.2"/>
    <row r="637" ht="15" customHeight="1" x14ac:dyDescent="0.2"/>
    <row r="638" ht="15" customHeight="1" x14ac:dyDescent="0.2"/>
    <row r="639" ht="15" customHeight="1" x14ac:dyDescent="0.2"/>
    <row r="640" ht="15" customHeight="1" x14ac:dyDescent="0.2"/>
    <row r="641" ht="15" customHeight="1" x14ac:dyDescent="0.2"/>
    <row r="642" ht="15" customHeight="1" x14ac:dyDescent="0.2"/>
    <row r="643" ht="15" customHeight="1" x14ac:dyDescent="0.2"/>
    <row r="644" ht="15" customHeight="1" x14ac:dyDescent="0.2"/>
    <row r="645" ht="15" customHeight="1" x14ac:dyDescent="0.2"/>
    <row r="646" ht="15" customHeight="1" x14ac:dyDescent="0.2"/>
    <row r="647" ht="15" customHeight="1" x14ac:dyDescent="0.2"/>
    <row r="648" ht="15" customHeight="1" x14ac:dyDescent="0.2"/>
    <row r="649" ht="15" customHeight="1" x14ac:dyDescent="0.2"/>
    <row r="650" ht="15" customHeight="1" x14ac:dyDescent="0.2"/>
    <row r="651" ht="15" customHeight="1" x14ac:dyDescent="0.2"/>
    <row r="652" ht="15" customHeight="1" x14ac:dyDescent="0.2"/>
    <row r="653" ht="15" customHeight="1" x14ac:dyDescent="0.2"/>
    <row r="654" ht="15" customHeight="1" x14ac:dyDescent="0.2"/>
    <row r="655" ht="15" customHeight="1" x14ac:dyDescent="0.2"/>
    <row r="656" ht="15" customHeight="1" x14ac:dyDescent="0.2"/>
    <row r="657" ht="15" customHeight="1" x14ac:dyDescent="0.2"/>
    <row r="658" ht="15" customHeight="1" x14ac:dyDescent="0.2"/>
    <row r="659" ht="15" customHeight="1" x14ac:dyDescent="0.2"/>
    <row r="660" ht="15" customHeight="1" x14ac:dyDescent="0.2"/>
    <row r="661" ht="15" customHeight="1" x14ac:dyDescent="0.2"/>
    <row r="662" ht="15" customHeight="1" x14ac:dyDescent="0.2"/>
    <row r="663" ht="15" customHeight="1" x14ac:dyDescent="0.2"/>
    <row r="664" ht="15" customHeight="1" x14ac:dyDescent="0.2"/>
    <row r="665" ht="15" customHeight="1" x14ac:dyDescent="0.2"/>
    <row r="666" ht="15" customHeight="1" x14ac:dyDescent="0.2"/>
    <row r="667" ht="15" customHeight="1" x14ac:dyDescent="0.2"/>
    <row r="668" ht="15" customHeight="1" x14ac:dyDescent="0.2"/>
    <row r="669" ht="15" customHeight="1" x14ac:dyDescent="0.2"/>
    <row r="670" ht="15" customHeight="1" x14ac:dyDescent="0.2"/>
    <row r="671" ht="15" customHeight="1" x14ac:dyDescent="0.2"/>
    <row r="672" ht="15" customHeight="1" x14ac:dyDescent="0.2"/>
    <row r="673" ht="15" customHeight="1" x14ac:dyDescent="0.2"/>
    <row r="674" ht="15" customHeight="1" x14ac:dyDescent="0.2"/>
    <row r="675" ht="15" customHeight="1" x14ac:dyDescent="0.2"/>
    <row r="676" ht="15" customHeight="1" x14ac:dyDescent="0.2"/>
    <row r="677" ht="15" customHeight="1" x14ac:dyDescent="0.2"/>
    <row r="678" ht="15" customHeight="1" x14ac:dyDescent="0.2"/>
    <row r="679" ht="15" customHeight="1" x14ac:dyDescent="0.2"/>
    <row r="680" ht="15" customHeight="1" x14ac:dyDescent="0.2"/>
    <row r="681" ht="15" customHeight="1" x14ac:dyDescent="0.2"/>
    <row r="682" ht="15" customHeight="1" x14ac:dyDescent="0.2"/>
    <row r="683" ht="15" customHeight="1" x14ac:dyDescent="0.2"/>
    <row r="684" ht="15" customHeight="1" x14ac:dyDescent="0.2"/>
    <row r="685" ht="15" customHeight="1" x14ac:dyDescent="0.2"/>
    <row r="686" ht="15" customHeight="1" x14ac:dyDescent="0.2"/>
    <row r="687" ht="15" customHeight="1" x14ac:dyDescent="0.2"/>
    <row r="688" ht="15" customHeight="1" x14ac:dyDescent="0.2"/>
    <row r="689" ht="15" customHeight="1" x14ac:dyDescent="0.2"/>
    <row r="690" ht="15" customHeight="1" x14ac:dyDescent="0.2"/>
    <row r="691" ht="15" customHeight="1" x14ac:dyDescent="0.2"/>
    <row r="692" ht="15" customHeight="1" x14ac:dyDescent="0.2"/>
    <row r="693" ht="15" customHeight="1" x14ac:dyDescent="0.2"/>
    <row r="694" ht="15" customHeight="1" x14ac:dyDescent="0.2"/>
    <row r="695" ht="15" customHeight="1" x14ac:dyDescent="0.2"/>
    <row r="696" ht="15" customHeight="1" x14ac:dyDescent="0.2"/>
    <row r="697" ht="15" customHeight="1" x14ac:dyDescent="0.2"/>
    <row r="698" ht="15" customHeight="1" x14ac:dyDescent="0.2"/>
    <row r="699" ht="15" customHeight="1" x14ac:dyDescent="0.2"/>
    <row r="700" ht="15" customHeight="1" x14ac:dyDescent="0.2"/>
    <row r="701" ht="15" customHeight="1" x14ac:dyDescent="0.2"/>
    <row r="702" ht="15" customHeight="1" x14ac:dyDescent="0.2"/>
    <row r="703" ht="15" customHeight="1" x14ac:dyDescent="0.2"/>
    <row r="704" ht="15" customHeight="1" x14ac:dyDescent="0.2"/>
    <row r="705" spans="2:33" ht="15" customHeight="1" x14ac:dyDescent="0.2"/>
    <row r="706" spans="2:33" ht="15" customHeight="1" x14ac:dyDescent="0.2"/>
    <row r="707" spans="2:33" ht="15" customHeight="1" x14ac:dyDescent="0.2"/>
    <row r="708" spans="2:33" ht="15" customHeight="1" x14ac:dyDescent="0.2"/>
    <row r="709" spans="2:33" ht="15" customHeight="1" x14ac:dyDescent="0.2"/>
    <row r="710" spans="2:33" ht="15" customHeight="1" x14ac:dyDescent="0.2"/>
    <row r="711" spans="2:33" ht="15" customHeight="1" x14ac:dyDescent="0.2"/>
    <row r="712" spans="2:33" ht="15" customHeight="1" x14ac:dyDescent="0.2">
      <c r="B712" s="76"/>
      <c r="C712" s="76"/>
      <c r="D712" s="76"/>
      <c r="E712" s="76"/>
      <c r="F712" s="76"/>
      <c r="G712" s="76"/>
      <c r="H712" s="76"/>
      <c r="I712" s="76"/>
      <c r="J712" s="76"/>
      <c r="K712" s="76"/>
      <c r="L712" s="76"/>
      <c r="M712" s="76"/>
      <c r="N712" s="76"/>
      <c r="O712" s="76"/>
      <c r="P712" s="76"/>
      <c r="Q712" s="76"/>
      <c r="R712" s="76"/>
      <c r="S712" s="76"/>
      <c r="T712" s="76"/>
      <c r="U712" s="76"/>
      <c r="V712" s="76"/>
      <c r="W712" s="76"/>
      <c r="X712" s="76"/>
      <c r="Y712" s="76"/>
      <c r="Z712" s="76"/>
      <c r="AA712" s="76"/>
      <c r="AB712" s="76"/>
      <c r="AC712" s="76"/>
      <c r="AD712" s="76"/>
      <c r="AE712" s="76"/>
      <c r="AF712" s="76"/>
      <c r="AG712" s="76"/>
    </row>
    <row r="713" spans="2:33" ht="15" customHeight="1" x14ac:dyDescent="0.2"/>
    <row r="714" spans="2:33" ht="15" customHeight="1" x14ac:dyDescent="0.2"/>
    <row r="715" spans="2:33" ht="15" customHeight="1" x14ac:dyDescent="0.2"/>
    <row r="716" spans="2:33" ht="15" customHeight="1" x14ac:dyDescent="0.2"/>
    <row r="717" spans="2:33" ht="15" customHeight="1" x14ac:dyDescent="0.2"/>
    <row r="718" spans="2:33" ht="15" customHeight="1" x14ac:dyDescent="0.2"/>
    <row r="719" spans="2:33" ht="15" customHeight="1" x14ac:dyDescent="0.2"/>
    <row r="720" spans="2:33" ht="15" customHeight="1" x14ac:dyDescent="0.2"/>
    <row r="721" ht="15" customHeight="1" x14ac:dyDescent="0.2"/>
    <row r="722" ht="15" customHeight="1" x14ac:dyDescent="0.2"/>
    <row r="723" ht="15" customHeight="1" x14ac:dyDescent="0.2"/>
    <row r="724" ht="15" customHeight="1" x14ac:dyDescent="0.2"/>
    <row r="725" ht="15" customHeight="1" x14ac:dyDescent="0.2"/>
    <row r="726" ht="15" customHeight="1" x14ac:dyDescent="0.2"/>
    <row r="727" ht="15" customHeight="1" x14ac:dyDescent="0.2"/>
    <row r="728" ht="15" customHeight="1" x14ac:dyDescent="0.2"/>
    <row r="729" ht="15" customHeight="1" x14ac:dyDescent="0.2"/>
    <row r="730" ht="15" customHeight="1" x14ac:dyDescent="0.2"/>
    <row r="731" ht="15" customHeight="1" x14ac:dyDescent="0.2"/>
    <row r="732" ht="15" customHeight="1" x14ac:dyDescent="0.2"/>
    <row r="733" ht="15" customHeight="1" x14ac:dyDescent="0.2"/>
    <row r="734" ht="15" customHeight="1" x14ac:dyDescent="0.2"/>
    <row r="735" ht="15" customHeight="1" x14ac:dyDescent="0.2"/>
    <row r="736" ht="15" customHeight="1" x14ac:dyDescent="0.2"/>
    <row r="737" ht="15" customHeight="1" x14ac:dyDescent="0.2"/>
    <row r="738" ht="15" customHeight="1" x14ac:dyDescent="0.2"/>
    <row r="739" ht="15" customHeight="1" x14ac:dyDescent="0.2"/>
    <row r="740" ht="15" customHeight="1" x14ac:dyDescent="0.2"/>
    <row r="741" ht="15" customHeight="1" x14ac:dyDescent="0.2"/>
    <row r="742" ht="15" customHeight="1" x14ac:dyDescent="0.2"/>
    <row r="743" ht="15" customHeight="1" x14ac:dyDescent="0.2"/>
    <row r="744" ht="15" customHeight="1" x14ac:dyDescent="0.2"/>
    <row r="745" ht="15" customHeight="1" x14ac:dyDescent="0.2"/>
    <row r="746" ht="15" customHeight="1" x14ac:dyDescent="0.2"/>
    <row r="747" ht="15" customHeight="1" x14ac:dyDescent="0.2"/>
    <row r="748" ht="15" customHeight="1" x14ac:dyDescent="0.2"/>
    <row r="749" ht="15" customHeight="1" x14ac:dyDescent="0.2"/>
    <row r="750" ht="15" customHeight="1" x14ac:dyDescent="0.2"/>
    <row r="751" ht="15" customHeight="1" x14ac:dyDescent="0.2"/>
    <row r="752" ht="15" customHeight="1" x14ac:dyDescent="0.2"/>
    <row r="753" ht="15" customHeight="1" x14ac:dyDescent="0.2"/>
    <row r="754" ht="15" customHeight="1" x14ac:dyDescent="0.2"/>
    <row r="755" ht="15" customHeight="1" x14ac:dyDescent="0.2"/>
    <row r="756" ht="15" customHeight="1" x14ac:dyDescent="0.2"/>
    <row r="757" ht="15" customHeight="1" x14ac:dyDescent="0.2"/>
    <row r="758" ht="15" customHeight="1" x14ac:dyDescent="0.2"/>
    <row r="759" ht="15" customHeight="1" x14ac:dyDescent="0.2"/>
    <row r="760" ht="15" customHeight="1" x14ac:dyDescent="0.2"/>
    <row r="761" ht="15" customHeight="1" x14ac:dyDescent="0.2"/>
    <row r="762" ht="15" customHeight="1" x14ac:dyDescent="0.2"/>
    <row r="763" ht="15" customHeight="1" x14ac:dyDescent="0.2"/>
    <row r="764" ht="15" customHeight="1" x14ac:dyDescent="0.2"/>
    <row r="765" ht="15" customHeight="1" x14ac:dyDescent="0.2"/>
    <row r="766" ht="15" customHeight="1" x14ac:dyDescent="0.2"/>
    <row r="767" ht="15" customHeight="1" x14ac:dyDescent="0.2"/>
    <row r="768" ht="15" customHeight="1" x14ac:dyDescent="0.2"/>
    <row r="769" ht="15" customHeight="1" x14ac:dyDescent="0.2"/>
    <row r="770" ht="15" customHeight="1" x14ac:dyDescent="0.2"/>
    <row r="771" ht="15" customHeight="1" x14ac:dyDescent="0.2"/>
    <row r="772" ht="15" customHeight="1" x14ac:dyDescent="0.2"/>
    <row r="773" ht="15" customHeight="1" x14ac:dyDescent="0.2"/>
    <row r="774" ht="15" customHeight="1" x14ac:dyDescent="0.2"/>
    <row r="775" ht="15" customHeight="1" x14ac:dyDescent="0.2"/>
    <row r="776" ht="15" customHeight="1" x14ac:dyDescent="0.2"/>
    <row r="777" ht="15" customHeight="1" x14ac:dyDescent="0.2"/>
    <row r="778" ht="15" customHeight="1" x14ac:dyDescent="0.2"/>
    <row r="779" ht="15" customHeight="1" x14ac:dyDescent="0.2"/>
    <row r="780" ht="15" customHeight="1" x14ac:dyDescent="0.2"/>
    <row r="781" ht="15" customHeight="1" x14ac:dyDescent="0.2"/>
    <row r="782" ht="15" customHeight="1" x14ac:dyDescent="0.2"/>
    <row r="783" ht="15" customHeight="1" x14ac:dyDescent="0.2"/>
    <row r="784" ht="15" customHeight="1" x14ac:dyDescent="0.2"/>
    <row r="785" ht="15" customHeight="1" x14ac:dyDescent="0.2"/>
    <row r="786" ht="15" customHeight="1" x14ac:dyDescent="0.2"/>
    <row r="787" ht="15" customHeight="1" x14ac:dyDescent="0.2"/>
    <row r="788" ht="15" customHeight="1" x14ac:dyDescent="0.2"/>
    <row r="789" ht="15" customHeight="1" x14ac:dyDescent="0.2"/>
    <row r="790" ht="15" customHeight="1" x14ac:dyDescent="0.2"/>
    <row r="791" ht="15" customHeight="1" x14ac:dyDescent="0.2"/>
    <row r="792" ht="15" customHeight="1" x14ac:dyDescent="0.2"/>
    <row r="793" ht="15" customHeight="1" x14ac:dyDescent="0.2"/>
    <row r="794" ht="15" customHeight="1" x14ac:dyDescent="0.2"/>
    <row r="795" ht="15" customHeight="1" x14ac:dyDescent="0.2"/>
    <row r="796" ht="15" customHeight="1" x14ac:dyDescent="0.2"/>
    <row r="797" ht="15" customHeight="1" x14ac:dyDescent="0.2"/>
    <row r="798" ht="15" customHeight="1" x14ac:dyDescent="0.2"/>
    <row r="799" ht="15" customHeight="1" x14ac:dyDescent="0.2"/>
    <row r="800" ht="15" customHeight="1" x14ac:dyDescent="0.2"/>
    <row r="801" ht="15" customHeight="1" x14ac:dyDescent="0.2"/>
    <row r="802" ht="15" customHeight="1" x14ac:dyDescent="0.2"/>
    <row r="803" ht="15" customHeight="1" x14ac:dyDescent="0.2"/>
    <row r="804" ht="15" customHeight="1" x14ac:dyDescent="0.2"/>
    <row r="805" ht="15" customHeight="1" x14ac:dyDescent="0.2"/>
    <row r="806" ht="15" customHeight="1" x14ac:dyDescent="0.2"/>
    <row r="807" ht="15" customHeight="1" x14ac:dyDescent="0.2"/>
    <row r="808" ht="15" customHeight="1" x14ac:dyDescent="0.2"/>
    <row r="809" ht="15" customHeight="1" x14ac:dyDescent="0.2"/>
    <row r="810" ht="15" customHeight="1" x14ac:dyDescent="0.2"/>
    <row r="811" ht="15" customHeight="1" x14ac:dyDescent="0.2"/>
    <row r="812" ht="15" customHeight="1" x14ac:dyDescent="0.2"/>
    <row r="813" ht="15" customHeight="1" x14ac:dyDescent="0.2"/>
    <row r="814" ht="15" customHeight="1" x14ac:dyDescent="0.2"/>
    <row r="815" ht="15" customHeight="1" x14ac:dyDescent="0.2"/>
    <row r="816" ht="15" customHeight="1" x14ac:dyDescent="0.2"/>
    <row r="817" ht="15" customHeight="1" x14ac:dyDescent="0.2"/>
    <row r="818" ht="15" customHeight="1" x14ac:dyDescent="0.2"/>
    <row r="819" ht="15" customHeight="1" x14ac:dyDescent="0.2"/>
    <row r="820" ht="15" customHeight="1" x14ac:dyDescent="0.2"/>
    <row r="821" ht="15" customHeight="1" x14ac:dyDescent="0.2"/>
    <row r="822" ht="15" customHeight="1" x14ac:dyDescent="0.2"/>
    <row r="823" ht="15" customHeight="1" x14ac:dyDescent="0.2"/>
    <row r="824" ht="15" customHeight="1" x14ac:dyDescent="0.2"/>
    <row r="825" ht="15" customHeight="1" x14ac:dyDescent="0.2"/>
    <row r="826" ht="15" customHeight="1" x14ac:dyDescent="0.2"/>
    <row r="827" ht="15" customHeight="1" x14ac:dyDescent="0.2"/>
    <row r="828" ht="15" customHeight="1" x14ac:dyDescent="0.2"/>
    <row r="829" ht="15" customHeight="1" x14ac:dyDescent="0.2"/>
    <row r="830" ht="15" customHeight="1" x14ac:dyDescent="0.2"/>
    <row r="831" ht="15" customHeight="1" x14ac:dyDescent="0.2"/>
    <row r="832" ht="15" customHeight="1" x14ac:dyDescent="0.2"/>
    <row r="833" ht="15" customHeight="1" x14ac:dyDescent="0.2"/>
    <row r="834" ht="15" customHeight="1" x14ac:dyDescent="0.2"/>
    <row r="835" ht="15" customHeight="1" x14ac:dyDescent="0.2"/>
    <row r="836" ht="15" customHeight="1" x14ac:dyDescent="0.2"/>
    <row r="837" ht="15" customHeight="1" x14ac:dyDescent="0.2"/>
    <row r="838" ht="15" customHeight="1" x14ac:dyDescent="0.2"/>
    <row r="839" ht="15" customHeight="1" x14ac:dyDescent="0.2"/>
    <row r="840" ht="15" customHeight="1" x14ac:dyDescent="0.2"/>
    <row r="841" ht="15" customHeight="1" x14ac:dyDescent="0.2"/>
    <row r="842" ht="15" customHeight="1" x14ac:dyDescent="0.2"/>
    <row r="843" ht="15" customHeight="1" x14ac:dyDescent="0.2"/>
    <row r="844" ht="15" customHeight="1" x14ac:dyDescent="0.2"/>
    <row r="845" ht="15" customHeight="1" x14ac:dyDescent="0.2"/>
    <row r="846" ht="15" customHeight="1" x14ac:dyDescent="0.2"/>
    <row r="847" ht="15" customHeight="1" x14ac:dyDescent="0.2"/>
    <row r="848" ht="15" customHeight="1" x14ac:dyDescent="0.2"/>
    <row r="849" ht="15" customHeight="1" x14ac:dyDescent="0.2"/>
    <row r="850" ht="15" customHeight="1" x14ac:dyDescent="0.2"/>
    <row r="851" ht="15" customHeight="1" x14ac:dyDescent="0.2"/>
    <row r="852" ht="15" customHeight="1" x14ac:dyDescent="0.2"/>
    <row r="853" ht="15" customHeight="1" x14ac:dyDescent="0.2"/>
    <row r="854" ht="15" customHeight="1" x14ac:dyDescent="0.2"/>
    <row r="855" ht="15" customHeight="1" x14ac:dyDescent="0.2"/>
    <row r="856" ht="15" customHeight="1" x14ac:dyDescent="0.2"/>
    <row r="857" ht="15" customHeight="1" x14ac:dyDescent="0.2"/>
    <row r="858" ht="15" customHeight="1" x14ac:dyDescent="0.2"/>
    <row r="859" ht="15" customHeight="1" x14ac:dyDescent="0.2"/>
    <row r="860" ht="15" customHeight="1" x14ac:dyDescent="0.2"/>
    <row r="861" ht="15" customHeight="1" x14ac:dyDescent="0.2"/>
    <row r="862" ht="15" customHeight="1" x14ac:dyDescent="0.2"/>
    <row r="863" ht="15" customHeight="1" x14ac:dyDescent="0.2"/>
    <row r="864" ht="15" customHeight="1" x14ac:dyDescent="0.2"/>
    <row r="865" ht="15" customHeight="1" x14ac:dyDescent="0.2"/>
    <row r="866" ht="15" customHeight="1" x14ac:dyDescent="0.2"/>
    <row r="867" ht="15" customHeight="1" x14ac:dyDescent="0.2"/>
    <row r="868" ht="15" customHeight="1" x14ac:dyDescent="0.2"/>
    <row r="869" ht="15" customHeight="1" x14ac:dyDescent="0.2"/>
    <row r="870" ht="15" customHeight="1" x14ac:dyDescent="0.2"/>
    <row r="871" ht="15" customHeight="1" x14ac:dyDescent="0.2"/>
    <row r="872" ht="15" customHeight="1" x14ac:dyDescent="0.2"/>
    <row r="873" ht="15" customHeight="1" x14ac:dyDescent="0.2"/>
    <row r="874" ht="15" customHeight="1" x14ac:dyDescent="0.2"/>
    <row r="875" ht="15" customHeight="1" x14ac:dyDescent="0.2"/>
    <row r="876" ht="15" customHeight="1" x14ac:dyDescent="0.2"/>
    <row r="877" ht="15" customHeight="1" x14ac:dyDescent="0.2"/>
    <row r="878" ht="15" customHeight="1" x14ac:dyDescent="0.2"/>
    <row r="879" ht="15" customHeight="1" x14ac:dyDescent="0.2"/>
    <row r="880" ht="15" customHeight="1" x14ac:dyDescent="0.2"/>
    <row r="881" spans="2:33" ht="15" customHeight="1" x14ac:dyDescent="0.2"/>
    <row r="882" spans="2:33" ht="15" customHeight="1" x14ac:dyDescent="0.2"/>
    <row r="883" spans="2:33" ht="15" customHeight="1" x14ac:dyDescent="0.2"/>
    <row r="884" spans="2:33" ht="15" customHeight="1" x14ac:dyDescent="0.2"/>
    <row r="885" spans="2:33" ht="15" customHeight="1" x14ac:dyDescent="0.2"/>
    <row r="886" spans="2:33" ht="15" customHeight="1" x14ac:dyDescent="0.2"/>
    <row r="887" spans="2:33" ht="15" customHeight="1" x14ac:dyDescent="0.2">
      <c r="B887" s="76"/>
      <c r="C887" s="76"/>
      <c r="D887" s="76"/>
      <c r="E887" s="76"/>
      <c r="F887" s="76"/>
      <c r="G887" s="76"/>
      <c r="H887" s="76"/>
      <c r="I887" s="76"/>
      <c r="J887" s="76"/>
      <c r="K887" s="76"/>
      <c r="L887" s="76"/>
      <c r="M887" s="76"/>
      <c r="N887" s="76"/>
      <c r="O887" s="76"/>
      <c r="P887" s="76"/>
      <c r="Q887" s="76"/>
      <c r="R887" s="76"/>
      <c r="S887" s="76"/>
      <c r="T887" s="76"/>
      <c r="U887" s="76"/>
      <c r="V887" s="76"/>
      <c r="W887" s="76"/>
      <c r="X887" s="76"/>
      <c r="Y887" s="76"/>
      <c r="Z887" s="76"/>
      <c r="AA887" s="76"/>
      <c r="AB887" s="76"/>
      <c r="AC887" s="76"/>
      <c r="AD887" s="76"/>
      <c r="AE887" s="76"/>
      <c r="AF887" s="76"/>
      <c r="AG887" s="76"/>
    </row>
    <row r="888" spans="2:33" ht="15" customHeight="1" x14ac:dyDescent="0.2"/>
    <row r="889" spans="2:33" ht="15" customHeight="1" x14ac:dyDescent="0.2"/>
    <row r="890" spans="2:33" ht="15" customHeight="1" x14ac:dyDescent="0.2"/>
    <row r="891" spans="2:33" ht="15" customHeight="1" x14ac:dyDescent="0.2"/>
    <row r="892" spans="2:33" ht="15" customHeight="1" x14ac:dyDescent="0.2"/>
    <row r="893" spans="2:33" ht="15" customHeight="1" x14ac:dyDescent="0.2"/>
    <row r="894" spans="2:33" ht="15" customHeight="1" x14ac:dyDescent="0.2"/>
    <row r="895" spans="2:33" ht="15" customHeight="1" x14ac:dyDescent="0.2"/>
    <row r="896" spans="2:33" ht="15" customHeight="1" x14ac:dyDescent="0.2"/>
    <row r="897" ht="15" customHeight="1" x14ac:dyDescent="0.2"/>
    <row r="898" ht="15" customHeight="1" x14ac:dyDescent="0.2"/>
    <row r="899" ht="15" customHeight="1" x14ac:dyDescent="0.2"/>
    <row r="900" ht="15" customHeight="1" x14ac:dyDescent="0.2"/>
    <row r="901" ht="15" customHeight="1" x14ac:dyDescent="0.2"/>
    <row r="902" ht="15" customHeight="1" x14ac:dyDescent="0.2"/>
    <row r="903" ht="15" customHeight="1" x14ac:dyDescent="0.2"/>
    <row r="904" ht="15" customHeight="1" x14ac:dyDescent="0.2"/>
    <row r="905" ht="15" customHeight="1" x14ac:dyDescent="0.2"/>
    <row r="906" ht="15" customHeight="1" x14ac:dyDescent="0.2"/>
    <row r="907" ht="15" customHeight="1" x14ac:dyDescent="0.2"/>
    <row r="908" ht="15" customHeight="1" x14ac:dyDescent="0.2"/>
    <row r="909" ht="15" customHeight="1" x14ac:dyDescent="0.2"/>
    <row r="910" ht="15" customHeight="1" x14ac:dyDescent="0.2"/>
    <row r="911" ht="15" customHeight="1" x14ac:dyDescent="0.2"/>
    <row r="912" ht="15" customHeight="1" x14ac:dyDescent="0.2"/>
    <row r="913" ht="15" customHeight="1" x14ac:dyDescent="0.2"/>
    <row r="914" ht="15" customHeight="1" x14ac:dyDescent="0.2"/>
    <row r="915" ht="15" customHeight="1" x14ac:dyDescent="0.2"/>
    <row r="916" ht="15" customHeight="1" x14ac:dyDescent="0.2"/>
    <row r="917" ht="15" customHeight="1" x14ac:dyDescent="0.2"/>
    <row r="918" ht="15" customHeight="1" x14ac:dyDescent="0.2"/>
    <row r="919" ht="15" customHeight="1" x14ac:dyDescent="0.2"/>
    <row r="920" ht="15" customHeight="1" x14ac:dyDescent="0.2"/>
    <row r="921" ht="15" customHeight="1" x14ac:dyDescent="0.2"/>
    <row r="922" ht="15" customHeight="1" x14ac:dyDescent="0.2"/>
    <row r="923" ht="15" customHeight="1" x14ac:dyDescent="0.2"/>
    <row r="924" ht="15" customHeight="1" x14ac:dyDescent="0.2"/>
    <row r="925" ht="15" customHeight="1" x14ac:dyDescent="0.2"/>
    <row r="926" ht="15" customHeight="1" x14ac:dyDescent="0.2"/>
    <row r="927" ht="15" customHeight="1" x14ac:dyDescent="0.2"/>
    <row r="928" ht="15" customHeight="1" x14ac:dyDescent="0.2"/>
    <row r="929" ht="15" customHeight="1" x14ac:dyDescent="0.2"/>
    <row r="930" ht="15" customHeight="1" x14ac:dyDescent="0.2"/>
    <row r="931" ht="15" customHeight="1" x14ac:dyDescent="0.2"/>
    <row r="932" ht="15" customHeight="1" x14ac:dyDescent="0.2"/>
    <row r="933" ht="15" customHeight="1" x14ac:dyDescent="0.2"/>
    <row r="934" ht="15" customHeight="1" x14ac:dyDescent="0.2"/>
    <row r="935" ht="15" customHeight="1" x14ac:dyDescent="0.2"/>
    <row r="936" ht="15" customHeight="1" x14ac:dyDescent="0.2"/>
    <row r="937" ht="15" customHeight="1" x14ac:dyDescent="0.2"/>
    <row r="938" ht="15" customHeight="1" x14ac:dyDescent="0.2"/>
    <row r="939" ht="15" customHeight="1" x14ac:dyDescent="0.2"/>
    <row r="940" ht="15" customHeight="1" x14ac:dyDescent="0.2"/>
    <row r="941" ht="15" customHeight="1" x14ac:dyDescent="0.2"/>
    <row r="942" ht="15" customHeight="1" x14ac:dyDescent="0.2"/>
    <row r="943" ht="15" customHeight="1" x14ac:dyDescent="0.2"/>
    <row r="944" ht="15" customHeight="1" x14ac:dyDescent="0.2"/>
    <row r="945" ht="15" customHeight="1" x14ac:dyDescent="0.2"/>
    <row r="946" ht="15" customHeight="1" x14ac:dyDescent="0.2"/>
    <row r="947" ht="15" customHeight="1" x14ac:dyDescent="0.2"/>
    <row r="948" ht="15" customHeight="1" x14ac:dyDescent="0.2"/>
    <row r="949" ht="15" customHeight="1" x14ac:dyDescent="0.2"/>
    <row r="950" ht="15" customHeight="1" x14ac:dyDescent="0.2"/>
    <row r="951" ht="15" customHeight="1" x14ac:dyDescent="0.2"/>
    <row r="952" ht="15" customHeight="1" x14ac:dyDescent="0.2"/>
    <row r="953" ht="15" customHeight="1" x14ac:dyDescent="0.2"/>
    <row r="954" ht="15" customHeight="1" x14ac:dyDescent="0.2"/>
    <row r="955" ht="15" customHeight="1" x14ac:dyDescent="0.2"/>
    <row r="956" ht="15" customHeight="1" x14ac:dyDescent="0.2"/>
    <row r="957" ht="15" customHeight="1" x14ac:dyDescent="0.2"/>
    <row r="958" ht="15" customHeight="1" x14ac:dyDescent="0.2"/>
    <row r="959" ht="15" customHeight="1" x14ac:dyDescent="0.2"/>
    <row r="960" ht="15" customHeight="1" x14ac:dyDescent="0.2"/>
    <row r="961" ht="15" customHeight="1" x14ac:dyDescent="0.2"/>
    <row r="962" ht="15" customHeight="1" x14ac:dyDescent="0.2"/>
    <row r="963" ht="15" customHeight="1" x14ac:dyDescent="0.2"/>
    <row r="964" ht="15" customHeight="1" x14ac:dyDescent="0.2"/>
    <row r="965" ht="15" customHeight="1" x14ac:dyDescent="0.2"/>
    <row r="966" ht="15" customHeight="1" x14ac:dyDescent="0.2"/>
    <row r="967" ht="15" customHeight="1" x14ac:dyDescent="0.2"/>
    <row r="968" ht="15" customHeight="1" x14ac:dyDescent="0.2"/>
    <row r="969" ht="15" customHeight="1" x14ac:dyDescent="0.2"/>
    <row r="970" ht="15" customHeight="1" x14ac:dyDescent="0.2"/>
    <row r="971" ht="15" customHeight="1" x14ac:dyDescent="0.2"/>
    <row r="972" ht="15" customHeight="1" x14ac:dyDescent="0.2"/>
    <row r="973" ht="15" customHeight="1" x14ac:dyDescent="0.2"/>
    <row r="974" ht="15" customHeight="1" x14ac:dyDescent="0.2"/>
    <row r="975" ht="15" customHeight="1" x14ac:dyDescent="0.2"/>
    <row r="976" ht="15" customHeight="1" x14ac:dyDescent="0.2"/>
    <row r="977" ht="15" customHeight="1" x14ac:dyDescent="0.2"/>
    <row r="978" ht="15" customHeight="1" x14ac:dyDescent="0.2"/>
    <row r="979" ht="15" customHeight="1" x14ac:dyDescent="0.2"/>
    <row r="980" ht="15" customHeight="1" x14ac:dyDescent="0.2"/>
    <row r="981" ht="15" customHeight="1" x14ac:dyDescent="0.2"/>
    <row r="982" ht="15" customHeight="1" x14ac:dyDescent="0.2"/>
    <row r="983" ht="15" customHeight="1" x14ac:dyDescent="0.2"/>
    <row r="984" ht="15" customHeight="1" x14ac:dyDescent="0.2"/>
    <row r="985" ht="15" customHeight="1" x14ac:dyDescent="0.2"/>
    <row r="986" ht="15" customHeight="1" x14ac:dyDescent="0.2"/>
    <row r="987" ht="15" customHeight="1" x14ac:dyDescent="0.2"/>
    <row r="988" ht="15" customHeight="1" x14ac:dyDescent="0.2"/>
    <row r="989" ht="15" customHeight="1" x14ac:dyDescent="0.2"/>
    <row r="990" ht="15" customHeight="1" x14ac:dyDescent="0.2"/>
    <row r="991" ht="15" customHeight="1" x14ac:dyDescent="0.2"/>
    <row r="992" ht="15" customHeight="1" x14ac:dyDescent="0.2"/>
    <row r="993" ht="15" customHeight="1" x14ac:dyDescent="0.2"/>
    <row r="994" ht="15" customHeight="1" x14ac:dyDescent="0.2"/>
    <row r="995" ht="15" customHeight="1" x14ac:dyDescent="0.2"/>
    <row r="996" ht="15" customHeight="1" x14ac:dyDescent="0.2"/>
    <row r="997" ht="15" customHeight="1" x14ac:dyDescent="0.2"/>
    <row r="998" ht="15" customHeight="1" x14ac:dyDescent="0.2"/>
    <row r="999" ht="15" customHeight="1" x14ac:dyDescent="0.2"/>
    <row r="1000" ht="15" customHeight="1" x14ac:dyDescent="0.2"/>
    <row r="1001" ht="15" customHeight="1" x14ac:dyDescent="0.2"/>
    <row r="1002" ht="15" customHeight="1" x14ac:dyDescent="0.2"/>
    <row r="1003" ht="15" customHeight="1" x14ac:dyDescent="0.2"/>
    <row r="1004" ht="15" customHeight="1" x14ac:dyDescent="0.2"/>
    <row r="1005" ht="15" customHeight="1" x14ac:dyDescent="0.2"/>
    <row r="1006" ht="15" customHeight="1" x14ac:dyDescent="0.2"/>
    <row r="1007" ht="15" customHeight="1" x14ac:dyDescent="0.2"/>
    <row r="1008" ht="15" customHeight="1" x14ac:dyDescent="0.2"/>
    <row r="1009" ht="15" customHeight="1" x14ac:dyDescent="0.2"/>
    <row r="1010" ht="15" customHeight="1" x14ac:dyDescent="0.2"/>
    <row r="1011" ht="15" customHeight="1" x14ac:dyDescent="0.2"/>
    <row r="1012" ht="15" customHeight="1" x14ac:dyDescent="0.2"/>
    <row r="1013" ht="15" customHeight="1" x14ac:dyDescent="0.2"/>
    <row r="1014" ht="15" customHeight="1" x14ac:dyDescent="0.2"/>
    <row r="1015" ht="15" customHeight="1" x14ac:dyDescent="0.2"/>
    <row r="1016" ht="15" customHeight="1" x14ac:dyDescent="0.2"/>
    <row r="1017" ht="15" customHeight="1" x14ac:dyDescent="0.2"/>
    <row r="1018" ht="15" customHeight="1" x14ac:dyDescent="0.2"/>
    <row r="1019" ht="15" customHeight="1" x14ac:dyDescent="0.2"/>
    <row r="1020" ht="15" customHeight="1" x14ac:dyDescent="0.2"/>
    <row r="1021" ht="15" customHeight="1" x14ac:dyDescent="0.2"/>
    <row r="1022" ht="15" customHeight="1" x14ac:dyDescent="0.2"/>
    <row r="1023" ht="15" customHeight="1" x14ac:dyDescent="0.2"/>
    <row r="1024" ht="15" customHeight="1" x14ac:dyDescent="0.2"/>
    <row r="1025" ht="15" customHeight="1" x14ac:dyDescent="0.2"/>
    <row r="1026" ht="15" customHeight="1" x14ac:dyDescent="0.2"/>
    <row r="1027" ht="15" customHeight="1" x14ac:dyDescent="0.2"/>
    <row r="1028" ht="15" customHeight="1" x14ac:dyDescent="0.2"/>
    <row r="1029" ht="15" customHeight="1" x14ac:dyDescent="0.2"/>
    <row r="1030" ht="15" customHeight="1" x14ac:dyDescent="0.2"/>
    <row r="1031" ht="15" customHeight="1" x14ac:dyDescent="0.2"/>
    <row r="1032" ht="15" customHeight="1" x14ac:dyDescent="0.2"/>
    <row r="1033" ht="15" customHeight="1" x14ac:dyDescent="0.2"/>
    <row r="1034" ht="15" customHeight="1" x14ac:dyDescent="0.2"/>
    <row r="1035" ht="15" customHeight="1" x14ac:dyDescent="0.2"/>
    <row r="1036" ht="15" customHeight="1" x14ac:dyDescent="0.2"/>
    <row r="1037" ht="15" customHeight="1" x14ac:dyDescent="0.2"/>
    <row r="1038" ht="15" customHeight="1" x14ac:dyDescent="0.2"/>
    <row r="1039" ht="15" customHeight="1" x14ac:dyDescent="0.2"/>
    <row r="1040" ht="15" customHeight="1" x14ac:dyDescent="0.2"/>
    <row r="1041" ht="15" customHeight="1" x14ac:dyDescent="0.2"/>
    <row r="1042" ht="15" customHeight="1" x14ac:dyDescent="0.2"/>
    <row r="1043" ht="15" customHeight="1" x14ac:dyDescent="0.2"/>
    <row r="1044" ht="15" customHeight="1" x14ac:dyDescent="0.2"/>
    <row r="1045" ht="15" customHeight="1" x14ac:dyDescent="0.2"/>
    <row r="1046" ht="15" customHeight="1" x14ac:dyDescent="0.2"/>
    <row r="1047" ht="15" customHeight="1" x14ac:dyDescent="0.2"/>
    <row r="1048" ht="15" customHeight="1" x14ac:dyDescent="0.2"/>
    <row r="1049" ht="15" customHeight="1" x14ac:dyDescent="0.2"/>
    <row r="1050" ht="15" customHeight="1" x14ac:dyDescent="0.2"/>
    <row r="1051" ht="15" customHeight="1" x14ac:dyDescent="0.2"/>
    <row r="1052" ht="15" customHeight="1" x14ac:dyDescent="0.2"/>
    <row r="1053" ht="15" customHeight="1" x14ac:dyDescent="0.2"/>
    <row r="1054" ht="15" customHeight="1" x14ac:dyDescent="0.2"/>
    <row r="1055" ht="15" customHeight="1" x14ac:dyDescent="0.2"/>
    <row r="1056" ht="15" customHeight="1" x14ac:dyDescent="0.2"/>
    <row r="1057" ht="15" customHeight="1" x14ac:dyDescent="0.2"/>
    <row r="1058" ht="15" customHeight="1" x14ac:dyDescent="0.2"/>
    <row r="1059" ht="15" customHeight="1" x14ac:dyDescent="0.2"/>
    <row r="1060" ht="15" customHeight="1" x14ac:dyDescent="0.2"/>
    <row r="1061" ht="15" customHeight="1" x14ac:dyDescent="0.2"/>
    <row r="1062" ht="15" customHeight="1" x14ac:dyDescent="0.2"/>
    <row r="1063" ht="15" customHeight="1" x14ac:dyDescent="0.2"/>
    <row r="1064" ht="15" customHeight="1" x14ac:dyDescent="0.2"/>
    <row r="1065" ht="15" customHeight="1" x14ac:dyDescent="0.2"/>
    <row r="1066" ht="15" customHeight="1" x14ac:dyDescent="0.2"/>
    <row r="1067" ht="15" customHeight="1" x14ac:dyDescent="0.2"/>
    <row r="1068" ht="15" customHeight="1" x14ac:dyDescent="0.2"/>
    <row r="1069" ht="15" customHeight="1" x14ac:dyDescent="0.2"/>
    <row r="1070" ht="15" customHeight="1" x14ac:dyDescent="0.2"/>
    <row r="1071" ht="15" customHeight="1" x14ac:dyDescent="0.2"/>
    <row r="1072" ht="15" customHeight="1" x14ac:dyDescent="0.2"/>
    <row r="1073" ht="15" customHeight="1" x14ac:dyDescent="0.2"/>
    <row r="1074" ht="15" customHeight="1" x14ac:dyDescent="0.2"/>
    <row r="1075" ht="15" customHeight="1" x14ac:dyDescent="0.2"/>
    <row r="1076" ht="15" customHeight="1" x14ac:dyDescent="0.2"/>
    <row r="1077" ht="15" customHeight="1" x14ac:dyDescent="0.2"/>
    <row r="1078" ht="15" customHeight="1" x14ac:dyDescent="0.2"/>
    <row r="1079" ht="15" customHeight="1" x14ac:dyDescent="0.2"/>
    <row r="1080" ht="15" customHeight="1" x14ac:dyDescent="0.2"/>
    <row r="1081" ht="15" customHeight="1" x14ac:dyDescent="0.2"/>
    <row r="1082" ht="15" customHeight="1" x14ac:dyDescent="0.2"/>
    <row r="1083" ht="15" customHeight="1" x14ac:dyDescent="0.2"/>
    <row r="1084" ht="15" customHeight="1" x14ac:dyDescent="0.2"/>
    <row r="1085" ht="15" customHeight="1" x14ac:dyDescent="0.2"/>
    <row r="1086" ht="15" customHeight="1" x14ac:dyDescent="0.2"/>
    <row r="1087" ht="15" customHeight="1" x14ac:dyDescent="0.2"/>
    <row r="1088" ht="15" customHeight="1" x14ac:dyDescent="0.2"/>
    <row r="1089" spans="2:33" ht="15" customHeight="1" x14ac:dyDescent="0.2"/>
    <row r="1090" spans="2:33" ht="15" customHeight="1" x14ac:dyDescent="0.2"/>
    <row r="1091" spans="2:33" ht="15" customHeight="1" x14ac:dyDescent="0.2"/>
    <row r="1092" spans="2:33" ht="15" customHeight="1" x14ac:dyDescent="0.2"/>
    <row r="1093" spans="2:33" ht="15" customHeight="1" x14ac:dyDescent="0.2"/>
    <row r="1094" spans="2:33" ht="15" customHeight="1" x14ac:dyDescent="0.2"/>
    <row r="1095" spans="2:33" ht="15" customHeight="1" x14ac:dyDescent="0.2"/>
    <row r="1096" spans="2:33" ht="15" customHeight="1" x14ac:dyDescent="0.2"/>
    <row r="1097" spans="2:33" ht="15" customHeight="1" x14ac:dyDescent="0.2"/>
    <row r="1098" spans="2:33" ht="15" customHeight="1" x14ac:dyDescent="0.2"/>
    <row r="1099" spans="2:33" ht="15" customHeight="1" x14ac:dyDescent="0.2"/>
    <row r="1100" spans="2:33" ht="15" customHeight="1" x14ac:dyDescent="0.2">
      <c r="B1100" s="76"/>
      <c r="C1100" s="76"/>
      <c r="D1100" s="76"/>
      <c r="E1100" s="76"/>
      <c r="F1100" s="76"/>
      <c r="G1100" s="76"/>
      <c r="H1100" s="76"/>
      <c r="I1100" s="76"/>
      <c r="J1100" s="76"/>
      <c r="K1100" s="76"/>
      <c r="L1100" s="76"/>
      <c r="M1100" s="76"/>
      <c r="N1100" s="76"/>
      <c r="O1100" s="76"/>
      <c r="P1100" s="76"/>
      <c r="Q1100" s="76"/>
      <c r="R1100" s="76"/>
      <c r="S1100" s="76"/>
      <c r="T1100" s="76"/>
      <c r="U1100" s="76"/>
      <c r="V1100" s="76"/>
      <c r="W1100" s="76"/>
      <c r="X1100" s="76"/>
      <c r="Y1100" s="76"/>
      <c r="Z1100" s="76"/>
      <c r="AA1100" s="76"/>
      <c r="AB1100" s="76"/>
      <c r="AC1100" s="76"/>
      <c r="AD1100" s="76"/>
      <c r="AE1100" s="76"/>
      <c r="AF1100" s="76"/>
      <c r="AG1100" s="76"/>
    </row>
    <row r="1101" spans="2:33" ht="15" customHeight="1" x14ac:dyDescent="0.2"/>
    <row r="1102" spans="2:33" ht="15" customHeight="1" x14ac:dyDescent="0.2"/>
    <row r="1103" spans="2:33" ht="15" customHeight="1" x14ac:dyDescent="0.2"/>
    <row r="1104" spans="2:33" ht="15" customHeight="1" x14ac:dyDescent="0.2"/>
    <row r="1105" ht="15" customHeight="1" x14ac:dyDescent="0.2"/>
    <row r="1106" ht="15" customHeight="1" x14ac:dyDescent="0.2"/>
    <row r="1107" ht="15" customHeight="1" x14ac:dyDescent="0.2"/>
    <row r="1108" ht="15" customHeight="1" x14ac:dyDescent="0.2"/>
    <row r="1109" ht="15" customHeight="1" x14ac:dyDescent="0.2"/>
    <row r="1110" ht="15" customHeight="1" x14ac:dyDescent="0.2"/>
    <row r="1111" ht="15" customHeight="1" x14ac:dyDescent="0.2"/>
    <row r="1112" ht="15" customHeight="1" x14ac:dyDescent="0.2"/>
    <row r="1113" ht="15" customHeight="1" x14ac:dyDescent="0.2"/>
    <row r="1114" ht="15" customHeight="1" x14ac:dyDescent="0.2"/>
    <row r="1115" ht="15" customHeight="1" x14ac:dyDescent="0.2"/>
    <row r="1116" ht="15" customHeight="1" x14ac:dyDescent="0.2"/>
    <row r="1117" ht="15" customHeight="1" x14ac:dyDescent="0.2"/>
    <row r="1118" ht="15" customHeight="1" x14ac:dyDescent="0.2"/>
    <row r="1119" ht="15" customHeight="1" x14ac:dyDescent="0.2"/>
    <row r="1120" ht="15" customHeight="1" x14ac:dyDescent="0.2"/>
    <row r="1121" ht="15" customHeight="1" x14ac:dyDescent="0.2"/>
    <row r="1122" ht="15" customHeight="1" x14ac:dyDescent="0.2"/>
    <row r="1123" ht="15" customHeight="1" x14ac:dyDescent="0.2"/>
    <row r="1124" ht="15" customHeight="1" x14ac:dyDescent="0.2"/>
    <row r="1125" ht="15" customHeight="1" x14ac:dyDescent="0.2"/>
    <row r="1126" ht="15" customHeight="1" x14ac:dyDescent="0.2"/>
    <row r="1127" ht="15" customHeight="1" x14ac:dyDescent="0.2"/>
    <row r="1128" ht="15" customHeight="1" x14ac:dyDescent="0.2"/>
    <row r="1129" ht="15" customHeight="1" x14ac:dyDescent="0.2"/>
    <row r="1130" ht="15" customHeight="1" x14ac:dyDescent="0.2"/>
    <row r="1131" ht="15" customHeight="1" x14ac:dyDescent="0.2"/>
    <row r="1132" ht="15" customHeight="1" x14ac:dyDescent="0.2"/>
    <row r="1133" ht="15" customHeight="1" x14ac:dyDescent="0.2"/>
    <row r="1134" ht="15" customHeight="1" x14ac:dyDescent="0.2"/>
    <row r="1135" ht="15" customHeight="1" x14ac:dyDescent="0.2"/>
    <row r="1136" ht="15" customHeight="1" x14ac:dyDescent="0.2"/>
    <row r="1137" ht="15" customHeight="1" x14ac:dyDescent="0.2"/>
    <row r="1138" ht="15" customHeight="1" x14ac:dyDescent="0.2"/>
    <row r="1139" ht="15" customHeight="1" x14ac:dyDescent="0.2"/>
    <row r="1140" ht="15" customHeight="1" x14ac:dyDescent="0.2"/>
    <row r="1141" ht="15" customHeight="1" x14ac:dyDescent="0.2"/>
    <row r="1142" ht="15" customHeight="1" x14ac:dyDescent="0.2"/>
    <row r="1143" ht="15" customHeight="1" x14ac:dyDescent="0.2"/>
    <row r="1144" ht="15" customHeight="1" x14ac:dyDescent="0.2"/>
    <row r="1145" ht="15" customHeight="1" x14ac:dyDescent="0.2"/>
    <row r="1146" ht="15" customHeight="1" x14ac:dyDescent="0.2"/>
    <row r="1147" ht="15" customHeight="1" x14ac:dyDescent="0.2"/>
    <row r="1148" ht="15" customHeight="1" x14ac:dyDescent="0.2"/>
    <row r="1149" ht="15" customHeight="1" x14ac:dyDescent="0.2"/>
    <row r="1150" ht="15" customHeight="1" x14ac:dyDescent="0.2"/>
    <row r="1151" ht="15" customHeight="1" x14ac:dyDescent="0.2"/>
    <row r="1152" ht="15" customHeight="1" x14ac:dyDescent="0.2"/>
    <row r="1153" ht="15" customHeight="1" x14ac:dyDescent="0.2"/>
    <row r="1154" ht="15" customHeight="1" x14ac:dyDescent="0.2"/>
    <row r="1155" ht="15" customHeight="1" x14ac:dyDescent="0.2"/>
    <row r="1156" ht="15" customHeight="1" x14ac:dyDescent="0.2"/>
    <row r="1157" ht="15" customHeight="1" x14ac:dyDescent="0.2"/>
    <row r="1158" ht="15" customHeight="1" x14ac:dyDescent="0.2"/>
    <row r="1159" ht="15" customHeight="1" x14ac:dyDescent="0.2"/>
    <row r="1160" ht="15" customHeight="1" x14ac:dyDescent="0.2"/>
    <row r="1161" ht="15" customHeight="1" x14ac:dyDescent="0.2"/>
    <row r="1162" ht="15" customHeight="1" x14ac:dyDescent="0.2"/>
    <row r="1163" ht="15" customHeight="1" x14ac:dyDescent="0.2"/>
    <row r="1164" ht="15" customHeight="1" x14ac:dyDescent="0.2"/>
    <row r="1165" ht="15" customHeight="1" x14ac:dyDescent="0.2"/>
    <row r="1166" ht="15" customHeight="1" x14ac:dyDescent="0.2"/>
    <row r="1167" ht="15" customHeight="1" x14ac:dyDescent="0.2"/>
    <row r="1168" ht="15" customHeight="1" x14ac:dyDescent="0.2"/>
    <row r="1169" ht="15" customHeight="1" x14ac:dyDescent="0.2"/>
    <row r="1170" ht="15" customHeight="1" x14ac:dyDescent="0.2"/>
    <row r="1171" ht="15" customHeight="1" x14ac:dyDescent="0.2"/>
    <row r="1172" ht="15" customHeight="1" x14ac:dyDescent="0.2"/>
    <row r="1173" ht="15" customHeight="1" x14ac:dyDescent="0.2"/>
    <row r="1174" ht="15" customHeight="1" x14ac:dyDescent="0.2"/>
    <row r="1175" ht="15" customHeight="1" x14ac:dyDescent="0.2"/>
    <row r="1176" ht="15" customHeight="1" x14ac:dyDescent="0.2"/>
    <row r="1177" ht="15" customHeight="1" x14ac:dyDescent="0.2"/>
    <row r="1178" ht="15" customHeight="1" x14ac:dyDescent="0.2"/>
    <row r="1179" ht="15" customHeight="1" x14ac:dyDescent="0.2"/>
    <row r="1180" ht="15" customHeight="1" x14ac:dyDescent="0.2"/>
    <row r="1181" ht="15" customHeight="1" x14ac:dyDescent="0.2"/>
    <row r="1182" ht="15" customHeight="1" x14ac:dyDescent="0.2"/>
    <row r="1183" ht="15" customHeight="1" x14ac:dyDescent="0.2"/>
    <row r="1184" ht="15" customHeight="1" x14ac:dyDescent="0.2"/>
    <row r="1185" ht="15" customHeight="1" x14ac:dyDescent="0.2"/>
    <row r="1186" ht="15" customHeight="1" x14ac:dyDescent="0.2"/>
    <row r="1187" ht="15" customHeight="1" x14ac:dyDescent="0.2"/>
    <row r="1188" ht="15" customHeight="1" x14ac:dyDescent="0.2"/>
    <row r="1189" ht="15" customHeight="1" x14ac:dyDescent="0.2"/>
    <row r="1190" ht="15" customHeight="1" x14ac:dyDescent="0.2"/>
    <row r="1191" ht="15" customHeight="1" x14ac:dyDescent="0.2"/>
    <row r="1192" ht="15" customHeight="1" x14ac:dyDescent="0.2"/>
    <row r="1193" ht="15" customHeight="1" x14ac:dyDescent="0.2"/>
    <row r="1194" ht="15" customHeight="1" x14ac:dyDescent="0.2"/>
    <row r="1195" ht="15" customHeight="1" x14ac:dyDescent="0.2"/>
    <row r="1196" ht="15" customHeight="1" x14ac:dyDescent="0.2"/>
    <row r="1197" ht="15" customHeight="1" x14ac:dyDescent="0.2"/>
    <row r="1198" ht="15" customHeight="1" x14ac:dyDescent="0.2"/>
    <row r="1199" ht="15" customHeight="1" x14ac:dyDescent="0.2"/>
    <row r="1200" ht="15" customHeight="1" x14ac:dyDescent="0.2"/>
    <row r="1201" ht="15" customHeight="1" x14ac:dyDescent="0.2"/>
    <row r="1202" ht="15" customHeight="1" x14ac:dyDescent="0.2"/>
    <row r="1203" ht="15" customHeight="1" x14ac:dyDescent="0.2"/>
    <row r="1204" ht="15" customHeight="1" x14ac:dyDescent="0.2"/>
    <row r="1205" ht="15" customHeight="1" x14ac:dyDescent="0.2"/>
    <row r="1206" ht="15" customHeight="1" x14ac:dyDescent="0.2"/>
    <row r="1207" ht="15" customHeight="1" x14ac:dyDescent="0.2"/>
    <row r="1208" ht="15" customHeight="1" x14ac:dyDescent="0.2"/>
    <row r="1209" ht="15" customHeight="1" x14ac:dyDescent="0.2"/>
    <row r="1210" ht="15" customHeight="1" x14ac:dyDescent="0.2"/>
    <row r="1211" ht="15" customHeight="1" x14ac:dyDescent="0.2"/>
    <row r="1212" ht="15" customHeight="1" x14ac:dyDescent="0.2"/>
    <row r="1213" ht="15" customHeight="1" x14ac:dyDescent="0.2"/>
    <row r="1214" ht="15" customHeight="1" x14ac:dyDescent="0.2"/>
    <row r="1215" ht="15" customHeight="1" x14ac:dyDescent="0.2"/>
    <row r="1216" ht="15" customHeight="1" x14ac:dyDescent="0.2"/>
    <row r="1217" spans="2:33" ht="15" customHeight="1" x14ac:dyDescent="0.2"/>
    <row r="1218" spans="2:33" ht="15" customHeight="1" x14ac:dyDescent="0.2"/>
    <row r="1219" spans="2:33" ht="15" customHeight="1" x14ac:dyDescent="0.2"/>
    <row r="1220" spans="2:33" ht="15" customHeight="1" x14ac:dyDescent="0.2"/>
    <row r="1221" spans="2:33" ht="15" customHeight="1" x14ac:dyDescent="0.2"/>
    <row r="1222" spans="2:33" ht="15" customHeight="1" x14ac:dyDescent="0.2"/>
    <row r="1223" spans="2:33" ht="15" customHeight="1" x14ac:dyDescent="0.2"/>
    <row r="1224" spans="2:33" ht="15" customHeight="1" x14ac:dyDescent="0.2"/>
    <row r="1225" spans="2:33" ht="15" customHeight="1" x14ac:dyDescent="0.2"/>
    <row r="1226" spans="2:33" ht="15" customHeight="1" x14ac:dyDescent="0.2"/>
    <row r="1227" spans="2:33" ht="15" customHeight="1" x14ac:dyDescent="0.2">
      <c r="B1227" s="76"/>
      <c r="C1227" s="76"/>
      <c r="D1227" s="76"/>
      <c r="E1227" s="76"/>
      <c r="F1227" s="76"/>
      <c r="G1227" s="76"/>
      <c r="H1227" s="76"/>
      <c r="I1227" s="76"/>
      <c r="J1227" s="76"/>
      <c r="K1227" s="76"/>
      <c r="L1227" s="76"/>
      <c r="M1227" s="76"/>
      <c r="N1227" s="76"/>
      <c r="O1227" s="76"/>
      <c r="P1227" s="76"/>
      <c r="Q1227" s="76"/>
      <c r="R1227" s="76"/>
      <c r="S1227" s="76"/>
      <c r="T1227" s="76"/>
      <c r="U1227" s="76"/>
      <c r="V1227" s="76"/>
      <c r="W1227" s="76"/>
      <c r="X1227" s="76"/>
      <c r="Y1227" s="76"/>
      <c r="Z1227" s="76"/>
      <c r="AA1227" s="76"/>
      <c r="AB1227" s="76"/>
      <c r="AC1227" s="76"/>
      <c r="AD1227" s="76"/>
      <c r="AE1227" s="76"/>
      <c r="AF1227" s="76"/>
      <c r="AG1227" s="76"/>
    </row>
    <row r="1228" spans="2:33" ht="15" customHeight="1" x14ac:dyDescent="0.2"/>
    <row r="1229" spans="2:33" ht="15" customHeight="1" x14ac:dyDescent="0.2"/>
    <row r="1230" spans="2:33" ht="15" customHeight="1" x14ac:dyDescent="0.2"/>
    <row r="1231" spans="2:33" ht="15" customHeight="1" x14ac:dyDescent="0.2"/>
    <row r="1232" spans="2:33" ht="15" customHeight="1" x14ac:dyDescent="0.2"/>
    <row r="1233" ht="15" customHeight="1" x14ac:dyDescent="0.2"/>
    <row r="1234" ht="15" customHeight="1" x14ac:dyDescent="0.2"/>
    <row r="1235" ht="15" customHeight="1" x14ac:dyDescent="0.2"/>
    <row r="1236" ht="15" customHeight="1" x14ac:dyDescent="0.2"/>
    <row r="1237" ht="15" customHeight="1" x14ac:dyDescent="0.2"/>
    <row r="1238" ht="15" customHeight="1" x14ac:dyDescent="0.2"/>
    <row r="1239" ht="15" customHeight="1" x14ac:dyDescent="0.2"/>
    <row r="1240" ht="15" customHeight="1" x14ac:dyDescent="0.2"/>
    <row r="1241" ht="15" customHeight="1" x14ac:dyDescent="0.2"/>
    <row r="1242" ht="15" customHeight="1" x14ac:dyDescent="0.2"/>
    <row r="1243" ht="15" customHeight="1" x14ac:dyDescent="0.2"/>
    <row r="1244" ht="15" customHeight="1" x14ac:dyDescent="0.2"/>
    <row r="1245" ht="15" customHeight="1" x14ac:dyDescent="0.2"/>
    <row r="1246" ht="15" customHeight="1" x14ac:dyDescent="0.2"/>
    <row r="1247" ht="15" customHeight="1" x14ac:dyDescent="0.2"/>
    <row r="1248" ht="15" customHeight="1" x14ac:dyDescent="0.2"/>
    <row r="1249" ht="15" customHeight="1" x14ac:dyDescent="0.2"/>
    <row r="1250" ht="15" customHeight="1" x14ac:dyDescent="0.2"/>
    <row r="1251" ht="15" customHeight="1" x14ac:dyDescent="0.2"/>
    <row r="1252" ht="15" customHeight="1" x14ac:dyDescent="0.2"/>
    <row r="1253" ht="15" customHeight="1" x14ac:dyDescent="0.2"/>
    <row r="1254" ht="15" customHeight="1" x14ac:dyDescent="0.2"/>
    <row r="1255" ht="15" customHeight="1" x14ac:dyDescent="0.2"/>
    <row r="1256" ht="15" customHeight="1" x14ac:dyDescent="0.2"/>
    <row r="1257" ht="15" customHeight="1" x14ac:dyDescent="0.2"/>
    <row r="1258" ht="15" customHeight="1" x14ac:dyDescent="0.2"/>
    <row r="1259" ht="15" customHeight="1" x14ac:dyDescent="0.2"/>
    <row r="1260" ht="15" customHeight="1" x14ac:dyDescent="0.2"/>
    <row r="1261" ht="15" customHeight="1" x14ac:dyDescent="0.2"/>
    <row r="1262" ht="15" customHeight="1" x14ac:dyDescent="0.2"/>
    <row r="1263" ht="15" customHeight="1" x14ac:dyDescent="0.2"/>
    <row r="1264" ht="15" customHeight="1" x14ac:dyDescent="0.2"/>
    <row r="1265" ht="15" customHeight="1" x14ac:dyDescent="0.2"/>
    <row r="1266" ht="15" customHeight="1" x14ac:dyDescent="0.2"/>
    <row r="1267" ht="15" customHeight="1" x14ac:dyDescent="0.2"/>
    <row r="1268" ht="15" customHeight="1" x14ac:dyDescent="0.2"/>
    <row r="1269" ht="15" customHeight="1" x14ac:dyDescent="0.2"/>
    <row r="1270" ht="15" customHeight="1" x14ac:dyDescent="0.2"/>
    <row r="1271" ht="15" customHeight="1" x14ac:dyDescent="0.2"/>
    <row r="1272" ht="15" customHeight="1" x14ac:dyDescent="0.2"/>
    <row r="1273" ht="15" customHeight="1" x14ac:dyDescent="0.2"/>
    <row r="1274" ht="15" customHeight="1" x14ac:dyDescent="0.2"/>
    <row r="1275" ht="15" customHeight="1" x14ac:dyDescent="0.2"/>
    <row r="1276" ht="15" customHeight="1" x14ac:dyDescent="0.2"/>
    <row r="1277" ht="15" customHeight="1" x14ac:dyDescent="0.2"/>
    <row r="1278" ht="15" customHeight="1" x14ac:dyDescent="0.2"/>
    <row r="1279" ht="15" customHeight="1" x14ac:dyDescent="0.2"/>
    <row r="1280" ht="15" customHeight="1" x14ac:dyDescent="0.2"/>
    <row r="1281" ht="15" customHeight="1" x14ac:dyDescent="0.2"/>
    <row r="1282" ht="15" customHeight="1" x14ac:dyDescent="0.2"/>
    <row r="1283" ht="15" customHeight="1" x14ac:dyDescent="0.2"/>
    <row r="1284" ht="15" customHeight="1" x14ac:dyDescent="0.2"/>
    <row r="1285" ht="15" customHeight="1" x14ac:dyDescent="0.2"/>
    <row r="1286" ht="15" customHeight="1" x14ac:dyDescent="0.2"/>
    <row r="1287" ht="15" customHeight="1" x14ac:dyDescent="0.2"/>
    <row r="1288" ht="15" customHeight="1" x14ac:dyDescent="0.2"/>
    <row r="1289" ht="15" customHeight="1" x14ac:dyDescent="0.2"/>
    <row r="1290" ht="15" customHeight="1" x14ac:dyDescent="0.2"/>
    <row r="1291" ht="15" customHeight="1" x14ac:dyDescent="0.2"/>
    <row r="1292" ht="15" customHeight="1" x14ac:dyDescent="0.2"/>
    <row r="1293" ht="15" customHeight="1" x14ac:dyDescent="0.2"/>
    <row r="1294" ht="15" customHeight="1" x14ac:dyDescent="0.2"/>
    <row r="1295" ht="15" customHeight="1" x14ac:dyDescent="0.2"/>
    <row r="1296" ht="15" customHeight="1" x14ac:dyDescent="0.2"/>
    <row r="1297" ht="15" customHeight="1" x14ac:dyDescent="0.2"/>
    <row r="1298" ht="15" customHeight="1" x14ac:dyDescent="0.2"/>
    <row r="1299" ht="15" customHeight="1" x14ac:dyDescent="0.2"/>
    <row r="1300" ht="15" customHeight="1" x14ac:dyDescent="0.2"/>
    <row r="1301" ht="15" customHeight="1" x14ac:dyDescent="0.2"/>
    <row r="1302" ht="15" customHeight="1" x14ac:dyDescent="0.2"/>
    <row r="1303" ht="15" customHeight="1" x14ac:dyDescent="0.2"/>
    <row r="1304" ht="15" customHeight="1" x14ac:dyDescent="0.2"/>
    <row r="1305" ht="15" customHeight="1" x14ac:dyDescent="0.2"/>
    <row r="1306" ht="15" customHeight="1" x14ac:dyDescent="0.2"/>
    <row r="1307" ht="15" customHeight="1" x14ac:dyDescent="0.2"/>
    <row r="1308" ht="15" customHeight="1" x14ac:dyDescent="0.2"/>
    <row r="1309" ht="15" customHeight="1" x14ac:dyDescent="0.2"/>
    <row r="1310" ht="15" customHeight="1" x14ac:dyDescent="0.2"/>
    <row r="1311" ht="15" customHeight="1" x14ac:dyDescent="0.2"/>
    <row r="1312" ht="15" customHeight="1" x14ac:dyDescent="0.2"/>
    <row r="1313" ht="15" customHeight="1" x14ac:dyDescent="0.2"/>
    <row r="1314" ht="15" customHeight="1" x14ac:dyDescent="0.2"/>
    <row r="1315" ht="15" customHeight="1" x14ac:dyDescent="0.2"/>
    <row r="1316" ht="15" customHeight="1" x14ac:dyDescent="0.2"/>
    <row r="1317" ht="15" customHeight="1" x14ac:dyDescent="0.2"/>
    <row r="1318" ht="15" customHeight="1" x14ac:dyDescent="0.2"/>
    <row r="1319" ht="15" customHeight="1" x14ac:dyDescent="0.2"/>
    <row r="1320" ht="15" customHeight="1" x14ac:dyDescent="0.2"/>
    <row r="1321" ht="15" customHeight="1" x14ac:dyDescent="0.2"/>
    <row r="1322" ht="15" customHeight="1" x14ac:dyDescent="0.2"/>
    <row r="1323" ht="15" customHeight="1" x14ac:dyDescent="0.2"/>
    <row r="1324" ht="15" customHeight="1" x14ac:dyDescent="0.2"/>
    <row r="1325" ht="15" customHeight="1" x14ac:dyDescent="0.2"/>
    <row r="1326" ht="15" customHeight="1" x14ac:dyDescent="0.2"/>
    <row r="1327" ht="15" customHeight="1" x14ac:dyDescent="0.2"/>
    <row r="1328" ht="15" customHeight="1" x14ac:dyDescent="0.2"/>
    <row r="1329" ht="15" customHeight="1" x14ac:dyDescent="0.2"/>
    <row r="1330" ht="15" customHeight="1" x14ac:dyDescent="0.2"/>
    <row r="1331" ht="15" customHeight="1" x14ac:dyDescent="0.2"/>
    <row r="1332" ht="15" customHeight="1" x14ac:dyDescent="0.2"/>
    <row r="1333" ht="15" customHeight="1" x14ac:dyDescent="0.2"/>
    <row r="1334" ht="15" customHeight="1" x14ac:dyDescent="0.2"/>
    <row r="1335" ht="15" customHeight="1" x14ac:dyDescent="0.2"/>
    <row r="1336" ht="15" customHeight="1" x14ac:dyDescent="0.2"/>
    <row r="1337" ht="15" customHeight="1" x14ac:dyDescent="0.2"/>
    <row r="1338" ht="15" customHeight="1" x14ac:dyDescent="0.2"/>
    <row r="1339" ht="15" customHeight="1" x14ac:dyDescent="0.2"/>
    <row r="1340" ht="15" customHeight="1" x14ac:dyDescent="0.2"/>
    <row r="1341" ht="15" customHeight="1" x14ac:dyDescent="0.2"/>
    <row r="1342" ht="15" customHeight="1" x14ac:dyDescent="0.2"/>
    <row r="1343" ht="15" customHeight="1" x14ac:dyDescent="0.2"/>
    <row r="1344" ht="15" customHeight="1" x14ac:dyDescent="0.2"/>
    <row r="1345" ht="15" customHeight="1" x14ac:dyDescent="0.2"/>
    <row r="1346" ht="15" customHeight="1" x14ac:dyDescent="0.2"/>
    <row r="1347" ht="15" customHeight="1" x14ac:dyDescent="0.2"/>
    <row r="1348" ht="15" customHeight="1" x14ac:dyDescent="0.2"/>
    <row r="1349" ht="15" customHeight="1" x14ac:dyDescent="0.2"/>
    <row r="1350" ht="15" customHeight="1" x14ac:dyDescent="0.2"/>
    <row r="1351" ht="15" customHeight="1" x14ac:dyDescent="0.2"/>
    <row r="1352" ht="15" customHeight="1" x14ac:dyDescent="0.2"/>
    <row r="1353" ht="15" customHeight="1" x14ac:dyDescent="0.2"/>
    <row r="1354" ht="15" customHeight="1" x14ac:dyDescent="0.2"/>
    <row r="1355" ht="15" customHeight="1" x14ac:dyDescent="0.2"/>
    <row r="1356" ht="15" customHeight="1" x14ac:dyDescent="0.2"/>
    <row r="1357" ht="15" customHeight="1" x14ac:dyDescent="0.2"/>
    <row r="1358" ht="15" customHeight="1" x14ac:dyDescent="0.2"/>
    <row r="1359" ht="15" customHeight="1" x14ac:dyDescent="0.2"/>
    <row r="1360" ht="15" customHeight="1" x14ac:dyDescent="0.2"/>
    <row r="1361" ht="15" customHeight="1" x14ac:dyDescent="0.2"/>
    <row r="1362" ht="15" customHeight="1" x14ac:dyDescent="0.2"/>
    <row r="1363" ht="15" customHeight="1" x14ac:dyDescent="0.2"/>
    <row r="1364" ht="15" customHeight="1" x14ac:dyDescent="0.2"/>
    <row r="1365" ht="15" customHeight="1" x14ac:dyDescent="0.2"/>
    <row r="1366" ht="15" customHeight="1" x14ac:dyDescent="0.2"/>
    <row r="1367" ht="15" customHeight="1" x14ac:dyDescent="0.2"/>
    <row r="1368" ht="15" customHeight="1" x14ac:dyDescent="0.2"/>
    <row r="1369" ht="15" customHeight="1" x14ac:dyDescent="0.2"/>
    <row r="1370" ht="15" customHeight="1" x14ac:dyDescent="0.2"/>
    <row r="1371" ht="15" customHeight="1" x14ac:dyDescent="0.2"/>
    <row r="1372" ht="15" customHeight="1" x14ac:dyDescent="0.2"/>
    <row r="1373" ht="15" customHeight="1" x14ac:dyDescent="0.2"/>
    <row r="1374" ht="15" customHeight="1" x14ac:dyDescent="0.2"/>
    <row r="1375" ht="15" customHeight="1" x14ac:dyDescent="0.2"/>
    <row r="1376" ht="15" customHeight="1" x14ac:dyDescent="0.2"/>
    <row r="1377" spans="2:33" ht="15" customHeight="1" x14ac:dyDescent="0.2"/>
    <row r="1378" spans="2:33" ht="15" customHeight="1" x14ac:dyDescent="0.2"/>
    <row r="1379" spans="2:33" ht="15" customHeight="1" x14ac:dyDescent="0.2"/>
    <row r="1380" spans="2:33" ht="15" customHeight="1" x14ac:dyDescent="0.2"/>
    <row r="1381" spans="2:33" ht="15" customHeight="1" x14ac:dyDescent="0.2"/>
    <row r="1382" spans="2:33" ht="15" customHeight="1" x14ac:dyDescent="0.2"/>
    <row r="1383" spans="2:33" ht="15" customHeight="1" x14ac:dyDescent="0.2"/>
    <row r="1384" spans="2:33" ht="15" customHeight="1" x14ac:dyDescent="0.2"/>
    <row r="1385" spans="2:33" ht="15" customHeight="1" x14ac:dyDescent="0.2"/>
    <row r="1386" spans="2:33" ht="15" customHeight="1" x14ac:dyDescent="0.2"/>
    <row r="1387" spans="2:33" ht="15" customHeight="1" x14ac:dyDescent="0.2"/>
    <row r="1388" spans="2:33" ht="15" customHeight="1" x14ac:dyDescent="0.2"/>
    <row r="1389" spans="2:33" ht="15" customHeight="1" x14ac:dyDescent="0.2"/>
    <row r="1390" spans="2:33" ht="15" customHeight="1" x14ac:dyDescent="0.2">
      <c r="B1390" s="76"/>
      <c r="C1390" s="76"/>
      <c r="D1390" s="76"/>
      <c r="E1390" s="76"/>
      <c r="F1390" s="76"/>
      <c r="G1390" s="76"/>
      <c r="H1390" s="76"/>
      <c r="I1390" s="76"/>
      <c r="J1390" s="76"/>
      <c r="K1390" s="76"/>
      <c r="L1390" s="76"/>
      <c r="M1390" s="76"/>
      <c r="N1390" s="76"/>
      <c r="O1390" s="76"/>
      <c r="P1390" s="76"/>
      <c r="Q1390" s="76"/>
      <c r="R1390" s="76"/>
      <c r="S1390" s="76"/>
      <c r="T1390" s="76"/>
      <c r="U1390" s="76"/>
      <c r="V1390" s="76"/>
      <c r="W1390" s="76"/>
      <c r="X1390" s="76"/>
      <c r="Y1390" s="76"/>
      <c r="Z1390" s="76"/>
      <c r="AA1390" s="76"/>
      <c r="AB1390" s="76"/>
      <c r="AC1390" s="76"/>
      <c r="AD1390" s="76"/>
      <c r="AE1390" s="76"/>
      <c r="AF1390" s="76"/>
      <c r="AG1390" s="76"/>
    </row>
    <row r="1391" spans="2:33" ht="15" customHeight="1" x14ac:dyDescent="0.2"/>
    <row r="1392" spans="2:33" ht="15" customHeight="1" x14ac:dyDescent="0.2"/>
    <row r="1393" ht="15" customHeight="1" x14ac:dyDescent="0.2"/>
    <row r="1394" ht="15" customHeight="1" x14ac:dyDescent="0.2"/>
    <row r="1395" ht="15" customHeight="1" x14ac:dyDescent="0.2"/>
    <row r="1396" ht="15" customHeight="1" x14ac:dyDescent="0.2"/>
    <row r="1397" ht="15" customHeight="1" x14ac:dyDescent="0.2"/>
    <row r="1398" ht="15" customHeight="1" x14ac:dyDescent="0.2"/>
    <row r="1399" ht="15" customHeight="1" x14ac:dyDescent="0.2"/>
    <row r="1400" ht="15" customHeight="1" x14ac:dyDescent="0.2"/>
    <row r="1401" ht="15" customHeight="1" x14ac:dyDescent="0.2"/>
    <row r="1402" ht="15" customHeight="1" x14ac:dyDescent="0.2"/>
    <row r="1403" ht="15" customHeight="1" x14ac:dyDescent="0.2"/>
    <row r="1404" ht="15" customHeight="1" x14ac:dyDescent="0.2"/>
    <row r="1405" ht="15" customHeight="1" x14ac:dyDescent="0.2"/>
    <row r="1406" ht="15" customHeight="1" x14ac:dyDescent="0.2"/>
    <row r="1407" ht="15" customHeight="1" x14ac:dyDescent="0.2"/>
    <row r="1408" ht="15" customHeight="1" x14ac:dyDescent="0.2"/>
    <row r="1409" ht="15" customHeight="1" x14ac:dyDescent="0.2"/>
    <row r="1410" ht="15" customHeight="1" x14ac:dyDescent="0.2"/>
    <row r="1411" ht="15" customHeight="1" x14ac:dyDescent="0.2"/>
    <row r="1412" ht="15" customHeight="1" x14ac:dyDescent="0.2"/>
    <row r="1413" ht="15" customHeight="1" x14ac:dyDescent="0.2"/>
    <row r="1414" ht="15" customHeight="1" x14ac:dyDescent="0.2"/>
    <row r="1415" ht="15" customHeight="1" x14ac:dyDescent="0.2"/>
    <row r="1416" ht="15" customHeight="1" x14ac:dyDescent="0.2"/>
    <row r="1417" ht="15" customHeight="1" x14ac:dyDescent="0.2"/>
    <row r="1418" ht="15" customHeight="1" x14ac:dyDescent="0.2"/>
    <row r="1419" ht="15" customHeight="1" x14ac:dyDescent="0.2"/>
    <row r="1420" ht="15" customHeight="1" x14ac:dyDescent="0.2"/>
    <row r="1421" ht="15" customHeight="1" x14ac:dyDescent="0.2"/>
    <row r="1422" ht="15" customHeight="1" x14ac:dyDescent="0.2"/>
    <row r="1423" ht="15" customHeight="1" x14ac:dyDescent="0.2"/>
    <row r="1424" ht="15" customHeight="1" x14ac:dyDescent="0.2"/>
    <row r="1425" ht="15" customHeight="1" x14ac:dyDescent="0.2"/>
    <row r="1426" ht="15" customHeight="1" x14ac:dyDescent="0.2"/>
    <row r="1427" ht="15" customHeight="1" x14ac:dyDescent="0.2"/>
    <row r="1428" ht="15" customHeight="1" x14ac:dyDescent="0.2"/>
    <row r="1429" ht="15" customHeight="1" x14ac:dyDescent="0.2"/>
    <row r="1430" ht="15" customHeight="1" x14ac:dyDescent="0.2"/>
    <row r="1431" ht="15" customHeight="1" x14ac:dyDescent="0.2"/>
    <row r="1432" ht="15" customHeight="1" x14ac:dyDescent="0.2"/>
    <row r="1433" ht="15" customHeight="1" x14ac:dyDescent="0.2"/>
    <row r="1434" ht="15" customHeight="1" x14ac:dyDescent="0.2"/>
    <row r="1435" ht="15" customHeight="1" x14ac:dyDescent="0.2"/>
    <row r="1436" ht="15" customHeight="1" x14ac:dyDescent="0.2"/>
    <row r="1437" ht="15" customHeight="1" x14ac:dyDescent="0.2"/>
    <row r="1438" ht="15" customHeight="1" x14ac:dyDescent="0.2"/>
    <row r="1439" ht="15" customHeight="1" x14ac:dyDescent="0.2"/>
    <row r="1440" ht="15" customHeight="1" x14ac:dyDescent="0.2"/>
    <row r="1441" ht="15" customHeight="1" x14ac:dyDescent="0.2"/>
    <row r="1442" ht="15" customHeight="1" x14ac:dyDescent="0.2"/>
    <row r="1443" ht="15" customHeight="1" x14ac:dyDescent="0.2"/>
    <row r="1444" ht="15" customHeight="1" x14ac:dyDescent="0.2"/>
    <row r="1445" ht="15" customHeight="1" x14ac:dyDescent="0.2"/>
    <row r="1446" ht="15" customHeight="1" x14ac:dyDescent="0.2"/>
    <row r="1447" ht="15" customHeight="1" x14ac:dyDescent="0.2"/>
    <row r="1448" ht="15" customHeight="1" x14ac:dyDescent="0.2"/>
    <row r="1449" ht="15" customHeight="1" x14ac:dyDescent="0.2"/>
    <row r="1450" ht="15" customHeight="1" x14ac:dyDescent="0.2"/>
    <row r="1451" ht="15" customHeight="1" x14ac:dyDescent="0.2"/>
    <row r="1452" ht="15" customHeight="1" x14ac:dyDescent="0.2"/>
    <row r="1453" ht="15" customHeight="1" x14ac:dyDescent="0.2"/>
    <row r="1454" ht="15" customHeight="1" x14ac:dyDescent="0.2"/>
    <row r="1455" ht="15" customHeight="1" x14ac:dyDescent="0.2"/>
    <row r="1456" ht="15" customHeight="1" x14ac:dyDescent="0.2"/>
    <row r="1457" ht="15" customHeight="1" x14ac:dyDescent="0.2"/>
    <row r="1458" ht="15" customHeight="1" x14ac:dyDescent="0.2"/>
    <row r="1459" ht="15" customHeight="1" x14ac:dyDescent="0.2"/>
    <row r="1460" ht="15" customHeight="1" x14ac:dyDescent="0.2"/>
    <row r="1461" ht="15" customHeight="1" x14ac:dyDescent="0.2"/>
    <row r="1462" ht="15" customHeight="1" x14ac:dyDescent="0.2"/>
    <row r="1463" ht="15" customHeight="1" x14ac:dyDescent="0.2"/>
    <row r="1464" ht="15" customHeight="1" x14ac:dyDescent="0.2"/>
    <row r="1465" ht="15" customHeight="1" x14ac:dyDescent="0.2"/>
    <row r="1466" ht="15" customHeight="1" x14ac:dyDescent="0.2"/>
    <row r="1467" ht="15" customHeight="1" x14ac:dyDescent="0.2"/>
    <row r="1468" ht="15" customHeight="1" x14ac:dyDescent="0.2"/>
    <row r="1469" ht="15" customHeight="1" x14ac:dyDescent="0.2"/>
    <row r="1470" ht="15" customHeight="1" x14ac:dyDescent="0.2"/>
    <row r="1471" ht="15" customHeight="1" x14ac:dyDescent="0.2"/>
    <row r="1472" ht="15" customHeight="1" x14ac:dyDescent="0.2"/>
    <row r="1473" ht="15" customHeight="1" x14ac:dyDescent="0.2"/>
    <row r="1474" ht="15" customHeight="1" x14ac:dyDescent="0.2"/>
    <row r="1475" ht="15" customHeight="1" x14ac:dyDescent="0.2"/>
    <row r="1476" ht="15" customHeight="1" x14ac:dyDescent="0.2"/>
    <row r="1477" ht="15" customHeight="1" x14ac:dyDescent="0.2"/>
    <row r="1478" ht="15" customHeight="1" x14ac:dyDescent="0.2"/>
    <row r="1479" ht="15" customHeight="1" x14ac:dyDescent="0.2"/>
    <row r="1480" ht="15" customHeight="1" x14ac:dyDescent="0.2"/>
    <row r="1481" ht="15" customHeight="1" x14ac:dyDescent="0.2"/>
    <row r="1482" ht="15" customHeight="1" x14ac:dyDescent="0.2"/>
    <row r="1483" ht="15" customHeight="1" x14ac:dyDescent="0.2"/>
    <row r="1484" ht="15" customHeight="1" x14ac:dyDescent="0.2"/>
    <row r="1485" ht="15" customHeight="1" x14ac:dyDescent="0.2"/>
    <row r="1486" ht="15" customHeight="1" x14ac:dyDescent="0.2"/>
    <row r="1487" ht="15" customHeight="1" x14ac:dyDescent="0.2"/>
    <row r="1488" ht="15" customHeight="1" x14ac:dyDescent="0.2"/>
    <row r="1489" spans="2:33" ht="15" customHeight="1" x14ac:dyDescent="0.2"/>
    <row r="1490" spans="2:33" ht="15" customHeight="1" x14ac:dyDescent="0.2"/>
    <row r="1491" spans="2:33" ht="15" customHeight="1" x14ac:dyDescent="0.2"/>
    <row r="1492" spans="2:33" ht="15" customHeight="1" x14ac:dyDescent="0.2"/>
    <row r="1493" spans="2:33" ht="15" customHeight="1" x14ac:dyDescent="0.2"/>
    <row r="1494" spans="2:33" ht="15" customHeight="1" x14ac:dyDescent="0.2"/>
    <row r="1495" spans="2:33" ht="15" customHeight="1" x14ac:dyDescent="0.2"/>
    <row r="1496" spans="2:33" ht="15" customHeight="1" x14ac:dyDescent="0.2"/>
    <row r="1497" spans="2:33" ht="15" customHeight="1" x14ac:dyDescent="0.2"/>
    <row r="1498" spans="2:33" ht="15" customHeight="1" x14ac:dyDescent="0.2"/>
    <row r="1499" spans="2:33" ht="15" customHeight="1" x14ac:dyDescent="0.2"/>
    <row r="1500" spans="2:33" ht="15" customHeight="1" x14ac:dyDescent="0.2"/>
    <row r="1501" spans="2:33" ht="15" customHeight="1" x14ac:dyDescent="0.2"/>
    <row r="1502" spans="2:33" ht="15" customHeight="1" x14ac:dyDescent="0.2">
      <c r="B1502" s="76"/>
      <c r="C1502" s="76"/>
      <c r="D1502" s="76"/>
      <c r="E1502" s="76"/>
      <c r="F1502" s="76"/>
      <c r="G1502" s="76"/>
      <c r="H1502" s="76"/>
      <c r="I1502" s="76"/>
      <c r="J1502" s="76"/>
      <c r="K1502" s="76"/>
      <c r="L1502" s="76"/>
      <c r="M1502" s="76"/>
      <c r="N1502" s="76"/>
      <c r="O1502" s="76"/>
      <c r="P1502" s="76"/>
      <c r="Q1502" s="76"/>
      <c r="R1502" s="76"/>
      <c r="S1502" s="76"/>
      <c r="T1502" s="76"/>
      <c r="U1502" s="76"/>
      <c r="V1502" s="76"/>
      <c r="W1502" s="76"/>
      <c r="X1502" s="76"/>
      <c r="Y1502" s="76"/>
      <c r="Z1502" s="76"/>
      <c r="AA1502" s="76"/>
      <c r="AB1502" s="76"/>
      <c r="AC1502" s="76"/>
      <c r="AD1502" s="76"/>
      <c r="AE1502" s="76"/>
      <c r="AF1502" s="76"/>
      <c r="AG1502" s="76"/>
    </row>
    <row r="1503" spans="2:33" ht="15" customHeight="1" x14ac:dyDescent="0.2"/>
    <row r="1504" spans="2:33" ht="15" customHeight="1" x14ac:dyDescent="0.2"/>
    <row r="1505" ht="15" customHeight="1" x14ac:dyDescent="0.2"/>
    <row r="1506" ht="15" customHeight="1" x14ac:dyDescent="0.2"/>
    <row r="1507" ht="15" customHeight="1" x14ac:dyDescent="0.2"/>
    <row r="1508" ht="15" customHeight="1" x14ac:dyDescent="0.2"/>
    <row r="1509" ht="15" customHeight="1" x14ac:dyDescent="0.2"/>
    <row r="1510" ht="15" customHeight="1" x14ac:dyDescent="0.2"/>
    <row r="1511" ht="15" customHeight="1" x14ac:dyDescent="0.2"/>
    <row r="1512" ht="15" customHeight="1" x14ac:dyDescent="0.2"/>
    <row r="1513" ht="15" customHeight="1" x14ac:dyDescent="0.2"/>
    <row r="1514" ht="15" customHeight="1" x14ac:dyDescent="0.2"/>
    <row r="1515" ht="15" customHeight="1" x14ac:dyDescent="0.2"/>
    <row r="1516" ht="15" customHeight="1" x14ac:dyDescent="0.2"/>
    <row r="1517" ht="15" customHeight="1" x14ac:dyDescent="0.2"/>
    <row r="1518" ht="15" customHeight="1" x14ac:dyDescent="0.2"/>
    <row r="1519" ht="15" customHeight="1" x14ac:dyDescent="0.2"/>
    <row r="1520" ht="15" customHeight="1" x14ac:dyDescent="0.2"/>
    <row r="1521" ht="15" customHeight="1" x14ac:dyDescent="0.2"/>
    <row r="1522" ht="15" customHeight="1" x14ac:dyDescent="0.2"/>
    <row r="1523" ht="15" customHeight="1" x14ac:dyDescent="0.2"/>
    <row r="1524" ht="15" customHeight="1" x14ac:dyDescent="0.2"/>
    <row r="1525" ht="15" customHeight="1" x14ac:dyDescent="0.2"/>
    <row r="1526" ht="15" customHeight="1" x14ac:dyDescent="0.2"/>
    <row r="1527" ht="15" customHeight="1" x14ac:dyDescent="0.2"/>
    <row r="1528" ht="15" customHeight="1" x14ac:dyDescent="0.2"/>
    <row r="1529" ht="15" customHeight="1" x14ac:dyDescent="0.2"/>
    <row r="1530" ht="15" customHeight="1" x14ac:dyDescent="0.2"/>
    <row r="1531" ht="15" customHeight="1" x14ac:dyDescent="0.2"/>
    <row r="1532" ht="15" customHeight="1" x14ac:dyDescent="0.2"/>
    <row r="1533" ht="15" customHeight="1" x14ac:dyDescent="0.2"/>
    <row r="1534" ht="15" customHeight="1" x14ac:dyDescent="0.2"/>
    <row r="1535" ht="15" customHeight="1" x14ac:dyDescent="0.2"/>
    <row r="1536" ht="15" customHeight="1" x14ac:dyDescent="0.2"/>
    <row r="1537" ht="15" customHeight="1" x14ac:dyDescent="0.2"/>
    <row r="1538" ht="15" customHeight="1" x14ac:dyDescent="0.2"/>
    <row r="1539" ht="15" customHeight="1" x14ac:dyDescent="0.2"/>
    <row r="1540" ht="15" customHeight="1" x14ac:dyDescent="0.2"/>
    <row r="1541" ht="15" customHeight="1" x14ac:dyDescent="0.2"/>
    <row r="1542" ht="15" customHeight="1" x14ac:dyDescent="0.2"/>
    <row r="1543" ht="15" customHeight="1" x14ac:dyDescent="0.2"/>
    <row r="1544" ht="15" customHeight="1" x14ac:dyDescent="0.2"/>
    <row r="1545" ht="15" customHeight="1" x14ac:dyDescent="0.2"/>
    <row r="1546" ht="15" customHeight="1" x14ac:dyDescent="0.2"/>
    <row r="1547" ht="15" customHeight="1" x14ac:dyDescent="0.2"/>
    <row r="1548" ht="15" customHeight="1" x14ac:dyDescent="0.2"/>
    <row r="1549" ht="15" customHeight="1" x14ac:dyDescent="0.2"/>
    <row r="1550" ht="15" customHeight="1" x14ac:dyDescent="0.2"/>
    <row r="1551" ht="15" customHeight="1" x14ac:dyDescent="0.2"/>
    <row r="1552" ht="15" customHeight="1" x14ac:dyDescent="0.2"/>
    <row r="1553" ht="15" customHeight="1" x14ac:dyDescent="0.2"/>
    <row r="1554" ht="15" customHeight="1" x14ac:dyDescent="0.2"/>
    <row r="1555" ht="15" customHeight="1" x14ac:dyDescent="0.2"/>
    <row r="1556" ht="15" customHeight="1" x14ac:dyDescent="0.2"/>
    <row r="1557" ht="15" customHeight="1" x14ac:dyDescent="0.2"/>
    <row r="1558" ht="15" customHeight="1" x14ac:dyDescent="0.2"/>
    <row r="1559" ht="15" customHeight="1" x14ac:dyDescent="0.2"/>
    <row r="1560" ht="15" customHeight="1" x14ac:dyDescent="0.2"/>
    <row r="1561" ht="15" customHeight="1" x14ac:dyDescent="0.2"/>
    <row r="1562" ht="15" customHeight="1" x14ac:dyDescent="0.2"/>
    <row r="1563" ht="15" customHeight="1" x14ac:dyDescent="0.2"/>
    <row r="1564" ht="15" customHeight="1" x14ac:dyDescent="0.2"/>
    <row r="1565" ht="15" customHeight="1" x14ac:dyDescent="0.2"/>
    <row r="1566" ht="15" customHeight="1" x14ac:dyDescent="0.2"/>
    <row r="1567" ht="15" customHeight="1" x14ac:dyDescent="0.2"/>
    <row r="1568" ht="15" customHeight="1" x14ac:dyDescent="0.2"/>
    <row r="1569" ht="15" customHeight="1" x14ac:dyDescent="0.2"/>
    <row r="1570" ht="15" customHeight="1" x14ac:dyDescent="0.2"/>
    <row r="1571" ht="15" customHeight="1" x14ac:dyDescent="0.2"/>
    <row r="1572" ht="15" customHeight="1" x14ac:dyDescent="0.2"/>
    <row r="1573" ht="15" customHeight="1" x14ac:dyDescent="0.2"/>
    <row r="1574" ht="15" customHeight="1" x14ac:dyDescent="0.2"/>
    <row r="1575" ht="15" customHeight="1" x14ac:dyDescent="0.2"/>
    <row r="1576" ht="15" customHeight="1" x14ac:dyDescent="0.2"/>
    <row r="1577" ht="15" customHeight="1" x14ac:dyDescent="0.2"/>
    <row r="1578" ht="15" customHeight="1" x14ac:dyDescent="0.2"/>
    <row r="1579" ht="15" customHeight="1" x14ac:dyDescent="0.2"/>
    <row r="1580" ht="15" customHeight="1" x14ac:dyDescent="0.2"/>
    <row r="1581" ht="15" customHeight="1" x14ac:dyDescent="0.2"/>
    <row r="1582" ht="15" customHeight="1" x14ac:dyDescent="0.2"/>
    <row r="1583" ht="15" customHeight="1" x14ac:dyDescent="0.2"/>
    <row r="1584" ht="15" customHeight="1" x14ac:dyDescent="0.2"/>
    <row r="1585" ht="15" customHeight="1" x14ac:dyDescent="0.2"/>
    <row r="1586" ht="15" customHeight="1" x14ac:dyDescent="0.2"/>
    <row r="1587" ht="15" customHeight="1" x14ac:dyDescent="0.2"/>
    <row r="1588" ht="15" customHeight="1" x14ac:dyDescent="0.2"/>
    <row r="1589" ht="15" customHeight="1" x14ac:dyDescent="0.2"/>
    <row r="1590" ht="15" customHeight="1" x14ac:dyDescent="0.2"/>
    <row r="1591" ht="15" customHeight="1" x14ac:dyDescent="0.2"/>
    <row r="1592" ht="15" customHeight="1" x14ac:dyDescent="0.2"/>
    <row r="1593" ht="15" customHeight="1" x14ac:dyDescent="0.2"/>
    <row r="1594" ht="15" customHeight="1" x14ac:dyDescent="0.2"/>
    <row r="1595" ht="15" customHeight="1" x14ac:dyDescent="0.2"/>
    <row r="1596" ht="15" customHeight="1" x14ac:dyDescent="0.2"/>
    <row r="1597" ht="15" customHeight="1" x14ac:dyDescent="0.2"/>
    <row r="1598" ht="15" customHeight="1" x14ac:dyDescent="0.2"/>
    <row r="1599" ht="15" customHeight="1" x14ac:dyDescent="0.2"/>
    <row r="1600" ht="15" customHeight="1" x14ac:dyDescent="0.2"/>
    <row r="1601" spans="2:33" ht="15" customHeight="1" x14ac:dyDescent="0.2"/>
    <row r="1602" spans="2:33" ht="15" customHeight="1" x14ac:dyDescent="0.2"/>
    <row r="1603" spans="2:33" ht="15" customHeight="1" x14ac:dyDescent="0.2"/>
    <row r="1604" spans="2:33" ht="15" customHeight="1" x14ac:dyDescent="0.2">
      <c r="B1604" s="76"/>
      <c r="C1604" s="76"/>
      <c r="D1604" s="76"/>
      <c r="E1604" s="76"/>
      <c r="F1604" s="76"/>
      <c r="G1604" s="76"/>
      <c r="H1604" s="76"/>
      <c r="I1604" s="76"/>
      <c r="J1604" s="76"/>
      <c r="K1604" s="76"/>
      <c r="L1604" s="76"/>
      <c r="M1604" s="76"/>
      <c r="N1604" s="76"/>
      <c r="O1604" s="76"/>
      <c r="P1604" s="76"/>
      <c r="Q1604" s="76"/>
      <c r="R1604" s="76"/>
      <c r="S1604" s="76"/>
      <c r="T1604" s="76"/>
      <c r="U1604" s="76"/>
      <c r="V1604" s="76"/>
      <c r="W1604" s="76"/>
      <c r="X1604" s="76"/>
      <c r="Y1604" s="76"/>
      <c r="Z1604" s="76"/>
      <c r="AA1604" s="76"/>
      <c r="AB1604" s="76"/>
      <c r="AC1604" s="76"/>
      <c r="AD1604" s="76"/>
      <c r="AE1604" s="76"/>
      <c r="AF1604" s="76"/>
      <c r="AG1604" s="76"/>
    </row>
    <row r="1605" spans="2:33" ht="15" customHeight="1" x14ac:dyDescent="0.2"/>
    <row r="1606" spans="2:33" ht="15" customHeight="1" x14ac:dyDescent="0.2"/>
    <row r="1607" spans="2:33" ht="15" customHeight="1" x14ac:dyDescent="0.2"/>
    <row r="1608" spans="2:33" ht="15" customHeight="1" x14ac:dyDescent="0.2"/>
    <row r="1609" spans="2:33" ht="15" customHeight="1" x14ac:dyDescent="0.2"/>
    <row r="1610" spans="2:33" ht="15" customHeight="1" x14ac:dyDescent="0.2"/>
    <row r="1611" spans="2:33" ht="15" customHeight="1" x14ac:dyDescent="0.2"/>
    <row r="1612" spans="2:33" ht="15" customHeight="1" x14ac:dyDescent="0.2"/>
    <row r="1613" spans="2:33" ht="15" customHeight="1" x14ac:dyDescent="0.2"/>
    <row r="1614" spans="2:33" ht="15" customHeight="1" x14ac:dyDescent="0.2"/>
    <row r="1615" spans="2:33" ht="15" customHeight="1" x14ac:dyDescent="0.2"/>
    <row r="1616" spans="2:33" ht="15" customHeight="1" x14ac:dyDescent="0.2"/>
    <row r="1617" ht="15" customHeight="1" x14ac:dyDescent="0.2"/>
    <row r="1618" ht="15" customHeight="1" x14ac:dyDescent="0.2"/>
    <row r="1619" ht="15" customHeight="1" x14ac:dyDescent="0.2"/>
    <row r="1620" ht="15" customHeight="1" x14ac:dyDescent="0.2"/>
    <row r="1621" ht="15" customHeight="1" x14ac:dyDescent="0.2"/>
    <row r="1622" ht="15" customHeight="1" x14ac:dyDescent="0.2"/>
    <row r="1623" ht="15" customHeight="1" x14ac:dyDescent="0.2"/>
    <row r="1624" ht="15" customHeight="1" x14ac:dyDescent="0.2"/>
    <row r="1625" ht="15" customHeight="1" x14ac:dyDescent="0.2"/>
    <row r="1626" ht="15" customHeight="1" x14ac:dyDescent="0.2"/>
    <row r="1627" ht="15" customHeight="1" x14ac:dyDescent="0.2"/>
    <row r="1628" ht="15" customHeight="1" x14ac:dyDescent="0.2"/>
    <row r="1629" ht="15" customHeight="1" x14ac:dyDescent="0.2"/>
    <row r="1630" ht="15" customHeight="1" x14ac:dyDescent="0.2"/>
    <row r="1631" ht="15" customHeight="1" x14ac:dyDescent="0.2"/>
    <row r="1632" ht="15" customHeight="1" x14ac:dyDescent="0.2"/>
    <row r="1633" ht="15" customHeight="1" x14ac:dyDescent="0.2"/>
    <row r="1634" ht="15" customHeight="1" x14ac:dyDescent="0.2"/>
    <row r="1635" ht="15" customHeight="1" x14ac:dyDescent="0.2"/>
    <row r="1636" ht="15" customHeight="1" x14ac:dyDescent="0.2"/>
    <row r="1637" ht="15" customHeight="1" x14ac:dyDescent="0.2"/>
    <row r="1638" ht="15" customHeight="1" x14ac:dyDescent="0.2"/>
    <row r="1639" ht="15" customHeight="1" x14ac:dyDescent="0.2"/>
    <row r="1640" ht="15" customHeight="1" x14ac:dyDescent="0.2"/>
    <row r="1641" ht="15" customHeight="1" x14ac:dyDescent="0.2"/>
    <row r="1642" ht="15" customHeight="1" x14ac:dyDescent="0.2"/>
    <row r="1643" ht="15" customHeight="1" x14ac:dyDescent="0.2"/>
    <row r="1644" ht="15" customHeight="1" x14ac:dyDescent="0.2"/>
    <row r="1645" ht="15" customHeight="1" x14ac:dyDescent="0.2"/>
    <row r="1646" ht="15" customHeight="1" x14ac:dyDescent="0.2"/>
    <row r="1647" ht="15" customHeight="1" x14ac:dyDescent="0.2"/>
    <row r="1648" ht="15" customHeight="1" x14ac:dyDescent="0.2"/>
    <row r="1649" ht="15" customHeight="1" x14ac:dyDescent="0.2"/>
    <row r="1650" ht="15" customHeight="1" x14ac:dyDescent="0.2"/>
    <row r="1651" ht="15" customHeight="1" x14ac:dyDescent="0.2"/>
    <row r="1652" ht="15" customHeight="1" x14ac:dyDescent="0.2"/>
    <row r="1653" ht="15" customHeight="1" x14ac:dyDescent="0.2"/>
    <row r="1654" ht="15" customHeight="1" x14ac:dyDescent="0.2"/>
    <row r="1655" ht="15" customHeight="1" x14ac:dyDescent="0.2"/>
    <row r="1656" ht="15" customHeight="1" x14ac:dyDescent="0.2"/>
    <row r="1657" ht="15" customHeight="1" x14ac:dyDescent="0.2"/>
    <row r="1658" ht="15" customHeight="1" x14ac:dyDescent="0.2"/>
    <row r="1659" ht="15" customHeight="1" x14ac:dyDescent="0.2"/>
    <row r="1660" ht="15" customHeight="1" x14ac:dyDescent="0.2"/>
    <row r="1661" ht="15" customHeight="1" x14ac:dyDescent="0.2"/>
    <row r="1662" ht="15" customHeight="1" x14ac:dyDescent="0.2"/>
    <row r="1663" ht="15" customHeight="1" x14ac:dyDescent="0.2"/>
    <row r="1664" ht="15" customHeight="1" x14ac:dyDescent="0.2"/>
    <row r="1665" ht="15" customHeight="1" x14ac:dyDescent="0.2"/>
    <row r="1666" ht="15" customHeight="1" x14ac:dyDescent="0.2"/>
    <row r="1667" ht="15" customHeight="1" x14ac:dyDescent="0.2"/>
    <row r="1668" ht="15" customHeight="1" x14ac:dyDescent="0.2"/>
    <row r="1669" ht="15" customHeight="1" x14ac:dyDescent="0.2"/>
    <row r="1670" ht="15" customHeight="1" x14ac:dyDescent="0.2"/>
    <row r="1671" ht="15" customHeight="1" x14ac:dyDescent="0.2"/>
    <row r="1672" ht="15" customHeight="1" x14ac:dyDescent="0.2"/>
    <row r="1673" ht="15" customHeight="1" x14ac:dyDescent="0.2"/>
    <row r="1674" ht="15" customHeight="1" x14ac:dyDescent="0.2"/>
    <row r="1675" ht="15" customHeight="1" x14ac:dyDescent="0.2"/>
    <row r="1676" ht="15" customHeight="1" x14ac:dyDescent="0.2"/>
    <row r="1677" ht="15" customHeight="1" x14ac:dyDescent="0.2"/>
    <row r="1678" ht="15" customHeight="1" x14ac:dyDescent="0.2"/>
    <row r="1679" ht="15" customHeight="1" x14ac:dyDescent="0.2"/>
    <row r="1680" ht="15" customHeight="1" x14ac:dyDescent="0.2"/>
    <row r="1681" ht="15" customHeight="1" x14ac:dyDescent="0.2"/>
    <row r="1682" ht="15" customHeight="1" x14ac:dyDescent="0.2"/>
    <row r="1683" ht="15" customHeight="1" x14ac:dyDescent="0.2"/>
    <row r="1684" ht="15" customHeight="1" x14ac:dyDescent="0.2"/>
    <row r="1685" ht="15" customHeight="1" x14ac:dyDescent="0.2"/>
    <row r="1686" ht="15" customHeight="1" x14ac:dyDescent="0.2"/>
    <row r="1687" ht="15" customHeight="1" x14ac:dyDescent="0.2"/>
    <row r="1688" ht="15" customHeight="1" x14ac:dyDescent="0.2"/>
    <row r="1689" ht="15" customHeight="1" x14ac:dyDescent="0.2"/>
    <row r="1690" ht="15" customHeight="1" x14ac:dyDescent="0.2"/>
    <row r="1691" ht="15" customHeight="1" x14ac:dyDescent="0.2"/>
    <row r="1692" ht="15" customHeight="1" x14ac:dyDescent="0.2"/>
    <row r="1693" ht="15" customHeight="1" x14ac:dyDescent="0.2"/>
    <row r="1694" ht="15" customHeight="1" x14ac:dyDescent="0.2"/>
    <row r="1695" ht="15" customHeight="1" x14ac:dyDescent="0.2"/>
    <row r="1696" ht="15" customHeight="1" x14ac:dyDescent="0.2"/>
    <row r="1697" spans="2:33" ht="15" customHeight="1" x14ac:dyDescent="0.2"/>
    <row r="1698" spans="2:33" ht="15" customHeight="1" x14ac:dyDescent="0.2">
      <c r="B1698" s="76"/>
      <c r="C1698" s="76"/>
      <c r="D1698" s="76"/>
      <c r="E1698" s="76"/>
      <c r="F1698" s="76"/>
      <c r="G1698" s="76"/>
      <c r="H1698" s="76"/>
      <c r="I1698" s="76"/>
      <c r="J1698" s="76"/>
      <c r="K1698" s="76"/>
      <c r="L1698" s="76"/>
      <c r="M1698" s="76"/>
      <c r="N1698" s="76"/>
      <c r="O1698" s="76"/>
      <c r="P1698" s="76"/>
      <c r="Q1698" s="76"/>
      <c r="R1698" s="76"/>
      <c r="S1698" s="76"/>
      <c r="T1698" s="76"/>
      <c r="U1698" s="76"/>
      <c r="V1698" s="76"/>
      <c r="W1698" s="76"/>
      <c r="X1698" s="76"/>
      <c r="Y1698" s="76"/>
      <c r="Z1698" s="76"/>
      <c r="AA1698" s="76"/>
      <c r="AB1698" s="76"/>
      <c r="AC1698" s="76"/>
      <c r="AD1698" s="76"/>
      <c r="AE1698" s="76"/>
      <c r="AF1698" s="76"/>
      <c r="AG1698" s="76"/>
    </row>
    <row r="1699" spans="2:33" ht="15" customHeight="1" x14ac:dyDescent="0.2"/>
    <row r="1700" spans="2:33" ht="15" customHeight="1" x14ac:dyDescent="0.2"/>
    <row r="1701" spans="2:33" ht="15" customHeight="1" x14ac:dyDescent="0.2"/>
    <row r="1702" spans="2:33" ht="15" customHeight="1" x14ac:dyDescent="0.2"/>
    <row r="1703" spans="2:33" ht="15" customHeight="1" x14ac:dyDescent="0.2"/>
    <row r="1704" spans="2:33" ht="15" customHeight="1" x14ac:dyDescent="0.2"/>
    <row r="1705" spans="2:33" ht="15" customHeight="1" x14ac:dyDescent="0.2"/>
    <row r="1706" spans="2:33" ht="15" customHeight="1" x14ac:dyDescent="0.2"/>
    <row r="1707" spans="2:33" ht="15" customHeight="1" x14ac:dyDescent="0.2"/>
    <row r="1708" spans="2:33" ht="15" customHeight="1" x14ac:dyDescent="0.2"/>
    <row r="1709" spans="2:33" ht="15" customHeight="1" x14ac:dyDescent="0.2"/>
    <row r="1710" spans="2:33" ht="15" customHeight="1" x14ac:dyDescent="0.2"/>
    <row r="1711" spans="2:33" ht="15" customHeight="1" x14ac:dyDescent="0.2"/>
    <row r="1712" spans="2:33" ht="15" customHeight="1" x14ac:dyDescent="0.2"/>
    <row r="1713" ht="15" customHeight="1" x14ac:dyDescent="0.2"/>
    <row r="1714" ht="15" customHeight="1" x14ac:dyDescent="0.2"/>
    <row r="1715" ht="15" customHeight="1" x14ac:dyDescent="0.2"/>
    <row r="1716" ht="15" customHeight="1" x14ac:dyDescent="0.2"/>
    <row r="1717" ht="15" customHeight="1" x14ac:dyDescent="0.2"/>
    <row r="1718" ht="15" customHeight="1" x14ac:dyDescent="0.2"/>
    <row r="1719" ht="15" customHeight="1" x14ac:dyDescent="0.2"/>
    <row r="1720" ht="15" customHeight="1" x14ac:dyDescent="0.2"/>
    <row r="1721" ht="15" customHeight="1" x14ac:dyDescent="0.2"/>
    <row r="1722" ht="15" customHeight="1" x14ac:dyDescent="0.2"/>
    <row r="1723" ht="15" customHeight="1" x14ac:dyDescent="0.2"/>
    <row r="1724" ht="15" customHeight="1" x14ac:dyDescent="0.2"/>
    <row r="1725" ht="15" customHeight="1" x14ac:dyDescent="0.2"/>
    <row r="1726" ht="15" customHeight="1" x14ac:dyDescent="0.2"/>
    <row r="1727" ht="15" customHeight="1" x14ac:dyDescent="0.2"/>
    <row r="1728" ht="15" customHeight="1" x14ac:dyDescent="0.2"/>
    <row r="1729" ht="15" customHeight="1" x14ac:dyDescent="0.2"/>
    <row r="1730" ht="15" customHeight="1" x14ac:dyDescent="0.2"/>
    <row r="1731" ht="15" customHeight="1" x14ac:dyDescent="0.2"/>
    <row r="1732" ht="15" customHeight="1" x14ac:dyDescent="0.2"/>
    <row r="1733" ht="15" customHeight="1" x14ac:dyDescent="0.2"/>
    <row r="1734" ht="15" customHeight="1" x14ac:dyDescent="0.2"/>
    <row r="1735" ht="15" customHeight="1" x14ac:dyDescent="0.2"/>
    <row r="1736" ht="15" customHeight="1" x14ac:dyDescent="0.2"/>
    <row r="1737" ht="15" customHeight="1" x14ac:dyDescent="0.2"/>
    <row r="1738" ht="15" customHeight="1" x14ac:dyDescent="0.2"/>
    <row r="1739" ht="15" customHeight="1" x14ac:dyDescent="0.2"/>
    <row r="1740" ht="15" customHeight="1" x14ac:dyDescent="0.2"/>
    <row r="1741" ht="15" customHeight="1" x14ac:dyDescent="0.2"/>
    <row r="1742" ht="15" customHeight="1" x14ac:dyDescent="0.2"/>
    <row r="1743" ht="15" customHeight="1" x14ac:dyDescent="0.2"/>
    <row r="1744" ht="15" customHeight="1" x14ac:dyDescent="0.2"/>
    <row r="1745" ht="15" customHeight="1" x14ac:dyDescent="0.2"/>
    <row r="1746" ht="15" customHeight="1" x14ac:dyDescent="0.2"/>
    <row r="1747" ht="15" customHeight="1" x14ac:dyDescent="0.2"/>
    <row r="1748" ht="15" customHeight="1" x14ac:dyDescent="0.2"/>
    <row r="1749" ht="15" customHeight="1" x14ac:dyDescent="0.2"/>
    <row r="1750" ht="15" customHeight="1" x14ac:dyDescent="0.2"/>
    <row r="1751" ht="15" customHeight="1" x14ac:dyDescent="0.2"/>
    <row r="1752" ht="15" customHeight="1" x14ac:dyDescent="0.2"/>
    <row r="1753" ht="15" customHeight="1" x14ac:dyDescent="0.2"/>
    <row r="1754" ht="15" customHeight="1" x14ac:dyDescent="0.2"/>
    <row r="1755" ht="15" customHeight="1" x14ac:dyDescent="0.2"/>
    <row r="1756" ht="15" customHeight="1" x14ac:dyDescent="0.2"/>
    <row r="1757" ht="15" customHeight="1" x14ac:dyDescent="0.2"/>
    <row r="1758" ht="15" customHeight="1" x14ac:dyDescent="0.2"/>
    <row r="1759" ht="15" customHeight="1" x14ac:dyDescent="0.2"/>
    <row r="1760" ht="15" customHeight="1" x14ac:dyDescent="0.2"/>
    <row r="1761" ht="15" customHeight="1" x14ac:dyDescent="0.2"/>
    <row r="1762" ht="15" customHeight="1" x14ac:dyDescent="0.2"/>
    <row r="1763" ht="15" customHeight="1" x14ac:dyDescent="0.2"/>
    <row r="1764" ht="15" customHeight="1" x14ac:dyDescent="0.2"/>
    <row r="1765" ht="15" customHeight="1" x14ac:dyDescent="0.2"/>
    <row r="1766" ht="15" customHeight="1" x14ac:dyDescent="0.2"/>
    <row r="1767" ht="15" customHeight="1" x14ac:dyDescent="0.2"/>
    <row r="1768" ht="15" customHeight="1" x14ac:dyDescent="0.2"/>
    <row r="1769" ht="15" customHeight="1" x14ac:dyDescent="0.2"/>
    <row r="1770" ht="15" customHeight="1" x14ac:dyDescent="0.2"/>
    <row r="1771" ht="15" customHeight="1" x14ac:dyDescent="0.2"/>
    <row r="1772" ht="15" customHeight="1" x14ac:dyDescent="0.2"/>
    <row r="1773" ht="15" customHeight="1" x14ac:dyDescent="0.2"/>
    <row r="1774" ht="15" customHeight="1" x14ac:dyDescent="0.2"/>
    <row r="1775" ht="15" customHeight="1" x14ac:dyDescent="0.2"/>
    <row r="1776" ht="15" customHeight="1" x14ac:dyDescent="0.2"/>
    <row r="1777" ht="15" customHeight="1" x14ac:dyDescent="0.2"/>
    <row r="1778" ht="15" customHeight="1" x14ac:dyDescent="0.2"/>
    <row r="1779" ht="15" customHeight="1" x14ac:dyDescent="0.2"/>
    <row r="1780" ht="15" customHeight="1" x14ac:dyDescent="0.2"/>
    <row r="1781" ht="15" customHeight="1" x14ac:dyDescent="0.2"/>
    <row r="1782" ht="15" customHeight="1" x14ac:dyDescent="0.2"/>
    <row r="1783" ht="15" customHeight="1" x14ac:dyDescent="0.2"/>
    <row r="1784" ht="15" customHeight="1" x14ac:dyDescent="0.2"/>
    <row r="1785" ht="15" customHeight="1" x14ac:dyDescent="0.2"/>
    <row r="1786" ht="15" customHeight="1" x14ac:dyDescent="0.2"/>
    <row r="1787" ht="15" customHeight="1" x14ac:dyDescent="0.2"/>
    <row r="1788" ht="15" customHeight="1" x14ac:dyDescent="0.2"/>
    <row r="1789" ht="15" customHeight="1" x14ac:dyDescent="0.2"/>
    <row r="1790" ht="15" customHeight="1" x14ac:dyDescent="0.2"/>
    <row r="1791" ht="15" customHeight="1" x14ac:dyDescent="0.2"/>
    <row r="1792" ht="15" customHeight="1" x14ac:dyDescent="0.2"/>
    <row r="1793" ht="15" customHeight="1" x14ac:dyDescent="0.2"/>
    <row r="1794" ht="15" customHeight="1" x14ac:dyDescent="0.2"/>
    <row r="1795" ht="15" customHeight="1" x14ac:dyDescent="0.2"/>
    <row r="1796" ht="15" customHeight="1" x14ac:dyDescent="0.2"/>
    <row r="1797" ht="15" customHeight="1" x14ac:dyDescent="0.2"/>
    <row r="1798" ht="15" customHeight="1" x14ac:dyDescent="0.2"/>
    <row r="1799" ht="15" customHeight="1" x14ac:dyDescent="0.2"/>
    <row r="1800" ht="15" customHeight="1" x14ac:dyDescent="0.2"/>
    <row r="1801" ht="15" customHeight="1" x14ac:dyDescent="0.2"/>
    <row r="1802" ht="15" customHeight="1" x14ac:dyDescent="0.2"/>
    <row r="1803" ht="15" customHeight="1" x14ac:dyDescent="0.2"/>
    <row r="1804" ht="15" customHeight="1" x14ac:dyDescent="0.2"/>
    <row r="1805" ht="15" customHeight="1" x14ac:dyDescent="0.2"/>
    <row r="1806" ht="15" customHeight="1" x14ac:dyDescent="0.2"/>
    <row r="1807" ht="15" customHeight="1" x14ac:dyDescent="0.2"/>
    <row r="1808" ht="15" customHeight="1" x14ac:dyDescent="0.2"/>
    <row r="1809" ht="15" customHeight="1" x14ac:dyDescent="0.2"/>
    <row r="1810" ht="15" customHeight="1" x14ac:dyDescent="0.2"/>
    <row r="1811" ht="15" customHeight="1" x14ac:dyDescent="0.2"/>
    <row r="1812" ht="15" customHeight="1" x14ac:dyDescent="0.2"/>
    <row r="1813" ht="15" customHeight="1" x14ac:dyDescent="0.2"/>
    <row r="1814" ht="15" customHeight="1" x14ac:dyDescent="0.2"/>
    <row r="1815" ht="15" customHeight="1" x14ac:dyDescent="0.2"/>
    <row r="1816" ht="15" customHeight="1" x14ac:dyDescent="0.2"/>
    <row r="1817" ht="15" customHeight="1" x14ac:dyDescent="0.2"/>
    <row r="1818" ht="15" customHeight="1" x14ac:dyDescent="0.2"/>
    <row r="1819" ht="15" customHeight="1" x14ac:dyDescent="0.2"/>
    <row r="1820" ht="15" customHeight="1" x14ac:dyDescent="0.2"/>
    <row r="1821" ht="15" customHeight="1" x14ac:dyDescent="0.2"/>
    <row r="1822" ht="15" customHeight="1" x14ac:dyDescent="0.2"/>
    <row r="1823" ht="15" customHeight="1" x14ac:dyDescent="0.2"/>
    <row r="1824" ht="15" customHeight="1" x14ac:dyDescent="0.2"/>
    <row r="1825" ht="15" customHeight="1" x14ac:dyDescent="0.2"/>
    <row r="1826" ht="15" customHeight="1" x14ac:dyDescent="0.2"/>
    <row r="1827" ht="15" customHeight="1" x14ac:dyDescent="0.2"/>
    <row r="1828" ht="15" customHeight="1" x14ac:dyDescent="0.2"/>
    <row r="1829" ht="15" customHeight="1" x14ac:dyDescent="0.2"/>
    <row r="1830" ht="15" customHeight="1" x14ac:dyDescent="0.2"/>
    <row r="1831" ht="15" customHeight="1" x14ac:dyDescent="0.2"/>
    <row r="1832" ht="15" customHeight="1" x14ac:dyDescent="0.2"/>
    <row r="1833" ht="15" customHeight="1" x14ac:dyDescent="0.2"/>
    <row r="1834" ht="15" customHeight="1" x14ac:dyDescent="0.2"/>
    <row r="1835" ht="15" customHeight="1" x14ac:dyDescent="0.2"/>
    <row r="1836" ht="15" customHeight="1" x14ac:dyDescent="0.2"/>
    <row r="1837" ht="15" customHeight="1" x14ac:dyDescent="0.2"/>
    <row r="1838" ht="15" customHeight="1" x14ac:dyDescent="0.2"/>
    <row r="1839" ht="15" customHeight="1" x14ac:dyDescent="0.2"/>
    <row r="1840" ht="15" customHeight="1" x14ac:dyDescent="0.2"/>
    <row r="1841" ht="15" customHeight="1" x14ac:dyDescent="0.2"/>
    <row r="1842" ht="15" customHeight="1" x14ac:dyDescent="0.2"/>
    <row r="1843" ht="15" customHeight="1" x14ac:dyDescent="0.2"/>
    <row r="1844" ht="15" customHeight="1" x14ac:dyDescent="0.2"/>
    <row r="1845" ht="15" customHeight="1" x14ac:dyDescent="0.2"/>
    <row r="1846" ht="15" customHeight="1" x14ac:dyDescent="0.2"/>
    <row r="1847" ht="15" customHeight="1" x14ac:dyDescent="0.2"/>
    <row r="1848" ht="15" customHeight="1" x14ac:dyDescent="0.2"/>
    <row r="1849" ht="15" customHeight="1" x14ac:dyDescent="0.2"/>
    <row r="1850" ht="15" customHeight="1" x14ac:dyDescent="0.2"/>
    <row r="1851" ht="15" customHeight="1" x14ac:dyDescent="0.2"/>
    <row r="1852" ht="15" customHeight="1" x14ac:dyDescent="0.2"/>
    <row r="1853" ht="15" customHeight="1" x14ac:dyDescent="0.2"/>
    <row r="1854" ht="15" customHeight="1" x14ac:dyDescent="0.2"/>
    <row r="1855" ht="15" customHeight="1" x14ac:dyDescent="0.2"/>
    <row r="1856" ht="15" customHeight="1" x14ac:dyDescent="0.2"/>
    <row r="1857" ht="15" customHeight="1" x14ac:dyDescent="0.2"/>
    <row r="1858" ht="15" customHeight="1" x14ac:dyDescent="0.2"/>
    <row r="1859" ht="15" customHeight="1" x14ac:dyDescent="0.2"/>
    <row r="1860" ht="15" customHeight="1" x14ac:dyDescent="0.2"/>
    <row r="1861" ht="15" customHeight="1" x14ac:dyDescent="0.2"/>
    <row r="1862" ht="15" customHeight="1" x14ac:dyDescent="0.2"/>
    <row r="1863" ht="15" customHeight="1" x14ac:dyDescent="0.2"/>
    <row r="1864" ht="15" customHeight="1" x14ac:dyDescent="0.2"/>
    <row r="1865" ht="15" customHeight="1" x14ac:dyDescent="0.2"/>
    <row r="1866" ht="15" customHeight="1" x14ac:dyDescent="0.2"/>
    <row r="1867" ht="15" customHeight="1" x14ac:dyDescent="0.2"/>
    <row r="1868" ht="15" customHeight="1" x14ac:dyDescent="0.2"/>
    <row r="1869" ht="15" customHeight="1" x14ac:dyDescent="0.2"/>
    <row r="1870" ht="15" customHeight="1" x14ac:dyDescent="0.2"/>
    <row r="1871" ht="15" customHeight="1" x14ac:dyDescent="0.2"/>
    <row r="1872" ht="15" customHeight="1" x14ac:dyDescent="0.2"/>
    <row r="1873" ht="15" customHeight="1" x14ac:dyDescent="0.2"/>
    <row r="1874" ht="15" customHeight="1" x14ac:dyDescent="0.2"/>
    <row r="1875" ht="15" customHeight="1" x14ac:dyDescent="0.2"/>
    <row r="1876" ht="15" customHeight="1" x14ac:dyDescent="0.2"/>
    <row r="1877" ht="15" customHeight="1" x14ac:dyDescent="0.2"/>
    <row r="1878" ht="15" customHeight="1" x14ac:dyDescent="0.2"/>
    <row r="1879" ht="15" customHeight="1" x14ac:dyDescent="0.2"/>
    <row r="1880" ht="15" customHeight="1" x14ac:dyDescent="0.2"/>
    <row r="1881" ht="15" customHeight="1" x14ac:dyDescent="0.2"/>
    <row r="1882" ht="15" customHeight="1" x14ac:dyDescent="0.2"/>
    <row r="1883" ht="15" customHeight="1" x14ac:dyDescent="0.2"/>
    <row r="1884" ht="15" customHeight="1" x14ac:dyDescent="0.2"/>
    <row r="1885" ht="15" customHeight="1" x14ac:dyDescent="0.2"/>
    <row r="1886" ht="15" customHeight="1" x14ac:dyDescent="0.2"/>
    <row r="1887" ht="15" customHeight="1" x14ac:dyDescent="0.2"/>
    <row r="1888" ht="15" customHeight="1" x14ac:dyDescent="0.2"/>
    <row r="1889" ht="15" customHeight="1" x14ac:dyDescent="0.2"/>
    <row r="1890" ht="15" customHeight="1" x14ac:dyDescent="0.2"/>
    <row r="1891" ht="15" customHeight="1" x14ac:dyDescent="0.2"/>
    <row r="1892" ht="15" customHeight="1" x14ac:dyDescent="0.2"/>
    <row r="1893" ht="15" customHeight="1" x14ac:dyDescent="0.2"/>
    <row r="1894" ht="15" customHeight="1" x14ac:dyDescent="0.2"/>
    <row r="1895" ht="15" customHeight="1" x14ac:dyDescent="0.2"/>
    <row r="1896" ht="15" customHeight="1" x14ac:dyDescent="0.2"/>
    <row r="1897" ht="15" customHeight="1" x14ac:dyDescent="0.2"/>
    <row r="1898" ht="15" customHeight="1" x14ac:dyDescent="0.2"/>
    <row r="1899" ht="15" customHeight="1" x14ac:dyDescent="0.2"/>
    <row r="1900" ht="15" customHeight="1" x14ac:dyDescent="0.2"/>
    <row r="1901" ht="15" customHeight="1" x14ac:dyDescent="0.2"/>
    <row r="1902" ht="15" customHeight="1" x14ac:dyDescent="0.2"/>
    <row r="1903" ht="15" customHeight="1" x14ac:dyDescent="0.2"/>
    <row r="1904" ht="15" customHeight="1" x14ac:dyDescent="0.2"/>
    <row r="1905" ht="15" customHeight="1" x14ac:dyDescent="0.2"/>
    <row r="1906" ht="15" customHeight="1" x14ac:dyDescent="0.2"/>
    <row r="1907" ht="15" customHeight="1" x14ac:dyDescent="0.2"/>
    <row r="1908" ht="15" customHeight="1" x14ac:dyDescent="0.2"/>
    <row r="1909" ht="15" customHeight="1" x14ac:dyDescent="0.2"/>
    <row r="1910" ht="15" customHeight="1" x14ac:dyDescent="0.2"/>
    <row r="1911" ht="15" customHeight="1" x14ac:dyDescent="0.2"/>
    <row r="1912" ht="15" customHeight="1" x14ac:dyDescent="0.2"/>
    <row r="1913" ht="15" customHeight="1" x14ac:dyDescent="0.2"/>
    <row r="1914" ht="15" customHeight="1" x14ac:dyDescent="0.2"/>
    <row r="1915" ht="15" customHeight="1" x14ac:dyDescent="0.2"/>
    <row r="1916" ht="15" customHeight="1" x14ac:dyDescent="0.2"/>
    <row r="1917" ht="15" customHeight="1" x14ac:dyDescent="0.2"/>
    <row r="1918" ht="15" customHeight="1" x14ac:dyDescent="0.2"/>
    <row r="1919" ht="15" customHeight="1" x14ac:dyDescent="0.2"/>
    <row r="1920" ht="15" customHeight="1" x14ac:dyDescent="0.2"/>
    <row r="1921" ht="15" customHeight="1" x14ac:dyDescent="0.2"/>
    <row r="1922" ht="15" customHeight="1" x14ac:dyDescent="0.2"/>
    <row r="1923" ht="15" customHeight="1" x14ac:dyDescent="0.2"/>
    <row r="1924" ht="15" customHeight="1" x14ac:dyDescent="0.2"/>
    <row r="1925" ht="15" customHeight="1" x14ac:dyDescent="0.2"/>
    <row r="1926" ht="15" customHeight="1" x14ac:dyDescent="0.2"/>
    <row r="1927" ht="15" customHeight="1" x14ac:dyDescent="0.2"/>
    <row r="1928" ht="15" customHeight="1" x14ac:dyDescent="0.2"/>
    <row r="1929" ht="15" customHeight="1" x14ac:dyDescent="0.2"/>
    <row r="1930" ht="15" customHeight="1" x14ac:dyDescent="0.2"/>
    <row r="1931" ht="15" customHeight="1" x14ac:dyDescent="0.2"/>
    <row r="1932" ht="15" customHeight="1" x14ac:dyDescent="0.2"/>
    <row r="1933" ht="15" customHeight="1" x14ac:dyDescent="0.2"/>
    <row r="1934" ht="15" customHeight="1" x14ac:dyDescent="0.2"/>
    <row r="1935" ht="15" customHeight="1" x14ac:dyDescent="0.2"/>
    <row r="1936" ht="15" customHeight="1" x14ac:dyDescent="0.2"/>
    <row r="1937" spans="2:33" ht="15" customHeight="1" x14ac:dyDescent="0.2"/>
    <row r="1938" spans="2:33" ht="15" customHeight="1" x14ac:dyDescent="0.2"/>
    <row r="1939" spans="2:33" ht="15" customHeight="1" x14ac:dyDescent="0.2"/>
    <row r="1940" spans="2:33" ht="15" customHeight="1" x14ac:dyDescent="0.2"/>
    <row r="1941" spans="2:33" ht="15" customHeight="1" x14ac:dyDescent="0.2"/>
    <row r="1942" spans="2:33" ht="15" customHeight="1" x14ac:dyDescent="0.2"/>
    <row r="1943" spans="2:33" ht="15" customHeight="1" x14ac:dyDescent="0.2"/>
    <row r="1944" spans="2:33" ht="15" customHeight="1" x14ac:dyDescent="0.2"/>
    <row r="1945" spans="2:33" ht="15" customHeight="1" x14ac:dyDescent="0.2">
      <c r="B1945" s="76"/>
      <c r="C1945" s="76"/>
      <c r="D1945" s="76"/>
      <c r="E1945" s="76"/>
      <c r="F1945" s="76"/>
      <c r="G1945" s="76"/>
      <c r="H1945" s="76"/>
      <c r="I1945" s="76"/>
      <c r="J1945" s="76"/>
      <c r="K1945" s="76"/>
      <c r="L1945" s="76"/>
      <c r="M1945" s="76"/>
      <c r="N1945" s="76"/>
      <c r="O1945" s="76"/>
      <c r="P1945" s="76"/>
      <c r="Q1945" s="76"/>
      <c r="R1945" s="76"/>
      <c r="S1945" s="76"/>
      <c r="T1945" s="76"/>
      <c r="U1945" s="76"/>
      <c r="V1945" s="76"/>
      <c r="W1945" s="76"/>
      <c r="X1945" s="76"/>
      <c r="Y1945" s="76"/>
      <c r="Z1945" s="76"/>
      <c r="AA1945" s="76"/>
      <c r="AB1945" s="76"/>
      <c r="AC1945" s="76"/>
      <c r="AD1945" s="76"/>
      <c r="AE1945" s="76"/>
      <c r="AF1945" s="76"/>
      <c r="AG1945" s="76"/>
    </row>
    <row r="1946" spans="2:33" ht="15" customHeight="1" x14ac:dyDescent="0.2"/>
    <row r="1947" spans="2:33" ht="15" customHeight="1" x14ac:dyDescent="0.2"/>
    <row r="1948" spans="2:33" ht="15" customHeight="1" x14ac:dyDescent="0.2"/>
    <row r="1949" spans="2:33" ht="15" customHeight="1" x14ac:dyDescent="0.2"/>
    <row r="1950" spans="2:33" ht="15" customHeight="1" x14ac:dyDescent="0.2"/>
    <row r="1951" spans="2:33" ht="15" customHeight="1" x14ac:dyDescent="0.2"/>
    <row r="1952" spans="2:33" ht="15" customHeight="1" x14ac:dyDescent="0.2"/>
    <row r="1953" ht="15" customHeight="1" x14ac:dyDescent="0.2"/>
    <row r="1954" ht="15" customHeight="1" x14ac:dyDescent="0.2"/>
    <row r="1955" ht="15" customHeight="1" x14ac:dyDescent="0.2"/>
    <row r="1956" ht="15" customHeight="1" x14ac:dyDescent="0.2"/>
    <row r="1957" ht="15" customHeight="1" x14ac:dyDescent="0.2"/>
    <row r="1958" ht="15" customHeight="1" x14ac:dyDescent="0.2"/>
    <row r="1959" ht="15" customHeight="1" x14ac:dyDescent="0.2"/>
    <row r="1960" ht="15" customHeight="1" x14ac:dyDescent="0.2"/>
    <row r="1961" ht="15" customHeight="1" x14ac:dyDescent="0.2"/>
    <row r="1962" ht="15" customHeight="1" x14ac:dyDescent="0.2"/>
    <row r="1963" ht="15" customHeight="1" x14ac:dyDescent="0.2"/>
    <row r="1964" ht="15" customHeight="1" x14ac:dyDescent="0.2"/>
    <row r="1965" ht="15" customHeight="1" x14ac:dyDescent="0.2"/>
    <row r="1966" ht="15" customHeight="1" x14ac:dyDescent="0.2"/>
    <row r="1967" ht="15" customHeight="1" x14ac:dyDescent="0.2"/>
    <row r="1968" ht="15" customHeight="1" x14ac:dyDescent="0.2"/>
    <row r="1969" ht="15" customHeight="1" x14ac:dyDescent="0.2"/>
    <row r="1970" ht="15" customHeight="1" x14ac:dyDescent="0.2"/>
    <row r="1971" ht="15" customHeight="1" x14ac:dyDescent="0.2"/>
    <row r="1972" ht="15" customHeight="1" x14ac:dyDescent="0.2"/>
    <row r="1973" ht="15" customHeight="1" x14ac:dyDescent="0.2"/>
    <row r="1974" ht="15" customHeight="1" x14ac:dyDescent="0.2"/>
    <row r="1975" ht="15" customHeight="1" x14ac:dyDescent="0.2"/>
    <row r="1976" ht="15" customHeight="1" x14ac:dyDescent="0.2"/>
    <row r="1977" ht="15" customHeight="1" x14ac:dyDescent="0.2"/>
    <row r="1978" ht="15" customHeight="1" x14ac:dyDescent="0.2"/>
    <row r="1979" ht="15" customHeight="1" x14ac:dyDescent="0.2"/>
    <row r="1980" ht="15" customHeight="1" x14ac:dyDescent="0.2"/>
    <row r="1981" ht="15" customHeight="1" x14ac:dyDescent="0.2"/>
    <row r="1982" ht="15" customHeight="1" x14ac:dyDescent="0.2"/>
    <row r="1983" ht="15" customHeight="1" x14ac:dyDescent="0.2"/>
    <row r="1984" ht="15" customHeight="1" x14ac:dyDescent="0.2"/>
    <row r="1985" ht="15" customHeight="1" x14ac:dyDescent="0.2"/>
    <row r="1986" ht="15" customHeight="1" x14ac:dyDescent="0.2"/>
    <row r="1987" ht="15" customHeight="1" x14ac:dyDescent="0.2"/>
    <row r="1988" ht="15" customHeight="1" x14ac:dyDescent="0.2"/>
    <row r="1989" ht="15" customHeight="1" x14ac:dyDescent="0.2"/>
    <row r="1990" ht="15" customHeight="1" x14ac:dyDescent="0.2"/>
    <row r="1991" ht="15" customHeight="1" x14ac:dyDescent="0.2"/>
    <row r="1992" ht="15" customHeight="1" x14ac:dyDescent="0.2"/>
    <row r="1993" ht="15" customHeight="1" x14ac:dyDescent="0.2"/>
    <row r="1994" ht="15" customHeight="1" x14ac:dyDescent="0.2"/>
    <row r="1995" ht="15" customHeight="1" x14ac:dyDescent="0.2"/>
    <row r="1996" ht="15" customHeight="1" x14ac:dyDescent="0.2"/>
    <row r="1997" ht="15" customHeight="1" x14ac:dyDescent="0.2"/>
    <row r="1998" ht="15" customHeight="1" x14ac:dyDescent="0.2"/>
    <row r="1999" ht="15" customHeight="1" x14ac:dyDescent="0.2"/>
    <row r="2000" ht="15" customHeight="1" x14ac:dyDescent="0.2"/>
    <row r="2001" ht="15" customHeight="1" x14ac:dyDescent="0.2"/>
    <row r="2002" ht="15" customHeight="1" x14ac:dyDescent="0.2"/>
    <row r="2003" ht="15" customHeight="1" x14ac:dyDescent="0.2"/>
    <row r="2004" ht="15" customHeight="1" x14ac:dyDescent="0.2"/>
    <row r="2005" ht="15" customHeight="1" x14ac:dyDescent="0.2"/>
    <row r="2006" ht="15" customHeight="1" x14ac:dyDescent="0.2"/>
    <row r="2007" ht="15" customHeight="1" x14ac:dyDescent="0.2"/>
    <row r="2008" ht="15" customHeight="1" x14ac:dyDescent="0.2"/>
    <row r="2009" ht="15" customHeight="1" x14ac:dyDescent="0.2"/>
    <row r="2010" ht="15" customHeight="1" x14ac:dyDescent="0.2"/>
    <row r="2011" ht="15" customHeight="1" x14ac:dyDescent="0.2"/>
    <row r="2012" ht="15" customHeight="1" x14ac:dyDescent="0.2"/>
    <row r="2013" ht="15" customHeight="1" x14ac:dyDescent="0.2"/>
    <row r="2014" ht="15" customHeight="1" x14ac:dyDescent="0.2"/>
    <row r="2015" ht="15" customHeight="1" x14ac:dyDescent="0.2"/>
    <row r="2016" ht="15" customHeight="1" x14ac:dyDescent="0.2"/>
    <row r="2017" spans="2:33" ht="15" customHeight="1" x14ac:dyDescent="0.2"/>
    <row r="2018" spans="2:33" ht="15" customHeight="1" x14ac:dyDescent="0.2"/>
    <row r="2019" spans="2:33" ht="15" customHeight="1" x14ac:dyDescent="0.2"/>
    <row r="2020" spans="2:33" ht="15" customHeight="1" x14ac:dyDescent="0.2"/>
    <row r="2021" spans="2:33" ht="15" customHeight="1" x14ac:dyDescent="0.2"/>
    <row r="2022" spans="2:33" ht="15" customHeight="1" x14ac:dyDescent="0.2"/>
    <row r="2023" spans="2:33" ht="15" customHeight="1" x14ac:dyDescent="0.2"/>
    <row r="2024" spans="2:33" ht="15" customHeight="1" x14ac:dyDescent="0.2"/>
    <row r="2025" spans="2:33" ht="15" customHeight="1" x14ac:dyDescent="0.2"/>
    <row r="2026" spans="2:33" ht="15" customHeight="1" x14ac:dyDescent="0.2"/>
    <row r="2027" spans="2:33" ht="15" customHeight="1" x14ac:dyDescent="0.2"/>
    <row r="2028" spans="2:33" ht="15" customHeight="1" x14ac:dyDescent="0.2"/>
    <row r="2029" spans="2:33" ht="15" customHeight="1" x14ac:dyDescent="0.2"/>
    <row r="2030" spans="2:33" ht="15" customHeight="1" x14ac:dyDescent="0.2"/>
    <row r="2031" spans="2:33" ht="15" customHeight="1" x14ac:dyDescent="0.2">
      <c r="B2031" s="76"/>
      <c r="C2031" s="76"/>
      <c r="D2031" s="76"/>
      <c r="E2031" s="76"/>
      <c r="F2031" s="76"/>
      <c r="G2031" s="76"/>
      <c r="H2031" s="76"/>
      <c r="I2031" s="76"/>
      <c r="J2031" s="76"/>
      <c r="K2031" s="76"/>
      <c r="L2031" s="76"/>
      <c r="M2031" s="76"/>
      <c r="N2031" s="76"/>
      <c r="O2031" s="76"/>
      <c r="P2031" s="76"/>
      <c r="Q2031" s="76"/>
      <c r="R2031" s="76"/>
      <c r="S2031" s="76"/>
      <c r="T2031" s="76"/>
      <c r="U2031" s="76"/>
      <c r="V2031" s="76"/>
      <c r="W2031" s="76"/>
      <c r="X2031" s="76"/>
      <c r="Y2031" s="76"/>
      <c r="Z2031" s="76"/>
      <c r="AA2031" s="76"/>
      <c r="AB2031" s="76"/>
      <c r="AC2031" s="76"/>
      <c r="AD2031" s="76"/>
      <c r="AE2031" s="76"/>
      <c r="AF2031" s="76"/>
      <c r="AG2031" s="76"/>
    </row>
    <row r="2032" spans="2:33" ht="15" customHeight="1" x14ac:dyDescent="0.2"/>
    <row r="2033" ht="15" customHeight="1" x14ac:dyDescent="0.2"/>
    <row r="2034" ht="15" customHeight="1" x14ac:dyDescent="0.2"/>
    <row r="2035" ht="15" customHeight="1" x14ac:dyDescent="0.2"/>
    <row r="2036" ht="15" customHeight="1" x14ac:dyDescent="0.2"/>
    <row r="2037" ht="15" customHeight="1" x14ac:dyDescent="0.2"/>
    <row r="2038" ht="15" customHeight="1" x14ac:dyDescent="0.2"/>
    <row r="2039" ht="15" customHeight="1" x14ac:dyDescent="0.2"/>
    <row r="2040" ht="15" customHeight="1" x14ac:dyDescent="0.2"/>
    <row r="2041" ht="15" customHeight="1" x14ac:dyDescent="0.2"/>
    <row r="2042" ht="15" customHeight="1" x14ac:dyDescent="0.2"/>
    <row r="2043" ht="15" customHeight="1" x14ac:dyDescent="0.2"/>
    <row r="2044" ht="15" customHeight="1" x14ac:dyDescent="0.2"/>
    <row r="2045" ht="15" customHeight="1" x14ac:dyDescent="0.2"/>
    <row r="2046" ht="15" customHeight="1" x14ac:dyDescent="0.2"/>
    <row r="2047" ht="15" customHeight="1" x14ac:dyDescent="0.2"/>
    <row r="2048" ht="15" customHeight="1" x14ac:dyDescent="0.2"/>
    <row r="2049" ht="15" customHeight="1" x14ac:dyDescent="0.2"/>
    <row r="2050" ht="15" customHeight="1" x14ac:dyDescent="0.2"/>
    <row r="2051" ht="15" customHeight="1" x14ac:dyDescent="0.2"/>
    <row r="2052" ht="15" customHeight="1" x14ac:dyDescent="0.2"/>
    <row r="2053" ht="15" customHeight="1" x14ac:dyDescent="0.2"/>
    <row r="2054" ht="15" customHeight="1" x14ac:dyDescent="0.2"/>
    <row r="2055" ht="15" customHeight="1" x14ac:dyDescent="0.2"/>
    <row r="2056" ht="15" customHeight="1" x14ac:dyDescent="0.2"/>
    <row r="2057" ht="15" customHeight="1" x14ac:dyDescent="0.2"/>
    <row r="2058" ht="15" customHeight="1" x14ac:dyDescent="0.2"/>
    <row r="2059" ht="15" customHeight="1" x14ac:dyDescent="0.2"/>
    <row r="2060" ht="15" customHeight="1" x14ac:dyDescent="0.2"/>
    <row r="2061" ht="15" customHeight="1" x14ac:dyDescent="0.2"/>
    <row r="2062" ht="15" customHeight="1" x14ac:dyDescent="0.2"/>
    <row r="2063" ht="15" customHeight="1" x14ac:dyDescent="0.2"/>
    <row r="2064" ht="15" customHeight="1" x14ac:dyDescent="0.2"/>
    <row r="2065" ht="15" customHeight="1" x14ac:dyDescent="0.2"/>
    <row r="2066" ht="15" customHeight="1" x14ac:dyDescent="0.2"/>
    <row r="2067" ht="15" customHeight="1" x14ac:dyDescent="0.2"/>
    <row r="2068" ht="15" customHeight="1" x14ac:dyDescent="0.2"/>
    <row r="2069" ht="15" customHeight="1" x14ac:dyDescent="0.2"/>
    <row r="2070" ht="15" customHeight="1" x14ac:dyDescent="0.2"/>
    <row r="2071" ht="15" customHeight="1" x14ac:dyDescent="0.2"/>
    <row r="2072" ht="15" customHeight="1" x14ac:dyDescent="0.2"/>
    <row r="2073" ht="15" customHeight="1" x14ac:dyDescent="0.2"/>
    <row r="2074" ht="15" customHeight="1" x14ac:dyDescent="0.2"/>
    <row r="2075" ht="15" customHeight="1" x14ac:dyDescent="0.2"/>
    <row r="2076" ht="15" customHeight="1" x14ac:dyDescent="0.2"/>
    <row r="2077" ht="15" customHeight="1" x14ac:dyDescent="0.2"/>
    <row r="2078" ht="15" customHeight="1" x14ac:dyDescent="0.2"/>
    <row r="2079" ht="15" customHeight="1" x14ac:dyDescent="0.2"/>
    <row r="2080" ht="15" customHeight="1" x14ac:dyDescent="0.2"/>
    <row r="2081" ht="15" customHeight="1" x14ac:dyDescent="0.2"/>
    <row r="2082" ht="15" customHeight="1" x14ac:dyDescent="0.2"/>
    <row r="2083" ht="15" customHeight="1" x14ac:dyDescent="0.2"/>
    <row r="2084" ht="15" customHeight="1" x14ac:dyDescent="0.2"/>
    <row r="2085" ht="15" customHeight="1" x14ac:dyDescent="0.2"/>
    <row r="2086" ht="15" customHeight="1" x14ac:dyDescent="0.2"/>
    <row r="2087" ht="15" customHeight="1" x14ac:dyDescent="0.2"/>
    <row r="2088" ht="15" customHeight="1" x14ac:dyDescent="0.2"/>
    <row r="2089" ht="15" customHeight="1" x14ac:dyDescent="0.2"/>
    <row r="2090" ht="15" customHeight="1" x14ac:dyDescent="0.2"/>
    <row r="2091" ht="15" customHeight="1" x14ac:dyDescent="0.2"/>
    <row r="2092" ht="15" customHeight="1" x14ac:dyDescent="0.2"/>
    <row r="2093" ht="15" customHeight="1" x14ac:dyDescent="0.2"/>
    <row r="2094" ht="15" customHeight="1" x14ac:dyDescent="0.2"/>
    <row r="2095" ht="15" customHeight="1" x14ac:dyDescent="0.2"/>
    <row r="2096" ht="15" customHeight="1" x14ac:dyDescent="0.2"/>
    <row r="2097" ht="15" customHeight="1" x14ac:dyDescent="0.2"/>
    <row r="2098" ht="15" customHeight="1" x14ac:dyDescent="0.2"/>
    <row r="2099" ht="15" customHeight="1" x14ac:dyDescent="0.2"/>
    <row r="2100" ht="15" customHeight="1" x14ac:dyDescent="0.2"/>
    <row r="2101" ht="15" customHeight="1" x14ac:dyDescent="0.2"/>
    <row r="2102" ht="15" customHeight="1" x14ac:dyDescent="0.2"/>
    <row r="2103" ht="15" customHeight="1" x14ac:dyDescent="0.2"/>
    <row r="2104" ht="15" customHeight="1" x14ac:dyDescent="0.2"/>
    <row r="2105" ht="15" customHeight="1" x14ac:dyDescent="0.2"/>
    <row r="2106" ht="15" customHeight="1" x14ac:dyDescent="0.2"/>
    <row r="2107" ht="15" customHeight="1" x14ac:dyDescent="0.2"/>
    <row r="2108" ht="15" customHeight="1" x14ac:dyDescent="0.2"/>
    <row r="2109" ht="15" customHeight="1" x14ac:dyDescent="0.2"/>
    <row r="2110" ht="15" customHeight="1" x14ac:dyDescent="0.2"/>
    <row r="2111" ht="15" customHeight="1" x14ac:dyDescent="0.2"/>
    <row r="2112" ht="15" customHeight="1" x14ac:dyDescent="0.2"/>
    <row r="2113" ht="15" customHeight="1" x14ac:dyDescent="0.2"/>
    <row r="2114" ht="15" customHeight="1" x14ac:dyDescent="0.2"/>
    <row r="2115" ht="15" customHeight="1" x14ac:dyDescent="0.2"/>
    <row r="2116" ht="15" customHeight="1" x14ac:dyDescent="0.2"/>
    <row r="2117" ht="15" customHeight="1" x14ac:dyDescent="0.2"/>
    <row r="2118" ht="15" customHeight="1" x14ac:dyDescent="0.2"/>
    <row r="2119" ht="15" customHeight="1" x14ac:dyDescent="0.2"/>
    <row r="2120" ht="15" customHeight="1" x14ac:dyDescent="0.2"/>
    <row r="2121" ht="15" customHeight="1" x14ac:dyDescent="0.2"/>
    <row r="2122" ht="15" customHeight="1" x14ac:dyDescent="0.2"/>
    <row r="2123" ht="15" customHeight="1" x14ac:dyDescent="0.2"/>
    <row r="2124" ht="15" customHeight="1" x14ac:dyDescent="0.2"/>
    <row r="2125" ht="15" customHeight="1" x14ac:dyDescent="0.2"/>
    <row r="2126" ht="15" customHeight="1" x14ac:dyDescent="0.2"/>
    <row r="2127" ht="15" customHeight="1" x14ac:dyDescent="0.2"/>
    <row r="2128" ht="15" customHeight="1" x14ac:dyDescent="0.2"/>
    <row r="2129" ht="15" customHeight="1" x14ac:dyDescent="0.2"/>
    <row r="2130" ht="15" customHeight="1" x14ac:dyDescent="0.2"/>
    <row r="2131" ht="15" customHeight="1" x14ac:dyDescent="0.2"/>
    <row r="2132" ht="15" customHeight="1" x14ac:dyDescent="0.2"/>
    <row r="2133" ht="15" customHeight="1" x14ac:dyDescent="0.2"/>
    <row r="2134" ht="15" customHeight="1" x14ac:dyDescent="0.2"/>
    <row r="2135" ht="15" customHeight="1" x14ac:dyDescent="0.2"/>
    <row r="2136" ht="15" customHeight="1" x14ac:dyDescent="0.2"/>
    <row r="2137" ht="15" customHeight="1" x14ac:dyDescent="0.2"/>
    <row r="2138" ht="15" customHeight="1" x14ac:dyDescent="0.2"/>
    <row r="2139" ht="15" customHeight="1" x14ac:dyDescent="0.2"/>
    <row r="2140" ht="15" customHeight="1" x14ac:dyDescent="0.2"/>
    <row r="2141" ht="15" customHeight="1" x14ac:dyDescent="0.2"/>
    <row r="2142" ht="15" customHeight="1" x14ac:dyDescent="0.2"/>
    <row r="2143" ht="15" customHeight="1" x14ac:dyDescent="0.2"/>
    <row r="2144" ht="15" customHeight="1" x14ac:dyDescent="0.2"/>
    <row r="2145" spans="2:33" ht="15" customHeight="1" x14ac:dyDescent="0.2"/>
    <row r="2146" spans="2:33" ht="15" customHeight="1" x14ac:dyDescent="0.2"/>
    <row r="2147" spans="2:33" ht="15" customHeight="1" x14ac:dyDescent="0.2"/>
    <row r="2148" spans="2:33" ht="15" customHeight="1" x14ac:dyDescent="0.2"/>
    <row r="2149" spans="2:33" ht="15" customHeight="1" x14ac:dyDescent="0.2"/>
    <row r="2150" spans="2:33" ht="15" customHeight="1" x14ac:dyDescent="0.2"/>
    <row r="2151" spans="2:33" ht="15" customHeight="1" x14ac:dyDescent="0.2"/>
    <row r="2152" spans="2:33" ht="15" customHeight="1" x14ac:dyDescent="0.2"/>
    <row r="2153" spans="2:33" ht="15" customHeight="1" x14ac:dyDescent="0.2">
      <c r="B2153" s="76"/>
      <c r="C2153" s="76"/>
      <c r="D2153" s="76"/>
      <c r="E2153" s="76"/>
      <c r="F2153" s="76"/>
      <c r="G2153" s="76"/>
      <c r="H2153" s="76"/>
      <c r="I2153" s="76"/>
      <c r="J2153" s="76"/>
      <c r="K2153" s="76"/>
      <c r="L2153" s="76"/>
      <c r="M2153" s="76"/>
      <c r="N2153" s="76"/>
      <c r="O2153" s="76"/>
      <c r="P2153" s="76"/>
      <c r="Q2153" s="76"/>
      <c r="R2153" s="76"/>
      <c r="S2153" s="76"/>
      <c r="T2153" s="76"/>
      <c r="U2153" s="76"/>
      <c r="V2153" s="76"/>
      <c r="W2153" s="76"/>
      <c r="X2153" s="76"/>
      <c r="Y2153" s="76"/>
      <c r="Z2153" s="76"/>
      <c r="AA2153" s="76"/>
      <c r="AB2153" s="76"/>
      <c r="AC2153" s="76"/>
      <c r="AD2153" s="76"/>
      <c r="AE2153" s="76"/>
      <c r="AF2153" s="76"/>
      <c r="AG2153" s="76"/>
    </row>
    <row r="2154" spans="2:33" ht="15" customHeight="1" x14ac:dyDescent="0.2"/>
    <row r="2155" spans="2:33" ht="15" customHeight="1" x14ac:dyDescent="0.2"/>
    <row r="2156" spans="2:33" ht="15" customHeight="1" x14ac:dyDescent="0.2"/>
    <row r="2157" spans="2:33" ht="15" customHeight="1" x14ac:dyDescent="0.2"/>
    <row r="2158" spans="2:33" ht="15" customHeight="1" x14ac:dyDescent="0.2"/>
    <row r="2159" spans="2:33" ht="15" customHeight="1" x14ac:dyDescent="0.2"/>
    <row r="2160" spans="2:33" ht="15" customHeight="1" x14ac:dyDescent="0.2"/>
    <row r="2161" ht="15" customHeight="1" x14ac:dyDescent="0.2"/>
    <row r="2162" ht="15" customHeight="1" x14ac:dyDescent="0.2"/>
    <row r="2163" ht="15" customHeight="1" x14ac:dyDescent="0.2"/>
    <row r="2164" ht="15" customHeight="1" x14ac:dyDescent="0.2"/>
    <row r="2165" ht="15" customHeight="1" x14ac:dyDescent="0.2"/>
    <row r="2166" ht="15" customHeight="1" x14ac:dyDescent="0.2"/>
    <row r="2167" ht="15" customHeight="1" x14ac:dyDescent="0.2"/>
    <row r="2168" ht="15" customHeight="1" x14ac:dyDescent="0.2"/>
    <row r="2169" ht="15" customHeight="1" x14ac:dyDescent="0.2"/>
    <row r="2170" ht="15" customHeight="1" x14ac:dyDescent="0.2"/>
    <row r="2171" ht="15" customHeight="1" x14ac:dyDescent="0.2"/>
    <row r="2172" ht="15" customHeight="1" x14ac:dyDescent="0.2"/>
    <row r="2173" ht="15" customHeight="1" x14ac:dyDescent="0.2"/>
    <row r="2174" ht="15" customHeight="1" x14ac:dyDescent="0.2"/>
    <row r="2175" ht="15" customHeight="1" x14ac:dyDescent="0.2"/>
    <row r="2176" ht="15" customHeight="1" x14ac:dyDescent="0.2"/>
    <row r="2177" ht="15" customHeight="1" x14ac:dyDescent="0.2"/>
    <row r="2178" ht="15" customHeight="1" x14ac:dyDescent="0.2"/>
    <row r="2179" ht="15" customHeight="1" x14ac:dyDescent="0.2"/>
    <row r="2180" ht="15" customHeight="1" x14ac:dyDescent="0.2"/>
    <row r="2181" ht="15" customHeight="1" x14ac:dyDescent="0.2"/>
    <row r="2182" ht="15" customHeight="1" x14ac:dyDescent="0.2"/>
    <row r="2183" ht="15" customHeight="1" x14ac:dyDescent="0.2"/>
    <row r="2184" ht="15" customHeight="1" x14ac:dyDescent="0.2"/>
    <row r="2185" ht="15" customHeight="1" x14ac:dyDescent="0.2"/>
    <row r="2186" ht="15" customHeight="1" x14ac:dyDescent="0.2"/>
    <row r="2187" ht="15" customHeight="1" x14ac:dyDescent="0.2"/>
    <row r="2188" ht="15" customHeight="1" x14ac:dyDescent="0.2"/>
    <row r="2189" ht="15" customHeight="1" x14ac:dyDescent="0.2"/>
    <row r="2190" ht="15" customHeight="1" x14ac:dyDescent="0.2"/>
    <row r="2191" ht="15" customHeight="1" x14ac:dyDescent="0.2"/>
    <row r="2192" ht="15" customHeight="1" x14ac:dyDescent="0.2"/>
    <row r="2193" ht="15" customHeight="1" x14ac:dyDescent="0.2"/>
    <row r="2194" ht="15" customHeight="1" x14ac:dyDescent="0.2"/>
    <row r="2195" ht="15" customHeight="1" x14ac:dyDescent="0.2"/>
    <row r="2196" ht="15" customHeight="1" x14ac:dyDescent="0.2"/>
    <row r="2197" ht="15" customHeight="1" x14ac:dyDescent="0.2"/>
    <row r="2198" ht="15" customHeight="1" x14ac:dyDescent="0.2"/>
    <row r="2199" ht="15" customHeight="1" x14ac:dyDescent="0.2"/>
    <row r="2200" ht="15" customHeight="1" x14ac:dyDescent="0.2"/>
    <row r="2201" ht="15" customHeight="1" x14ac:dyDescent="0.2"/>
    <row r="2202" ht="15" customHeight="1" x14ac:dyDescent="0.2"/>
    <row r="2203" ht="15" customHeight="1" x14ac:dyDescent="0.2"/>
    <row r="2204" ht="15" customHeight="1" x14ac:dyDescent="0.2"/>
    <row r="2205" ht="15" customHeight="1" x14ac:dyDescent="0.2"/>
    <row r="2206" ht="15" customHeight="1" x14ac:dyDescent="0.2"/>
    <row r="2207" ht="15" customHeight="1" x14ac:dyDescent="0.2"/>
    <row r="2208" ht="15" customHeight="1" x14ac:dyDescent="0.2"/>
    <row r="2209" ht="15" customHeight="1" x14ac:dyDescent="0.2"/>
    <row r="2210" ht="15" customHeight="1" x14ac:dyDescent="0.2"/>
    <row r="2211" ht="15" customHeight="1" x14ac:dyDescent="0.2"/>
    <row r="2212" ht="15" customHeight="1" x14ac:dyDescent="0.2"/>
    <row r="2213" ht="15" customHeight="1" x14ac:dyDescent="0.2"/>
    <row r="2214" ht="15" customHeight="1" x14ac:dyDescent="0.2"/>
    <row r="2215" ht="15" customHeight="1" x14ac:dyDescent="0.2"/>
    <row r="2216" ht="15" customHeight="1" x14ac:dyDescent="0.2"/>
    <row r="2217" ht="15" customHeight="1" x14ac:dyDescent="0.2"/>
    <row r="2218" ht="15" customHeight="1" x14ac:dyDescent="0.2"/>
    <row r="2219" ht="15" customHeight="1" x14ac:dyDescent="0.2"/>
    <row r="2220" ht="15" customHeight="1" x14ac:dyDescent="0.2"/>
    <row r="2221" ht="15" customHeight="1" x14ac:dyDescent="0.2"/>
    <row r="2222" ht="15" customHeight="1" x14ac:dyDescent="0.2"/>
    <row r="2223" ht="15" customHeight="1" x14ac:dyDescent="0.2"/>
    <row r="2224" ht="15" customHeight="1" x14ac:dyDescent="0.2"/>
    <row r="2225" ht="15" customHeight="1" x14ac:dyDescent="0.2"/>
    <row r="2226" ht="15" customHeight="1" x14ac:dyDescent="0.2"/>
    <row r="2227" ht="15" customHeight="1" x14ac:dyDescent="0.2"/>
    <row r="2228" ht="15" customHeight="1" x14ac:dyDescent="0.2"/>
    <row r="2229" ht="15" customHeight="1" x14ac:dyDescent="0.2"/>
    <row r="2230" ht="15" customHeight="1" x14ac:dyDescent="0.2"/>
    <row r="2231" ht="15" customHeight="1" x14ac:dyDescent="0.2"/>
    <row r="2232" ht="15" customHeight="1" x14ac:dyDescent="0.2"/>
    <row r="2233" ht="15" customHeight="1" x14ac:dyDescent="0.2"/>
    <row r="2234" ht="15" customHeight="1" x14ac:dyDescent="0.2"/>
    <row r="2235" ht="15" customHeight="1" x14ac:dyDescent="0.2"/>
    <row r="2236" ht="15" customHeight="1" x14ac:dyDescent="0.2"/>
    <row r="2237" ht="15" customHeight="1" x14ac:dyDescent="0.2"/>
    <row r="2238" ht="15" customHeight="1" x14ac:dyDescent="0.2"/>
    <row r="2239" ht="15" customHeight="1" x14ac:dyDescent="0.2"/>
    <row r="2240" ht="15" customHeight="1" x14ac:dyDescent="0.2"/>
    <row r="2241" ht="15" customHeight="1" x14ac:dyDescent="0.2"/>
    <row r="2242" ht="15" customHeight="1" x14ac:dyDescent="0.2"/>
    <row r="2243" ht="15" customHeight="1" x14ac:dyDescent="0.2"/>
    <row r="2244" ht="15" customHeight="1" x14ac:dyDescent="0.2"/>
    <row r="2245" ht="15" customHeight="1" x14ac:dyDescent="0.2"/>
    <row r="2246" ht="15" customHeight="1" x14ac:dyDescent="0.2"/>
    <row r="2247" ht="15" customHeight="1" x14ac:dyDescent="0.2"/>
    <row r="2248" ht="15" customHeight="1" x14ac:dyDescent="0.2"/>
    <row r="2249" ht="15" customHeight="1" x14ac:dyDescent="0.2"/>
    <row r="2250" ht="15" customHeight="1" x14ac:dyDescent="0.2"/>
    <row r="2251" ht="15" customHeight="1" x14ac:dyDescent="0.2"/>
    <row r="2252" ht="15" customHeight="1" x14ac:dyDescent="0.2"/>
    <row r="2253" ht="15" customHeight="1" x14ac:dyDescent="0.2"/>
    <row r="2254" ht="15" customHeight="1" x14ac:dyDescent="0.2"/>
    <row r="2255" ht="15" customHeight="1" x14ac:dyDescent="0.2"/>
    <row r="2256" ht="15" customHeight="1" x14ac:dyDescent="0.2"/>
    <row r="2257" ht="15" customHeight="1" x14ac:dyDescent="0.2"/>
    <row r="2258" ht="15" customHeight="1" x14ac:dyDescent="0.2"/>
    <row r="2259" ht="15" customHeight="1" x14ac:dyDescent="0.2"/>
    <row r="2260" ht="15" customHeight="1" x14ac:dyDescent="0.2"/>
    <row r="2261" ht="15" customHeight="1" x14ac:dyDescent="0.2"/>
    <row r="2262" ht="15" customHeight="1" x14ac:dyDescent="0.2"/>
    <row r="2263" ht="15" customHeight="1" x14ac:dyDescent="0.2"/>
    <row r="2264" ht="15" customHeight="1" x14ac:dyDescent="0.2"/>
    <row r="2265" ht="15" customHeight="1" x14ac:dyDescent="0.2"/>
    <row r="2266" ht="15" customHeight="1" x14ac:dyDescent="0.2"/>
    <row r="2267" ht="15" customHeight="1" x14ac:dyDescent="0.2"/>
    <row r="2268" ht="15" customHeight="1" x14ac:dyDescent="0.2"/>
    <row r="2269" ht="15" customHeight="1" x14ac:dyDescent="0.2"/>
    <row r="2270" ht="15" customHeight="1" x14ac:dyDescent="0.2"/>
    <row r="2271" ht="15" customHeight="1" x14ac:dyDescent="0.2"/>
    <row r="2272" ht="15" customHeight="1" x14ac:dyDescent="0.2"/>
    <row r="2273" ht="15" customHeight="1" x14ac:dyDescent="0.2"/>
    <row r="2274" ht="15" customHeight="1" x14ac:dyDescent="0.2"/>
    <row r="2275" ht="15" customHeight="1" x14ac:dyDescent="0.2"/>
    <row r="2276" ht="15" customHeight="1" x14ac:dyDescent="0.2"/>
    <row r="2277" ht="15" customHeight="1" x14ac:dyDescent="0.2"/>
    <row r="2278" ht="15" customHeight="1" x14ac:dyDescent="0.2"/>
    <row r="2279" ht="15" customHeight="1" x14ac:dyDescent="0.2"/>
    <row r="2280" ht="15" customHeight="1" x14ac:dyDescent="0.2"/>
    <row r="2281" ht="15" customHeight="1" x14ac:dyDescent="0.2"/>
    <row r="2282" ht="15" customHeight="1" x14ac:dyDescent="0.2"/>
    <row r="2283" ht="15" customHeight="1" x14ac:dyDescent="0.2"/>
    <row r="2284" ht="15" customHeight="1" x14ac:dyDescent="0.2"/>
    <row r="2285" ht="15" customHeight="1" x14ac:dyDescent="0.2"/>
    <row r="2286" ht="15" customHeight="1" x14ac:dyDescent="0.2"/>
    <row r="2287" ht="15" customHeight="1" x14ac:dyDescent="0.2"/>
    <row r="2288" ht="15" customHeight="1" x14ac:dyDescent="0.2"/>
    <row r="2289" ht="15" customHeight="1" x14ac:dyDescent="0.2"/>
    <row r="2290" ht="15" customHeight="1" x14ac:dyDescent="0.2"/>
    <row r="2291" ht="15" customHeight="1" x14ac:dyDescent="0.2"/>
    <row r="2292" ht="15" customHeight="1" x14ac:dyDescent="0.2"/>
    <row r="2293" ht="15" customHeight="1" x14ac:dyDescent="0.2"/>
    <row r="2294" ht="15" customHeight="1" x14ac:dyDescent="0.2"/>
    <row r="2295" ht="15" customHeight="1" x14ac:dyDescent="0.2"/>
    <row r="2296" ht="15" customHeight="1" x14ac:dyDescent="0.2"/>
    <row r="2297" ht="15" customHeight="1" x14ac:dyDescent="0.2"/>
    <row r="2298" ht="15" customHeight="1" x14ac:dyDescent="0.2"/>
    <row r="2299" ht="15" customHeight="1" x14ac:dyDescent="0.2"/>
    <row r="2300" ht="15" customHeight="1" x14ac:dyDescent="0.2"/>
    <row r="2301" ht="15" customHeight="1" x14ac:dyDescent="0.2"/>
    <row r="2302" ht="15" customHeight="1" x14ac:dyDescent="0.2"/>
    <row r="2303" ht="15" customHeight="1" x14ac:dyDescent="0.2"/>
    <row r="2304" ht="15" customHeight="1" x14ac:dyDescent="0.2"/>
    <row r="2305" spans="2:33" ht="15" customHeight="1" x14ac:dyDescent="0.2"/>
    <row r="2306" spans="2:33" ht="15" customHeight="1" x14ac:dyDescent="0.2"/>
    <row r="2307" spans="2:33" ht="15" customHeight="1" x14ac:dyDescent="0.2"/>
    <row r="2308" spans="2:33" ht="15" customHeight="1" x14ac:dyDescent="0.2"/>
    <row r="2309" spans="2:33" ht="15" customHeight="1" x14ac:dyDescent="0.2"/>
    <row r="2310" spans="2:33" ht="15" customHeight="1" x14ac:dyDescent="0.2"/>
    <row r="2311" spans="2:33" ht="15" customHeight="1" x14ac:dyDescent="0.2"/>
    <row r="2312" spans="2:33" ht="15" customHeight="1" x14ac:dyDescent="0.2"/>
    <row r="2313" spans="2:33" ht="15" customHeight="1" x14ac:dyDescent="0.2"/>
    <row r="2314" spans="2:33" ht="15" customHeight="1" x14ac:dyDescent="0.2"/>
    <row r="2315" spans="2:33" ht="15" customHeight="1" x14ac:dyDescent="0.2"/>
    <row r="2316" spans="2:33" ht="15" customHeight="1" x14ac:dyDescent="0.2"/>
    <row r="2317" spans="2:33" ht="15" customHeight="1" x14ac:dyDescent="0.2">
      <c r="B2317" s="76"/>
      <c r="C2317" s="76"/>
      <c r="D2317" s="76"/>
      <c r="E2317" s="76"/>
      <c r="F2317" s="76"/>
      <c r="G2317" s="76"/>
      <c r="H2317" s="76"/>
      <c r="I2317" s="76"/>
      <c r="J2317" s="76"/>
      <c r="K2317" s="76"/>
      <c r="L2317" s="76"/>
      <c r="M2317" s="76"/>
      <c r="N2317" s="76"/>
      <c r="O2317" s="76"/>
      <c r="P2317" s="76"/>
      <c r="Q2317" s="76"/>
      <c r="R2317" s="76"/>
      <c r="S2317" s="76"/>
      <c r="T2317" s="76"/>
      <c r="U2317" s="76"/>
      <c r="V2317" s="76"/>
      <c r="W2317" s="76"/>
      <c r="X2317" s="76"/>
      <c r="Y2317" s="76"/>
      <c r="Z2317" s="76"/>
      <c r="AA2317" s="76"/>
      <c r="AB2317" s="76"/>
      <c r="AC2317" s="76"/>
      <c r="AD2317" s="76"/>
      <c r="AE2317" s="76"/>
      <c r="AF2317" s="76"/>
      <c r="AG2317" s="76"/>
    </row>
    <row r="2318" spans="2:33" ht="15" customHeight="1" x14ac:dyDescent="0.2"/>
    <row r="2319" spans="2:33" ht="15" customHeight="1" x14ac:dyDescent="0.2"/>
    <row r="2320" spans="2:33" ht="15" customHeight="1" x14ac:dyDescent="0.2"/>
    <row r="2321" ht="15" customHeight="1" x14ac:dyDescent="0.2"/>
    <row r="2322" ht="15" customHeight="1" x14ac:dyDescent="0.2"/>
    <row r="2323" ht="15" customHeight="1" x14ac:dyDescent="0.2"/>
    <row r="2324" ht="15" customHeight="1" x14ac:dyDescent="0.2"/>
    <row r="2325" ht="15" customHeight="1" x14ac:dyDescent="0.2"/>
    <row r="2326" ht="15" customHeight="1" x14ac:dyDescent="0.2"/>
    <row r="2327" ht="15" customHeight="1" x14ac:dyDescent="0.2"/>
    <row r="2328" ht="15" customHeight="1" x14ac:dyDescent="0.2"/>
    <row r="2329" ht="15" customHeight="1" x14ac:dyDescent="0.2"/>
    <row r="2330" ht="15" customHeight="1" x14ac:dyDescent="0.2"/>
    <row r="2331" ht="15" customHeight="1" x14ac:dyDescent="0.2"/>
    <row r="2332" ht="15" customHeight="1" x14ac:dyDescent="0.2"/>
    <row r="2333" ht="15" customHeight="1" x14ac:dyDescent="0.2"/>
    <row r="2334" ht="15" customHeight="1" x14ac:dyDescent="0.2"/>
    <row r="2335" ht="15" customHeight="1" x14ac:dyDescent="0.2"/>
    <row r="2336" ht="15" customHeight="1" x14ac:dyDescent="0.2"/>
    <row r="2337" ht="15" customHeight="1" x14ac:dyDescent="0.2"/>
    <row r="2338" ht="15" customHeight="1" x14ac:dyDescent="0.2"/>
    <row r="2339" ht="15" customHeight="1" x14ac:dyDescent="0.2"/>
    <row r="2340" ht="15" customHeight="1" x14ac:dyDescent="0.2"/>
    <row r="2341" ht="15" customHeight="1" x14ac:dyDescent="0.2"/>
    <row r="2342" ht="15" customHeight="1" x14ac:dyDescent="0.2"/>
    <row r="2343" ht="15" customHeight="1" x14ac:dyDescent="0.2"/>
    <row r="2344" ht="15" customHeight="1" x14ac:dyDescent="0.2"/>
    <row r="2345" ht="15" customHeight="1" x14ac:dyDescent="0.2"/>
    <row r="2346" ht="15" customHeight="1" x14ac:dyDescent="0.2"/>
    <row r="2347" ht="15" customHeight="1" x14ac:dyDescent="0.2"/>
    <row r="2348" ht="15" customHeight="1" x14ac:dyDescent="0.2"/>
    <row r="2349" ht="15" customHeight="1" x14ac:dyDescent="0.2"/>
    <row r="2350" ht="15" customHeight="1" x14ac:dyDescent="0.2"/>
    <row r="2351" ht="15" customHeight="1" x14ac:dyDescent="0.2"/>
    <row r="2352" ht="15" customHeight="1" x14ac:dyDescent="0.2"/>
    <row r="2353" ht="15" customHeight="1" x14ac:dyDescent="0.2"/>
    <row r="2354" ht="15" customHeight="1" x14ac:dyDescent="0.2"/>
    <row r="2355" ht="15" customHeight="1" x14ac:dyDescent="0.2"/>
    <row r="2356" ht="15" customHeight="1" x14ac:dyDescent="0.2"/>
    <row r="2357" ht="15" customHeight="1" x14ac:dyDescent="0.2"/>
    <row r="2358" ht="15" customHeight="1" x14ac:dyDescent="0.2"/>
    <row r="2359" ht="15" customHeight="1" x14ac:dyDescent="0.2"/>
    <row r="2360" ht="15" customHeight="1" x14ac:dyDescent="0.2"/>
    <row r="2361" ht="15" customHeight="1" x14ac:dyDescent="0.2"/>
    <row r="2362" ht="15" customHeight="1" x14ac:dyDescent="0.2"/>
    <row r="2363" ht="15" customHeight="1" x14ac:dyDescent="0.2"/>
    <row r="2364" ht="15" customHeight="1" x14ac:dyDescent="0.2"/>
    <row r="2365" ht="15" customHeight="1" x14ac:dyDescent="0.2"/>
    <row r="2366" ht="15" customHeight="1" x14ac:dyDescent="0.2"/>
    <row r="2367" ht="15" customHeight="1" x14ac:dyDescent="0.2"/>
    <row r="2368" ht="15" customHeight="1" x14ac:dyDescent="0.2"/>
    <row r="2369" ht="15" customHeight="1" x14ac:dyDescent="0.2"/>
    <row r="2370" ht="15" customHeight="1" x14ac:dyDescent="0.2"/>
    <row r="2371" ht="15" customHeight="1" x14ac:dyDescent="0.2"/>
    <row r="2372" ht="15" customHeight="1" x14ac:dyDescent="0.2"/>
    <row r="2373" ht="15" customHeight="1" x14ac:dyDescent="0.2"/>
    <row r="2374" ht="15" customHeight="1" x14ac:dyDescent="0.2"/>
    <row r="2375" ht="15" customHeight="1" x14ac:dyDescent="0.2"/>
    <row r="2376" ht="15" customHeight="1" x14ac:dyDescent="0.2"/>
    <row r="2377" ht="15" customHeight="1" x14ac:dyDescent="0.2"/>
    <row r="2378" ht="15" customHeight="1" x14ac:dyDescent="0.2"/>
    <row r="2379" ht="15" customHeight="1" x14ac:dyDescent="0.2"/>
    <row r="2380" ht="15" customHeight="1" x14ac:dyDescent="0.2"/>
    <row r="2381" ht="15" customHeight="1" x14ac:dyDescent="0.2"/>
    <row r="2382" ht="15" customHeight="1" x14ac:dyDescent="0.2"/>
    <row r="2383" ht="15" customHeight="1" x14ac:dyDescent="0.2"/>
    <row r="2384" ht="15" customHeight="1" x14ac:dyDescent="0.2"/>
    <row r="2385" ht="15" customHeight="1" x14ac:dyDescent="0.2"/>
    <row r="2386" ht="15" customHeight="1" x14ac:dyDescent="0.2"/>
    <row r="2387" ht="15" customHeight="1" x14ac:dyDescent="0.2"/>
    <row r="2388" ht="15" customHeight="1" x14ac:dyDescent="0.2"/>
    <row r="2389" ht="15" customHeight="1" x14ac:dyDescent="0.2"/>
    <row r="2390" ht="15" customHeight="1" x14ac:dyDescent="0.2"/>
    <row r="2391" ht="15" customHeight="1" x14ac:dyDescent="0.2"/>
    <row r="2392" ht="15" customHeight="1" x14ac:dyDescent="0.2"/>
    <row r="2393" ht="15" customHeight="1" x14ac:dyDescent="0.2"/>
    <row r="2394" ht="15" customHeight="1" x14ac:dyDescent="0.2"/>
    <row r="2395" ht="15" customHeight="1" x14ac:dyDescent="0.2"/>
    <row r="2396" ht="15" customHeight="1" x14ac:dyDescent="0.2"/>
    <row r="2397" ht="15" customHeight="1" x14ac:dyDescent="0.2"/>
    <row r="2398" ht="15" customHeight="1" x14ac:dyDescent="0.2"/>
    <row r="2399" ht="15" customHeight="1" x14ac:dyDescent="0.2"/>
    <row r="2400" ht="15" customHeight="1" x14ac:dyDescent="0.2"/>
    <row r="2401" ht="15" customHeight="1" x14ac:dyDescent="0.2"/>
    <row r="2402" ht="15" customHeight="1" x14ac:dyDescent="0.2"/>
    <row r="2403" ht="15" customHeight="1" x14ac:dyDescent="0.2"/>
    <row r="2404" ht="15" customHeight="1" x14ac:dyDescent="0.2"/>
    <row r="2405" ht="15" customHeight="1" x14ac:dyDescent="0.2"/>
    <row r="2406" ht="15" customHeight="1" x14ac:dyDescent="0.2"/>
    <row r="2407" ht="15" customHeight="1" x14ac:dyDescent="0.2"/>
    <row r="2408" ht="15" customHeight="1" x14ac:dyDescent="0.2"/>
    <row r="2409" ht="15" customHeight="1" x14ac:dyDescent="0.2"/>
    <row r="2410" ht="15" customHeight="1" x14ac:dyDescent="0.2"/>
    <row r="2411" ht="15" customHeight="1" x14ac:dyDescent="0.2"/>
    <row r="2412" ht="15" customHeight="1" x14ac:dyDescent="0.2"/>
    <row r="2413" ht="15" customHeight="1" x14ac:dyDescent="0.2"/>
    <row r="2414" ht="15" customHeight="1" x14ac:dyDescent="0.2"/>
    <row r="2415" ht="15" customHeight="1" x14ac:dyDescent="0.2"/>
    <row r="2416" ht="15" customHeight="1" x14ac:dyDescent="0.2"/>
    <row r="2417" spans="2:33" ht="15" customHeight="1" x14ac:dyDescent="0.2"/>
    <row r="2418" spans="2:33" ht="15" customHeight="1" x14ac:dyDescent="0.2"/>
    <row r="2419" spans="2:33" ht="15" customHeight="1" x14ac:dyDescent="0.2">
      <c r="B2419" s="76"/>
      <c r="C2419" s="76"/>
      <c r="D2419" s="76"/>
      <c r="E2419" s="76"/>
      <c r="F2419" s="76"/>
      <c r="G2419" s="76"/>
      <c r="H2419" s="76"/>
      <c r="I2419" s="76"/>
      <c r="J2419" s="76"/>
      <c r="K2419" s="76"/>
      <c r="L2419" s="76"/>
      <c r="M2419" s="76"/>
      <c r="N2419" s="76"/>
      <c r="O2419" s="76"/>
      <c r="P2419" s="76"/>
      <c r="Q2419" s="76"/>
      <c r="R2419" s="76"/>
      <c r="S2419" s="76"/>
      <c r="T2419" s="76"/>
      <c r="U2419" s="76"/>
      <c r="V2419" s="76"/>
      <c r="W2419" s="76"/>
      <c r="X2419" s="76"/>
      <c r="Y2419" s="76"/>
      <c r="Z2419" s="76"/>
      <c r="AA2419" s="76"/>
      <c r="AB2419" s="76"/>
      <c r="AC2419" s="76"/>
      <c r="AD2419" s="76"/>
      <c r="AE2419" s="76"/>
      <c r="AF2419" s="76"/>
      <c r="AG2419" s="76"/>
    </row>
    <row r="2420" spans="2:33" ht="15" customHeight="1" x14ac:dyDescent="0.2"/>
    <row r="2421" spans="2:33" ht="15" customHeight="1" x14ac:dyDescent="0.2"/>
    <row r="2422" spans="2:33" ht="15" customHeight="1" x14ac:dyDescent="0.2"/>
    <row r="2423" spans="2:33" ht="15" customHeight="1" x14ac:dyDescent="0.2"/>
    <row r="2424" spans="2:33" ht="15" customHeight="1" x14ac:dyDescent="0.2"/>
    <row r="2425" spans="2:33" ht="15" customHeight="1" x14ac:dyDescent="0.2"/>
    <row r="2426" spans="2:33" ht="15" customHeight="1" x14ac:dyDescent="0.2"/>
    <row r="2427" spans="2:33" ht="15" customHeight="1" x14ac:dyDescent="0.2"/>
    <row r="2428" spans="2:33" ht="15" customHeight="1" x14ac:dyDescent="0.2"/>
    <row r="2429" spans="2:33" ht="15" customHeight="1" x14ac:dyDescent="0.2"/>
    <row r="2430" spans="2:33" ht="15" customHeight="1" x14ac:dyDescent="0.2"/>
    <row r="2431" spans="2:33" ht="15" customHeight="1" x14ac:dyDescent="0.2"/>
    <row r="2432" spans="2:33" ht="15" customHeight="1" x14ac:dyDescent="0.2"/>
    <row r="2433" ht="15" customHeight="1" x14ac:dyDescent="0.2"/>
    <row r="2434" ht="15" customHeight="1" x14ac:dyDescent="0.2"/>
    <row r="2435" ht="15" customHeight="1" x14ac:dyDescent="0.2"/>
    <row r="2436" ht="15" customHeight="1" x14ac:dyDescent="0.2"/>
    <row r="2437" ht="15" customHeight="1" x14ac:dyDescent="0.2"/>
    <row r="2438" ht="15" customHeight="1" x14ac:dyDescent="0.2"/>
    <row r="2439" ht="15" customHeight="1" x14ac:dyDescent="0.2"/>
    <row r="2440" ht="15" customHeight="1" x14ac:dyDescent="0.2"/>
    <row r="2441" ht="15" customHeight="1" x14ac:dyDescent="0.2"/>
    <row r="2442" ht="15" customHeight="1" x14ac:dyDescent="0.2"/>
    <row r="2443" ht="15" customHeight="1" x14ac:dyDescent="0.2"/>
    <row r="2444" ht="15" customHeight="1" x14ac:dyDescent="0.2"/>
    <row r="2445" ht="15" customHeight="1" x14ac:dyDescent="0.2"/>
    <row r="2446" ht="15" customHeight="1" x14ac:dyDescent="0.2"/>
    <row r="2447" ht="15" customHeight="1" x14ac:dyDescent="0.2"/>
    <row r="2448" ht="15" customHeight="1" x14ac:dyDescent="0.2"/>
    <row r="2449" ht="15" customHeight="1" x14ac:dyDescent="0.2"/>
    <row r="2450" ht="15" customHeight="1" x14ac:dyDescent="0.2"/>
    <row r="2451" ht="15" customHeight="1" x14ac:dyDescent="0.2"/>
    <row r="2452" ht="15" customHeight="1" x14ac:dyDescent="0.2"/>
    <row r="2453" ht="15" customHeight="1" x14ac:dyDescent="0.2"/>
    <row r="2454" ht="15" customHeight="1" x14ac:dyDescent="0.2"/>
    <row r="2455" ht="15" customHeight="1" x14ac:dyDescent="0.2"/>
    <row r="2456" ht="15" customHeight="1" x14ac:dyDescent="0.2"/>
    <row r="2457" ht="15" customHeight="1" x14ac:dyDescent="0.2"/>
    <row r="2458" ht="15" customHeight="1" x14ac:dyDescent="0.2"/>
    <row r="2459" ht="15" customHeight="1" x14ac:dyDescent="0.2"/>
    <row r="2460" ht="15" customHeight="1" x14ac:dyDescent="0.2"/>
    <row r="2461" ht="15" customHeight="1" x14ac:dyDescent="0.2"/>
    <row r="2462" ht="15" customHeight="1" x14ac:dyDescent="0.2"/>
    <row r="2463" ht="15" customHeight="1" x14ac:dyDescent="0.2"/>
    <row r="2464" ht="15" customHeight="1" x14ac:dyDescent="0.2"/>
    <row r="2465" ht="15" customHeight="1" x14ac:dyDescent="0.2"/>
    <row r="2466" ht="15" customHeight="1" x14ac:dyDescent="0.2"/>
    <row r="2467" ht="15" customHeight="1" x14ac:dyDescent="0.2"/>
    <row r="2468" ht="15" customHeight="1" x14ac:dyDescent="0.2"/>
    <row r="2469" ht="15" customHeight="1" x14ac:dyDescent="0.2"/>
    <row r="2470" ht="15" customHeight="1" x14ac:dyDescent="0.2"/>
    <row r="2471" ht="15" customHeight="1" x14ac:dyDescent="0.2"/>
    <row r="2472" ht="15" customHeight="1" x14ac:dyDescent="0.2"/>
    <row r="2473" ht="15" customHeight="1" x14ac:dyDescent="0.2"/>
    <row r="2474" ht="15" customHeight="1" x14ac:dyDescent="0.2"/>
    <row r="2475" ht="15" customHeight="1" x14ac:dyDescent="0.2"/>
    <row r="2476" ht="15" customHeight="1" x14ac:dyDescent="0.2"/>
    <row r="2477" ht="15" customHeight="1" x14ac:dyDescent="0.2"/>
    <row r="2478" ht="15" customHeight="1" x14ac:dyDescent="0.2"/>
    <row r="2479" ht="15" customHeight="1" x14ac:dyDescent="0.2"/>
    <row r="2480" ht="15" customHeight="1" x14ac:dyDescent="0.2"/>
    <row r="2481" ht="15" customHeight="1" x14ac:dyDescent="0.2"/>
    <row r="2482" ht="15" customHeight="1" x14ac:dyDescent="0.2"/>
    <row r="2483" ht="15" customHeight="1" x14ac:dyDescent="0.2"/>
    <row r="2484" ht="15" customHeight="1" x14ac:dyDescent="0.2"/>
    <row r="2485" ht="15" customHeight="1" x14ac:dyDescent="0.2"/>
    <row r="2486" ht="15" customHeight="1" x14ac:dyDescent="0.2"/>
    <row r="2487" ht="15" customHeight="1" x14ac:dyDescent="0.2"/>
    <row r="2488" ht="15" customHeight="1" x14ac:dyDescent="0.2"/>
    <row r="2489" ht="15" customHeight="1" x14ac:dyDescent="0.2"/>
    <row r="2490" ht="15" customHeight="1" x14ac:dyDescent="0.2"/>
    <row r="2491" ht="15" customHeight="1" x14ac:dyDescent="0.2"/>
    <row r="2492" ht="15" customHeight="1" x14ac:dyDescent="0.2"/>
    <row r="2493" ht="15" customHeight="1" x14ac:dyDescent="0.2"/>
    <row r="2494" ht="15" customHeight="1" x14ac:dyDescent="0.2"/>
    <row r="2495" ht="15" customHeight="1" x14ac:dyDescent="0.2"/>
    <row r="2496" ht="15" customHeight="1" x14ac:dyDescent="0.2"/>
    <row r="2497" spans="2:33" ht="15" customHeight="1" x14ac:dyDescent="0.2"/>
    <row r="2498" spans="2:33" ht="15" customHeight="1" x14ac:dyDescent="0.2"/>
    <row r="2499" spans="2:33" ht="15" customHeight="1" x14ac:dyDescent="0.2"/>
    <row r="2500" spans="2:33" ht="15" customHeight="1" x14ac:dyDescent="0.2"/>
    <row r="2501" spans="2:33" ht="15" customHeight="1" x14ac:dyDescent="0.2"/>
    <row r="2502" spans="2:33" ht="15" customHeight="1" x14ac:dyDescent="0.2"/>
    <row r="2503" spans="2:33" ht="15" customHeight="1" x14ac:dyDescent="0.2"/>
    <row r="2504" spans="2:33" ht="15" customHeight="1" x14ac:dyDescent="0.2"/>
    <row r="2505" spans="2:33" ht="15" customHeight="1" x14ac:dyDescent="0.2"/>
    <row r="2506" spans="2:33" ht="15" customHeight="1" x14ac:dyDescent="0.2"/>
    <row r="2507" spans="2:33" ht="15" customHeight="1" x14ac:dyDescent="0.2"/>
    <row r="2508" spans="2:33" ht="15" customHeight="1" x14ac:dyDescent="0.2"/>
    <row r="2509" spans="2:33" ht="15" customHeight="1" x14ac:dyDescent="0.2">
      <c r="B2509" s="76"/>
      <c r="C2509" s="76"/>
      <c r="D2509" s="76"/>
      <c r="E2509" s="76"/>
      <c r="F2509" s="76"/>
      <c r="G2509" s="76"/>
      <c r="H2509" s="76"/>
      <c r="I2509" s="76"/>
      <c r="J2509" s="76"/>
      <c r="K2509" s="76"/>
      <c r="L2509" s="76"/>
      <c r="M2509" s="76"/>
      <c r="N2509" s="76"/>
      <c r="O2509" s="76"/>
      <c r="P2509" s="76"/>
      <c r="Q2509" s="76"/>
      <c r="R2509" s="76"/>
      <c r="S2509" s="76"/>
      <c r="T2509" s="76"/>
      <c r="U2509" s="76"/>
      <c r="V2509" s="76"/>
      <c r="W2509" s="76"/>
      <c r="X2509" s="76"/>
      <c r="Y2509" s="76"/>
      <c r="Z2509" s="76"/>
      <c r="AA2509" s="76"/>
      <c r="AB2509" s="76"/>
      <c r="AC2509" s="76"/>
      <c r="AD2509" s="76"/>
      <c r="AE2509" s="76"/>
      <c r="AF2509" s="76"/>
      <c r="AG2509" s="76"/>
    </row>
    <row r="2510" spans="2:33" ht="15" customHeight="1" x14ac:dyDescent="0.2"/>
    <row r="2511" spans="2:33" ht="15" customHeight="1" x14ac:dyDescent="0.2"/>
    <row r="2512" spans="2:33" ht="15" customHeight="1" x14ac:dyDescent="0.2"/>
    <row r="2513" ht="15" customHeight="1" x14ac:dyDescent="0.2"/>
    <row r="2514" ht="15" customHeight="1" x14ac:dyDescent="0.2"/>
    <row r="2515" ht="15" customHeight="1" x14ac:dyDescent="0.2"/>
    <row r="2516" ht="15" customHeight="1" x14ac:dyDescent="0.2"/>
    <row r="2517" ht="15" customHeight="1" x14ac:dyDescent="0.2"/>
    <row r="2518" ht="15" customHeight="1" x14ac:dyDescent="0.2"/>
    <row r="2519" ht="15" customHeight="1" x14ac:dyDescent="0.2"/>
    <row r="2520" ht="15" customHeight="1" x14ac:dyDescent="0.2"/>
    <row r="2521" ht="15" customHeight="1" x14ac:dyDescent="0.2"/>
    <row r="2522" ht="15" customHeight="1" x14ac:dyDescent="0.2"/>
    <row r="2523" ht="15" customHeight="1" x14ac:dyDescent="0.2"/>
    <row r="2524" ht="15" customHeight="1" x14ac:dyDescent="0.2"/>
    <row r="2525" ht="15" customHeight="1" x14ac:dyDescent="0.2"/>
    <row r="2526" ht="15" customHeight="1" x14ac:dyDescent="0.2"/>
    <row r="2527" ht="15" customHeight="1" x14ac:dyDescent="0.2"/>
    <row r="2528" ht="15" customHeight="1" x14ac:dyDescent="0.2"/>
    <row r="2529" ht="15" customHeight="1" x14ac:dyDescent="0.2"/>
    <row r="2530" ht="15" customHeight="1" x14ac:dyDescent="0.2"/>
    <row r="2531" ht="15" customHeight="1" x14ac:dyDescent="0.2"/>
    <row r="2532" ht="15" customHeight="1" x14ac:dyDescent="0.2"/>
    <row r="2533" ht="15" customHeight="1" x14ac:dyDescent="0.2"/>
    <row r="2534" ht="15" customHeight="1" x14ac:dyDescent="0.2"/>
    <row r="2535" ht="15" customHeight="1" x14ac:dyDescent="0.2"/>
    <row r="2536" ht="15" customHeight="1" x14ac:dyDescent="0.2"/>
    <row r="2537" ht="15" customHeight="1" x14ac:dyDescent="0.2"/>
    <row r="2538" ht="15" customHeight="1" x14ac:dyDescent="0.2"/>
    <row r="2539" ht="15" customHeight="1" x14ac:dyDescent="0.2"/>
    <row r="2540" ht="15" customHeight="1" x14ac:dyDescent="0.2"/>
    <row r="2541" ht="15" customHeight="1" x14ac:dyDescent="0.2"/>
    <row r="2542" ht="15" customHeight="1" x14ac:dyDescent="0.2"/>
    <row r="2543" ht="15" customHeight="1" x14ac:dyDescent="0.2"/>
    <row r="2544" ht="15" customHeight="1" x14ac:dyDescent="0.2"/>
    <row r="2545" ht="15" customHeight="1" x14ac:dyDescent="0.2"/>
    <row r="2546" ht="15" customHeight="1" x14ac:dyDescent="0.2"/>
    <row r="2547" ht="15" customHeight="1" x14ac:dyDescent="0.2"/>
    <row r="2548" ht="15" customHeight="1" x14ac:dyDescent="0.2"/>
    <row r="2549" ht="15" customHeight="1" x14ac:dyDescent="0.2"/>
    <row r="2550" ht="15" customHeight="1" x14ac:dyDescent="0.2"/>
    <row r="2551" ht="15" customHeight="1" x14ac:dyDescent="0.2"/>
    <row r="2552" ht="15" customHeight="1" x14ac:dyDescent="0.2"/>
    <row r="2553" ht="15" customHeight="1" x14ac:dyDescent="0.2"/>
    <row r="2554" ht="15" customHeight="1" x14ac:dyDescent="0.2"/>
    <row r="2555" ht="15" customHeight="1" x14ac:dyDescent="0.2"/>
    <row r="2556" ht="15" customHeight="1" x14ac:dyDescent="0.2"/>
    <row r="2557" ht="15" customHeight="1" x14ac:dyDescent="0.2"/>
    <row r="2558" ht="15" customHeight="1" x14ac:dyDescent="0.2"/>
    <row r="2559" ht="15" customHeight="1" x14ac:dyDescent="0.2"/>
    <row r="2560" ht="15" customHeight="1" x14ac:dyDescent="0.2"/>
    <row r="2561" ht="15" customHeight="1" x14ac:dyDescent="0.2"/>
    <row r="2562" ht="15" customHeight="1" x14ac:dyDescent="0.2"/>
    <row r="2563" ht="15" customHeight="1" x14ac:dyDescent="0.2"/>
    <row r="2564" ht="15" customHeight="1" x14ac:dyDescent="0.2"/>
    <row r="2565" ht="15" customHeight="1" x14ac:dyDescent="0.2"/>
    <row r="2566" ht="15" customHeight="1" x14ac:dyDescent="0.2"/>
    <row r="2567" ht="15" customHeight="1" x14ac:dyDescent="0.2"/>
    <row r="2568" ht="15" customHeight="1" x14ac:dyDescent="0.2"/>
    <row r="2569" ht="15" customHeight="1" x14ac:dyDescent="0.2"/>
    <row r="2570" ht="15" customHeight="1" x14ac:dyDescent="0.2"/>
    <row r="2571" ht="15" customHeight="1" x14ac:dyDescent="0.2"/>
    <row r="2572" ht="15" customHeight="1" x14ac:dyDescent="0.2"/>
    <row r="2573" ht="15" customHeight="1" x14ac:dyDescent="0.2"/>
    <row r="2574" ht="15" customHeight="1" x14ac:dyDescent="0.2"/>
    <row r="2575" ht="15" customHeight="1" x14ac:dyDescent="0.2"/>
    <row r="2576" ht="15" customHeight="1" x14ac:dyDescent="0.2"/>
    <row r="2577" ht="15" customHeight="1" x14ac:dyDescent="0.2"/>
    <row r="2578" ht="15" customHeight="1" x14ac:dyDescent="0.2"/>
    <row r="2579" ht="15" customHeight="1" x14ac:dyDescent="0.2"/>
    <row r="2580" ht="15" customHeight="1" x14ac:dyDescent="0.2"/>
    <row r="2581" ht="15" customHeight="1" x14ac:dyDescent="0.2"/>
    <row r="2582" ht="15" customHeight="1" x14ac:dyDescent="0.2"/>
    <row r="2583" ht="15" customHeight="1" x14ac:dyDescent="0.2"/>
    <row r="2584" ht="15" customHeight="1" x14ac:dyDescent="0.2"/>
    <row r="2585" ht="15" customHeight="1" x14ac:dyDescent="0.2"/>
    <row r="2586" ht="15" customHeight="1" x14ac:dyDescent="0.2"/>
    <row r="2587" ht="15" customHeight="1" x14ac:dyDescent="0.2"/>
    <row r="2588" ht="15" customHeight="1" x14ac:dyDescent="0.2"/>
    <row r="2589" ht="15" customHeight="1" x14ac:dyDescent="0.2"/>
    <row r="2590" ht="15" customHeight="1" x14ac:dyDescent="0.2"/>
    <row r="2591" ht="15" customHeight="1" x14ac:dyDescent="0.2"/>
    <row r="2592" ht="15" customHeight="1" x14ac:dyDescent="0.2"/>
    <row r="2593" spans="2:33" ht="15" customHeight="1" x14ac:dyDescent="0.2"/>
    <row r="2594" spans="2:33" ht="15" customHeight="1" x14ac:dyDescent="0.2"/>
    <row r="2595" spans="2:33" ht="15" customHeight="1" x14ac:dyDescent="0.2"/>
    <row r="2596" spans="2:33" ht="15" customHeight="1" x14ac:dyDescent="0.2"/>
    <row r="2597" spans="2:33" ht="15" customHeight="1" x14ac:dyDescent="0.2"/>
    <row r="2598" spans="2:33" ht="15" customHeight="1" x14ac:dyDescent="0.2">
      <c r="B2598" s="76"/>
      <c r="C2598" s="76"/>
      <c r="D2598" s="76"/>
      <c r="E2598" s="76"/>
      <c r="F2598" s="76"/>
      <c r="G2598" s="76"/>
      <c r="H2598" s="76"/>
      <c r="I2598" s="76"/>
      <c r="J2598" s="76"/>
      <c r="K2598" s="76"/>
      <c r="L2598" s="76"/>
      <c r="M2598" s="76"/>
      <c r="N2598" s="76"/>
      <c r="O2598" s="76"/>
      <c r="P2598" s="76"/>
      <c r="Q2598" s="76"/>
      <c r="R2598" s="76"/>
      <c r="S2598" s="76"/>
      <c r="T2598" s="76"/>
      <c r="U2598" s="76"/>
      <c r="V2598" s="76"/>
      <c r="W2598" s="76"/>
      <c r="X2598" s="76"/>
      <c r="Y2598" s="76"/>
      <c r="Z2598" s="76"/>
      <c r="AA2598" s="76"/>
      <c r="AB2598" s="76"/>
      <c r="AC2598" s="76"/>
      <c r="AD2598" s="76"/>
      <c r="AE2598" s="76"/>
      <c r="AF2598" s="76"/>
      <c r="AG2598" s="76"/>
    </row>
    <row r="2599" spans="2:33" ht="15" customHeight="1" x14ac:dyDescent="0.2"/>
    <row r="2600" spans="2:33" ht="15" customHeight="1" x14ac:dyDescent="0.2"/>
    <row r="2601" spans="2:33" ht="15" customHeight="1" x14ac:dyDescent="0.2"/>
    <row r="2602" spans="2:33" ht="15" customHeight="1" x14ac:dyDescent="0.2"/>
    <row r="2603" spans="2:33" ht="15" customHeight="1" x14ac:dyDescent="0.2"/>
    <row r="2604" spans="2:33" ht="15" customHeight="1" x14ac:dyDescent="0.2"/>
    <row r="2605" spans="2:33" ht="15" customHeight="1" x14ac:dyDescent="0.2"/>
    <row r="2606" spans="2:33" ht="15" customHeight="1" x14ac:dyDescent="0.2"/>
    <row r="2607" spans="2:33" ht="15" customHeight="1" x14ac:dyDescent="0.2"/>
    <row r="2608" spans="2:33" ht="15" customHeight="1" x14ac:dyDescent="0.2"/>
    <row r="2609" ht="15" customHeight="1" x14ac:dyDescent="0.2"/>
    <row r="2610" ht="15" customHeight="1" x14ac:dyDescent="0.2"/>
    <row r="2611" ht="15" customHeight="1" x14ac:dyDescent="0.2"/>
    <row r="2612" ht="15" customHeight="1" x14ac:dyDescent="0.2"/>
    <row r="2613" ht="15" customHeight="1" x14ac:dyDescent="0.2"/>
    <row r="2614" ht="15" customHeight="1" x14ac:dyDescent="0.2"/>
    <row r="2615" ht="15" customHeight="1" x14ac:dyDescent="0.2"/>
    <row r="2616" ht="15" customHeight="1" x14ac:dyDescent="0.2"/>
    <row r="2617" ht="15" customHeight="1" x14ac:dyDescent="0.2"/>
    <row r="2618" ht="15" customHeight="1" x14ac:dyDescent="0.2"/>
    <row r="2619" ht="15" customHeight="1" x14ac:dyDescent="0.2"/>
    <row r="2620" ht="15" customHeight="1" x14ac:dyDescent="0.2"/>
    <row r="2621" ht="15" customHeight="1" x14ac:dyDescent="0.2"/>
    <row r="2622" ht="15" customHeight="1" x14ac:dyDescent="0.2"/>
    <row r="2623" ht="15" customHeight="1" x14ac:dyDescent="0.2"/>
    <row r="2624" ht="15" customHeight="1" x14ac:dyDescent="0.2"/>
    <row r="2625" ht="15" customHeight="1" x14ac:dyDescent="0.2"/>
    <row r="2626" ht="15" customHeight="1" x14ac:dyDescent="0.2"/>
    <row r="2627" ht="15" customHeight="1" x14ac:dyDescent="0.2"/>
    <row r="2628" ht="15" customHeight="1" x14ac:dyDescent="0.2"/>
    <row r="2629" ht="15" customHeight="1" x14ac:dyDescent="0.2"/>
    <row r="2630" ht="15" customHeight="1" x14ac:dyDescent="0.2"/>
    <row r="2631" ht="15" customHeight="1" x14ac:dyDescent="0.2"/>
    <row r="2632" ht="15" customHeight="1" x14ac:dyDescent="0.2"/>
    <row r="2633" ht="15" customHeight="1" x14ac:dyDescent="0.2"/>
    <row r="2634" ht="15" customHeight="1" x14ac:dyDescent="0.2"/>
    <row r="2635" ht="15" customHeight="1" x14ac:dyDescent="0.2"/>
    <row r="2636" ht="15" customHeight="1" x14ac:dyDescent="0.2"/>
    <row r="2637" ht="15" customHeight="1" x14ac:dyDescent="0.2"/>
    <row r="2638" ht="15" customHeight="1" x14ac:dyDescent="0.2"/>
    <row r="2639" ht="15" customHeight="1" x14ac:dyDescent="0.2"/>
    <row r="2640" ht="15" customHeight="1" x14ac:dyDescent="0.2"/>
    <row r="2641" ht="15" customHeight="1" x14ac:dyDescent="0.2"/>
    <row r="2642" ht="15" customHeight="1" x14ac:dyDescent="0.2"/>
    <row r="2643" ht="15" customHeight="1" x14ac:dyDescent="0.2"/>
    <row r="2644" ht="15" customHeight="1" x14ac:dyDescent="0.2"/>
    <row r="2645" ht="15" customHeight="1" x14ac:dyDescent="0.2"/>
    <row r="2646" ht="15" customHeight="1" x14ac:dyDescent="0.2"/>
    <row r="2647" ht="15" customHeight="1" x14ac:dyDescent="0.2"/>
    <row r="2648" ht="15" customHeight="1" x14ac:dyDescent="0.2"/>
    <row r="2649" ht="15" customHeight="1" x14ac:dyDescent="0.2"/>
    <row r="2650" ht="15" customHeight="1" x14ac:dyDescent="0.2"/>
    <row r="2651" ht="15" customHeight="1" x14ac:dyDescent="0.2"/>
    <row r="2652" ht="15" customHeight="1" x14ac:dyDescent="0.2"/>
    <row r="2653" ht="15" customHeight="1" x14ac:dyDescent="0.2"/>
    <row r="2654" ht="15" customHeight="1" x14ac:dyDescent="0.2"/>
    <row r="2655" ht="15" customHeight="1" x14ac:dyDescent="0.2"/>
    <row r="2656" ht="15" customHeight="1" x14ac:dyDescent="0.2"/>
    <row r="2657" ht="15" customHeight="1" x14ac:dyDescent="0.2"/>
    <row r="2658" ht="15" customHeight="1" x14ac:dyDescent="0.2"/>
    <row r="2659" ht="15" customHeight="1" x14ac:dyDescent="0.2"/>
    <row r="2660" ht="15" customHeight="1" x14ac:dyDescent="0.2"/>
    <row r="2661" ht="15" customHeight="1" x14ac:dyDescent="0.2"/>
    <row r="2662" ht="15" customHeight="1" x14ac:dyDescent="0.2"/>
    <row r="2663" ht="15" customHeight="1" x14ac:dyDescent="0.2"/>
    <row r="2664" ht="15" customHeight="1" x14ac:dyDescent="0.2"/>
    <row r="2665" ht="15" customHeight="1" x14ac:dyDescent="0.2"/>
    <row r="2666" ht="15" customHeight="1" x14ac:dyDescent="0.2"/>
    <row r="2667" ht="15" customHeight="1" x14ac:dyDescent="0.2"/>
    <row r="2668" ht="15" customHeight="1" x14ac:dyDescent="0.2"/>
    <row r="2669" ht="15" customHeight="1" x14ac:dyDescent="0.2"/>
    <row r="2670" ht="15" customHeight="1" x14ac:dyDescent="0.2"/>
    <row r="2671" ht="15" customHeight="1" x14ac:dyDescent="0.2"/>
    <row r="2672" ht="15" customHeight="1" x14ac:dyDescent="0.2"/>
    <row r="2673" ht="15" customHeight="1" x14ac:dyDescent="0.2"/>
    <row r="2674" ht="15" customHeight="1" x14ac:dyDescent="0.2"/>
    <row r="2675" ht="15" customHeight="1" x14ac:dyDescent="0.2"/>
    <row r="2676" ht="15" customHeight="1" x14ac:dyDescent="0.2"/>
    <row r="2677" ht="15" customHeight="1" x14ac:dyDescent="0.2"/>
    <row r="2678" ht="15" customHeight="1" x14ac:dyDescent="0.2"/>
    <row r="2679" ht="15" customHeight="1" x14ac:dyDescent="0.2"/>
    <row r="2680" ht="15" customHeight="1" x14ac:dyDescent="0.2"/>
    <row r="2681" ht="15" customHeight="1" x14ac:dyDescent="0.2"/>
    <row r="2682" ht="15" customHeight="1" x14ac:dyDescent="0.2"/>
    <row r="2683" ht="15" customHeight="1" x14ac:dyDescent="0.2"/>
    <row r="2684" ht="15" customHeight="1" x14ac:dyDescent="0.2"/>
    <row r="2685" ht="15" customHeight="1" x14ac:dyDescent="0.2"/>
    <row r="2686" ht="15" customHeight="1" x14ac:dyDescent="0.2"/>
    <row r="2687" ht="15" customHeight="1" x14ac:dyDescent="0.2"/>
    <row r="2688" ht="15" customHeight="1" x14ac:dyDescent="0.2"/>
    <row r="2689" ht="15" customHeight="1" x14ac:dyDescent="0.2"/>
    <row r="2690" ht="15" customHeight="1" x14ac:dyDescent="0.2"/>
    <row r="2691" ht="15" customHeight="1" x14ac:dyDescent="0.2"/>
    <row r="2692" ht="15" customHeight="1" x14ac:dyDescent="0.2"/>
    <row r="2693" ht="15" customHeight="1" x14ac:dyDescent="0.2"/>
    <row r="2694" ht="15" customHeight="1" x14ac:dyDescent="0.2"/>
    <row r="2695" ht="15" customHeight="1" x14ac:dyDescent="0.2"/>
    <row r="2696" ht="15" customHeight="1" x14ac:dyDescent="0.2"/>
    <row r="2697" ht="15" customHeight="1" x14ac:dyDescent="0.2"/>
    <row r="2698" ht="15" customHeight="1" x14ac:dyDescent="0.2"/>
    <row r="2699" ht="15" customHeight="1" x14ac:dyDescent="0.2"/>
    <row r="2700" ht="15" customHeight="1" x14ac:dyDescent="0.2"/>
    <row r="2701" ht="15" customHeight="1" x14ac:dyDescent="0.2"/>
    <row r="2702" ht="15" customHeight="1" x14ac:dyDescent="0.2"/>
    <row r="2703" ht="15" customHeight="1" x14ac:dyDescent="0.2"/>
    <row r="2704" ht="15" customHeight="1" x14ac:dyDescent="0.2"/>
    <row r="2705" spans="2:33" ht="15" customHeight="1" x14ac:dyDescent="0.2"/>
    <row r="2706" spans="2:33" ht="15" customHeight="1" x14ac:dyDescent="0.2"/>
    <row r="2707" spans="2:33" ht="15" customHeight="1" x14ac:dyDescent="0.2"/>
    <row r="2708" spans="2:33" ht="15" customHeight="1" x14ac:dyDescent="0.2"/>
    <row r="2709" spans="2:33" ht="15" customHeight="1" x14ac:dyDescent="0.2"/>
    <row r="2710" spans="2:33" ht="15" customHeight="1" x14ac:dyDescent="0.2"/>
    <row r="2711" spans="2:33" ht="15" customHeight="1" x14ac:dyDescent="0.2"/>
    <row r="2712" spans="2:33" ht="15" customHeight="1" x14ac:dyDescent="0.2"/>
    <row r="2713" spans="2:33" ht="15" customHeight="1" x14ac:dyDescent="0.2"/>
    <row r="2714" spans="2:33" ht="15" customHeight="1" x14ac:dyDescent="0.2"/>
    <row r="2715" spans="2:33" ht="15" customHeight="1" x14ac:dyDescent="0.2"/>
    <row r="2716" spans="2:33" ht="15" customHeight="1" x14ac:dyDescent="0.2"/>
    <row r="2717" spans="2:33" ht="15" customHeight="1" x14ac:dyDescent="0.2"/>
    <row r="2718" spans="2:33" ht="15" customHeight="1" x14ac:dyDescent="0.2"/>
    <row r="2719" spans="2:33" ht="15" customHeight="1" x14ac:dyDescent="0.2">
      <c r="B2719" s="76"/>
      <c r="C2719" s="76"/>
      <c r="D2719" s="76"/>
      <c r="E2719" s="76"/>
      <c r="F2719" s="76"/>
      <c r="G2719" s="76"/>
      <c r="H2719" s="76"/>
      <c r="I2719" s="76"/>
      <c r="J2719" s="76"/>
      <c r="K2719" s="76"/>
      <c r="L2719" s="76"/>
      <c r="M2719" s="76"/>
      <c r="N2719" s="76"/>
      <c r="O2719" s="76"/>
      <c r="P2719" s="76"/>
      <c r="Q2719" s="76"/>
      <c r="R2719" s="76"/>
      <c r="S2719" s="76"/>
      <c r="T2719" s="76"/>
      <c r="U2719" s="76"/>
      <c r="V2719" s="76"/>
      <c r="W2719" s="76"/>
      <c r="X2719" s="76"/>
      <c r="Y2719" s="76"/>
      <c r="Z2719" s="76"/>
      <c r="AA2719" s="76"/>
      <c r="AB2719" s="76"/>
      <c r="AC2719" s="76"/>
      <c r="AD2719" s="76"/>
      <c r="AE2719" s="76"/>
      <c r="AF2719" s="76"/>
      <c r="AG2719" s="76"/>
    </row>
    <row r="2720" spans="2:33" ht="15" customHeight="1" x14ac:dyDescent="0.2"/>
    <row r="2721" ht="15" customHeight="1" x14ac:dyDescent="0.2"/>
    <row r="2722" ht="15" customHeight="1" x14ac:dyDescent="0.2"/>
    <row r="2723" ht="15" customHeight="1" x14ac:dyDescent="0.2"/>
    <row r="2724" ht="15" customHeight="1" x14ac:dyDescent="0.2"/>
    <row r="2725" ht="15" customHeight="1" x14ac:dyDescent="0.2"/>
    <row r="2726" ht="15" customHeight="1" x14ac:dyDescent="0.2"/>
    <row r="2727" ht="15" customHeight="1" x14ac:dyDescent="0.2"/>
    <row r="2728" ht="15" customHeight="1" x14ac:dyDescent="0.2"/>
    <row r="2729" ht="15" customHeight="1" x14ac:dyDescent="0.2"/>
    <row r="2730" ht="15" customHeight="1" x14ac:dyDescent="0.2"/>
    <row r="2731" ht="15" customHeight="1" x14ac:dyDescent="0.2"/>
    <row r="2732" ht="15" customHeight="1" x14ac:dyDescent="0.2"/>
    <row r="2733" ht="15" customHeight="1" x14ac:dyDescent="0.2"/>
    <row r="2734" ht="15" customHeight="1" x14ac:dyDescent="0.2"/>
    <row r="2735" ht="15" customHeight="1" x14ac:dyDescent="0.2"/>
    <row r="2736" ht="15" customHeight="1" x14ac:dyDescent="0.2"/>
    <row r="2737" ht="15" customHeight="1" x14ac:dyDescent="0.2"/>
    <row r="2738" ht="15" customHeight="1" x14ac:dyDescent="0.2"/>
    <row r="2739" ht="15" customHeight="1" x14ac:dyDescent="0.2"/>
    <row r="2740" ht="15" customHeight="1" x14ac:dyDescent="0.2"/>
    <row r="2741" ht="15" customHeight="1" x14ac:dyDescent="0.2"/>
    <row r="2742" ht="15" customHeight="1" x14ac:dyDescent="0.2"/>
    <row r="2743" ht="15" customHeight="1" x14ac:dyDescent="0.2"/>
    <row r="2744" ht="15" customHeight="1" x14ac:dyDescent="0.2"/>
    <row r="2745" ht="15" customHeight="1" x14ac:dyDescent="0.2"/>
    <row r="2746" ht="15" customHeight="1" x14ac:dyDescent="0.2"/>
    <row r="2747" ht="15" customHeight="1" x14ac:dyDescent="0.2"/>
    <row r="2748" ht="15" customHeight="1" x14ac:dyDescent="0.2"/>
    <row r="2749" ht="15" customHeight="1" x14ac:dyDescent="0.2"/>
    <row r="2750" ht="15" customHeight="1" x14ac:dyDescent="0.2"/>
    <row r="2751" ht="15" customHeight="1" x14ac:dyDescent="0.2"/>
    <row r="2752" ht="15" customHeight="1" x14ac:dyDescent="0.2"/>
    <row r="2753" ht="15" customHeight="1" x14ac:dyDescent="0.2"/>
    <row r="2754" ht="15" customHeight="1" x14ac:dyDescent="0.2"/>
    <row r="2755" ht="15" customHeight="1" x14ac:dyDescent="0.2"/>
    <row r="2756" ht="15" customHeight="1" x14ac:dyDescent="0.2"/>
    <row r="2757" ht="15" customHeight="1" x14ac:dyDescent="0.2"/>
    <row r="2758" ht="15" customHeight="1" x14ac:dyDescent="0.2"/>
    <row r="2759" ht="15" customHeight="1" x14ac:dyDescent="0.2"/>
    <row r="2760" ht="15" customHeight="1" x14ac:dyDescent="0.2"/>
    <row r="2761" ht="15" customHeight="1" x14ac:dyDescent="0.2"/>
    <row r="2762" ht="15" customHeight="1" x14ac:dyDescent="0.2"/>
    <row r="2763" ht="15" customHeight="1" x14ac:dyDescent="0.2"/>
    <row r="2764" ht="15" customHeight="1" x14ac:dyDescent="0.2"/>
    <row r="2765" ht="15" customHeight="1" x14ac:dyDescent="0.2"/>
    <row r="2766" ht="15" customHeight="1" x14ac:dyDescent="0.2"/>
    <row r="2767" ht="15" customHeight="1" x14ac:dyDescent="0.2"/>
    <row r="2768" ht="15" customHeight="1" x14ac:dyDescent="0.2"/>
    <row r="2769" ht="15" customHeight="1" x14ac:dyDescent="0.2"/>
    <row r="2770" ht="15" customHeight="1" x14ac:dyDescent="0.2"/>
    <row r="2771" ht="15" customHeight="1" x14ac:dyDescent="0.2"/>
    <row r="2772" ht="15" customHeight="1" x14ac:dyDescent="0.2"/>
    <row r="2773" ht="15" customHeight="1" x14ac:dyDescent="0.2"/>
    <row r="2774" ht="15" customHeight="1" x14ac:dyDescent="0.2"/>
    <row r="2775" ht="15" customHeight="1" x14ac:dyDescent="0.2"/>
    <row r="2776" ht="15" customHeight="1" x14ac:dyDescent="0.2"/>
    <row r="2777" ht="15" customHeight="1" x14ac:dyDescent="0.2"/>
    <row r="2778" ht="15" customHeight="1" x14ac:dyDescent="0.2"/>
    <row r="2779" ht="15" customHeight="1" x14ac:dyDescent="0.2"/>
    <row r="2780" ht="15" customHeight="1" x14ac:dyDescent="0.2"/>
    <row r="2781" ht="15" customHeight="1" x14ac:dyDescent="0.2"/>
    <row r="2782" ht="15" customHeight="1" x14ac:dyDescent="0.2"/>
    <row r="2783" ht="15" customHeight="1" x14ac:dyDescent="0.2"/>
    <row r="2784" ht="15" customHeight="1" x14ac:dyDescent="0.2"/>
    <row r="2785" ht="15" customHeight="1" x14ac:dyDescent="0.2"/>
    <row r="2786" ht="15" customHeight="1" x14ac:dyDescent="0.2"/>
    <row r="2787" ht="15" customHeight="1" x14ac:dyDescent="0.2"/>
    <row r="2788" ht="15" customHeight="1" x14ac:dyDescent="0.2"/>
    <row r="2789" ht="15" customHeight="1" x14ac:dyDescent="0.2"/>
    <row r="2790" ht="15" customHeight="1" x14ac:dyDescent="0.2"/>
    <row r="2791" ht="15" customHeight="1" x14ac:dyDescent="0.2"/>
    <row r="2792" ht="15" customHeight="1" x14ac:dyDescent="0.2"/>
    <row r="2793" ht="15" customHeight="1" x14ac:dyDescent="0.2"/>
    <row r="2794" ht="15" customHeight="1" x14ac:dyDescent="0.2"/>
    <row r="2795" ht="15" customHeight="1" x14ac:dyDescent="0.2"/>
    <row r="2796" ht="15" customHeight="1" x14ac:dyDescent="0.2"/>
    <row r="2797" ht="15" customHeight="1" x14ac:dyDescent="0.2"/>
    <row r="2798" ht="15" customHeight="1" x14ac:dyDescent="0.2"/>
    <row r="2799" ht="15" customHeight="1" x14ac:dyDescent="0.2"/>
    <row r="2800" ht="15" customHeight="1" x14ac:dyDescent="0.2"/>
    <row r="2801" ht="15" customHeight="1" x14ac:dyDescent="0.2"/>
    <row r="2802" ht="15" customHeight="1" x14ac:dyDescent="0.2"/>
    <row r="2803" ht="15" customHeight="1" x14ac:dyDescent="0.2"/>
    <row r="2804" ht="15" customHeight="1" x14ac:dyDescent="0.2"/>
    <row r="2805" ht="15" customHeight="1" x14ac:dyDescent="0.2"/>
    <row r="2806" ht="15" customHeight="1" x14ac:dyDescent="0.2"/>
    <row r="2807" ht="15" customHeight="1" x14ac:dyDescent="0.2"/>
    <row r="2808" ht="15" customHeight="1" x14ac:dyDescent="0.2"/>
    <row r="2809" ht="15" customHeight="1" x14ac:dyDescent="0.2"/>
    <row r="2810" ht="15" customHeight="1" x14ac:dyDescent="0.2"/>
    <row r="2811" ht="15" customHeight="1" x14ac:dyDescent="0.2"/>
    <row r="2812" ht="15" customHeight="1" x14ac:dyDescent="0.2"/>
    <row r="2813" ht="15" customHeight="1" x14ac:dyDescent="0.2"/>
    <row r="2814" ht="15" customHeight="1" x14ac:dyDescent="0.2"/>
    <row r="2815" ht="15" customHeight="1" x14ac:dyDescent="0.2"/>
    <row r="2816" ht="15" customHeight="1" x14ac:dyDescent="0.2"/>
    <row r="2817" ht="15" customHeight="1" x14ac:dyDescent="0.2"/>
    <row r="2818" ht="15" customHeight="1" x14ac:dyDescent="0.2"/>
    <row r="2819" ht="15" customHeight="1" x14ac:dyDescent="0.2"/>
    <row r="2820" ht="15" customHeight="1" x14ac:dyDescent="0.2"/>
    <row r="2821" ht="15" customHeight="1" x14ac:dyDescent="0.2"/>
    <row r="2822" ht="15" customHeight="1" x14ac:dyDescent="0.2"/>
    <row r="2823" ht="15" customHeight="1" x14ac:dyDescent="0.2"/>
    <row r="2824" ht="15" customHeight="1" x14ac:dyDescent="0.2"/>
    <row r="2825" ht="15" customHeight="1" x14ac:dyDescent="0.2"/>
    <row r="2826" ht="15" customHeight="1" x14ac:dyDescent="0.2"/>
    <row r="2827" ht="15" customHeight="1" x14ac:dyDescent="0.2"/>
    <row r="2828" ht="15" customHeight="1" x14ac:dyDescent="0.2"/>
    <row r="2829" ht="15" customHeight="1" x14ac:dyDescent="0.2"/>
    <row r="2830" ht="15" customHeight="1" x14ac:dyDescent="0.2"/>
    <row r="2831" ht="15" customHeight="1" x14ac:dyDescent="0.2"/>
    <row r="2832" ht="15" customHeight="1" x14ac:dyDescent="0.2"/>
    <row r="2833" spans="2:33" ht="15" customHeight="1" x14ac:dyDescent="0.2"/>
    <row r="2834" spans="2:33" ht="15" customHeight="1" x14ac:dyDescent="0.2"/>
    <row r="2835" spans="2:33" ht="15" customHeight="1" x14ac:dyDescent="0.2"/>
    <row r="2836" spans="2:33" ht="15" customHeight="1" x14ac:dyDescent="0.2"/>
    <row r="2837" spans="2:33" ht="15" customHeight="1" x14ac:dyDescent="0.2">
      <c r="B2837" s="76"/>
      <c r="C2837" s="76"/>
      <c r="D2837" s="76"/>
      <c r="E2837" s="76"/>
      <c r="F2837" s="76"/>
      <c r="G2837" s="76"/>
      <c r="H2837" s="76"/>
      <c r="I2837" s="76"/>
      <c r="J2837" s="76"/>
      <c r="K2837" s="76"/>
      <c r="L2837" s="76"/>
      <c r="M2837" s="76"/>
      <c r="N2837" s="76"/>
      <c r="O2837" s="76"/>
      <c r="P2837" s="76"/>
      <c r="Q2837" s="76"/>
      <c r="R2837" s="76"/>
      <c r="S2837" s="76"/>
      <c r="T2837" s="76"/>
      <c r="U2837" s="76"/>
      <c r="V2837" s="76"/>
      <c r="W2837" s="76"/>
      <c r="X2837" s="76"/>
      <c r="Y2837" s="76"/>
      <c r="Z2837" s="76"/>
      <c r="AA2837" s="76"/>
      <c r="AB2837" s="76"/>
      <c r="AC2837" s="76"/>
      <c r="AD2837" s="76"/>
      <c r="AE2837" s="76"/>
      <c r="AF2837" s="76"/>
      <c r="AG2837" s="76"/>
    </row>
  </sheetData>
  <mergeCells count="20">
    <mergeCell ref="B112:AG112"/>
    <mergeCell ref="B308:AG308"/>
    <mergeCell ref="B511:AG511"/>
    <mergeCell ref="B712:AG712"/>
    <mergeCell ref="B887:AG887"/>
    <mergeCell ref="B1100:AG1100"/>
    <mergeCell ref="B1227:AG1227"/>
    <mergeCell ref="B1390:AG1390"/>
    <mergeCell ref="B1502:AG1502"/>
    <mergeCell ref="B1604:AG1604"/>
    <mergeCell ref="B1698:AG1698"/>
    <mergeCell ref="B1945:AG1945"/>
    <mergeCell ref="B2031:AG2031"/>
    <mergeCell ref="B2153:AG2153"/>
    <mergeCell ref="B2317:AG2317"/>
    <mergeCell ref="B2419:AG2419"/>
    <mergeCell ref="B2509:AG2509"/>
    <mergeCell ref="B2598:AG2598"/>
    <mergeCell ref="B2719:AG2719"/>
    <mergeCell ref="B2837:AG2837"/>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979BF8-8E6A-4421-937E-034D2DF3CD98}">
  <dimension ref="A1:AH2837"/>
  <sheetViews>
    <sheetView workbookViewId="0">
      <pane xSplit="2" ySplit="1" topLeftCell="C2" activePane="bottomRight" state="frozen"/>
      <selection pane="topRight" activeCell="C1" sqref="C1"/>
      <selection pane="bottomLeft" activeCell="A2" sqref="A2"/>
      <selection pane="bottomRight" sqref="A1:AH2837"/>
    </sheetView>
  </sheetViews>
  <sheetFormatPr defaultColWidth="8.7109375" defaultRowHeight="15" customHeight="1" x14ac:dyDescent="0.2"/>
  <cols>
    <col min="1" max="1" width="19.85546875" style="37" bestFit="1" customWidth="1"/>
    <col min="2" max="2" width="46.7109375" style="37" customWidth="1"/>
    <col min="3" max="16384" width="8.7109375" style="37"/>
  </cols>
  <sheetData>
    <row r="1" spans="1:33" ht="15" customHeight="1" thickBot="1" x14ac:dyDescent="0.25">
      <c r="B1" s="53" t="s">
        <v>642</v>
      </c>
      <c r="C1" s="50">
        <v>2022</v>
      </c>
      <c r="D1" s="50">
        <v>2023</v>
      </c>
      <c r="E1" s="50">
        <v>2024</v>
      </c>
      <c r="F1" s="50">
        <v>2025</v>
      </c>
      <c r="G1" s="50">
        <v>2026</v>
      </c>
      <c r="H1" s="50">
        <v>2027</v>
      </c>
      <c r="I1" s="50">
        <v>2028</v>
      </c>
      <c r="J1" s="50">
        <v>2029</v>
      </c>
      <c r="K1" s="50">
        <v>2030</v>
      </c>
      <c r="L1" s="50">
        <v>2031</v>
      </c>
      <c r="M1" s="50">
        <v>2032</v>
      </c>
      <c r="N1" s="50">
        <v>2033</v>
      </c>
      <c r="O1" s="50">
        <v>2034</v>
      </c>
      <c r="P1" s="50">
        <v>2035</v>
      </c>
      <c r="Q1" s="50">
        <v>2036</v>
      </c>
      <c r="R1" s="50">
        <v>2037</v>
      </c>
      <c r="S1" s="50">
        <v>2038</v>
      </c>
      <c r="T1" s="50">
        <v>2039</v>
      </c>
      <c r="U1" s="50">
        <v>2040</v>
      </c>
      <c r="V1" s="50">
        <v>2041</v>
      </c>
      <c r="W1" s="50">
        <v>2042</v>
      </c>
      <c r="X1" s="50">
        <v>2043</v>
      </c>
      <c r="Y1" s="50">
        <v>2044</v>
      </c>
      <c r="Z1" s="50">
        <v>2045</v>
      </c>
      <c r="AA1" s="50">
        <v>2046</v>
      </c>
      <c r="AB1" s="50">
        <v>2047</v>
      </c>
      <c r="AC1" s="50">
        <v>2048</v>
      </c>
      <c r="AD1" s="50">
        <v>2049</v>
      </c>
      <c r="AE1" s="50">
        <v>2050</v>
      </c>
    </row>
    <row r="2" spans="1:33" ht="15" customHeight="1" thickTop="1" x14ac:dyDescent="0.2"/>
    <row r="3" spans="1:33" ht="15" customHeight="1" x14ac:dyDescent="0.2">
      <c r="C3" s="73" t="s">
        <v>494</v>
      </c>
      <c r="D3" s="73" t="s">
        <v>643</v>
      </c>
      <c r="E3" s="55"/>
      <c r="F3" s="55"/>
      <c r="G3" s="55"/>
    </row>
    <row r="4" spans="1:33" ht="15" customHeight="1" x14ac:dyDescent="0.2">
      <c r="C4" s="73" t="s">
        <v>495</v>
      </c>
      <c r="D4" s="73" t="s">
        <v>644</v>
      </c>
      <c r="E4" s="55"/>
      <c r="F4" s="55"/>
      <c r="G4" s="73" t="s">
        <v>623</v>
      </c>
    </row>
    <row r="5" spans="1:33" ht="15" customHeight="1" x14ac:dyDescent="0.2">
      <c r="C5" s="73" t="s">
        <v>496</v>
      </c>
      <c r="D5" s="73" t="s">
        <v>645</v>
      </c>
      <c r="E5" s="55"/>
      <c r="F5" s="55"/>
      <c r="G5" s="55"/>
    </row>
    <row r="6" spans="1:33" ht="15" customHeight="1" x14ac:dyDescent="0.2">
      <c r="C6" s="73" t="s">
        <v>497</v>
      </c>
      <c r="D6" s="55"/>
      <c r="E6" s="73" t="s">
        <v>646</v>
      </c>
      <c r="F6" s="55"/>
      <c r="G6" s="55"/>
    </row>
    <row r="7" spans="1:33" ht="12" x14ac:dyDescent="0.2"/>
    <row r="8" spans="1:33" ht="12" x14ac:dyDescent="0.2"/>
    <row r="9" spans="1:33" ht="12" x14ac:dyDescent="0.2">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row>
    <row r="10" spans="1:33" ht="15" customHeight="1" x14ac:dyDescent="0.25">
      <c r="A10" s="43" t="s">
        <v>373</v>
      </c>
      <c r="B10" s="60" t="s">
        <v>117</v>
      </c>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51" t="s">
        <v>620</v>
      </c>
      <c r="AG10" s="38"/>
    </row>
    <row r="11" spans="1:33" ht="15" customHeight="1" x14ac:dyDescent="0.2">
      <c r="B11" s="61" t="s">
        <v>118</v>
      </c>
      <c r="C11" s="38"/>
      <c r="D11" s="38"/>
      <c r="E11" s="38"/>
      <c r="F11" s="38"/>
      <c r="G11" s="38"/>
      <c r="H11" s="38"/>
      <c r="I11" s="38"/>
      <c r="J11" s="38"/>
      <c r="K11" s="38"/>
      <c r="L11" s="38"/>
      <c r="M11" s="38"/>
      <c r="N11" s="38"/>
      <c r="O11" s="38"/>
      <c r="P11" s="38"/>
      <c r="Q11" s="38"/>
      <c r="R11" s="38"/>
      <c r="S11" s="38"/>
      <c r="T11" s="38"/>
      <c r="U11" s="38"/>
      <c r="V11" s="38"/>
      <c r="W11" s="38"/>
      <c r="X11" s="38"/>
      <c r="Y11" s="38"/>
      <c r="Z11" s="38"/>
      <c r="AA11" s="38"/>
      <c r="AB11" s="38"/>
      <c r="AC11" s="38"/>
      <c r="AD11" s="38"/>
      <c r="AE11" s="38"/>
      <c r="AF11" s="51" t="s">
        <v>619</v>
      </c>
      <c r="AG11" s="38"/>
    </row>
    <row r="12" spans="1:33" ht="15" customHeight="1" x14ac:dyDescent="0.2">
      <c r="B12" s="61"/>
      <c r="C12" s="62"/>
      <c r="D12" s="62"/>
      <c r="E12" s="62"/>
      <c r="F12" s="62"/>
      <c r="G12" s="62"/>
      <c r="H12" s="62"/>
      <c r="I12" s="62"/>
      <c r="J12" s="62"/>
      <c r="K12" s="62"/>
      <c r="L12" s="62"/>
      <c r="M12" s="62"/>
      <c r="N12" s="62"/>
      <c r="O12" s="62"/>
      <c r="P12" s="62"/>
      <c r="Q12" s="62"/>
      <c r="R12" s="62"/>
      <c r="S12" s="62"/>
      <c r="T12" s="62"/>
      <c r="U12" s="62"/>
      <c r="V12" s="62"/>
      <c r="W12" s="62"/>
      <c r="X12" s="62"/>
      <c r="Y12" s="62"/>
      <c r="Z12" s="62"/>
      <c r="AA12" s="62"/>
      <c r="AB12" s="62"/>
      <c r="AC12" s="62"/>
      <c r="AD12" s="62"/>
      <c r="AE12" s="62"/>
      <c r="AF12" s="51" t="s">
        <v>618</v>
      </c>
      <c r="AG12" s="38"/>
    </row>
    <row r="13" spans="1:33" ht="15" customHeight="1" thickBot="1" x14ac:dyDescent="0.25">
      <c r="B13" s="63" t="s">
        <v>119</v>
      </c>
      <c r="C13" s="63">
        <v>2022</v>
      </c>
      <c r="D13" s="63">
        <v>2023</v>
      </c>
      <c r="E13" s="63">
        <v>2024</v>
      </c>
      <c r="F13" s="63">
        <v>2025</v>
      </c>
      <c r="G13" s="63">
        <v>2026</v>
      </c>
      <c r="H13" s="63">
        <v>2027</v>
      </c>
      <c r="I13" s="63">
        <v>2028</v>
      </c>
      <c r="J13" s="63">
        <v>2029</v>
      </c>
      <c r="K13" s="63">
        <v>2030</v>
      </c>
      <c r="L13" s="63">
        <v>2031</v>
      </c>
      <c r="M13" s="63">
        <v>2032</v>
      </c>
      <c r="N13" s="63">
        <v>2033</v>
      </c>
      <c r="O13" s="63">
        <v>2034</v>
      </c>
      <c r="P13" s="63">
        <v>2035</v>
      </c>
      <c r="Q13" s="63">
        <v>2036</v>
      </c>
      <c r="R13" s="63">
        <v>2037</v>
      </c>
      <c r="S13" s="63">
        <v>2038</v>
      </c>
      <c r="T13" s="63">
        <v>2039</v>
      </c>
      <c r="U13" s="63">
        <v>2040</v>
      </c>
      <c r="V13" s="63">
        <v>2041</v>
      </c>
      <c r="W13" s="63">
        <v>2042</v>
      </c>
      <c r="X13" s="63">
        <v>2043</v>
      </c>
      <c r="Y13" s="63">
        <v>2044</v>
      </c>
      <c r="Z13" s="63">
        <v>2045</v>
      </c>
      <c r="AA13" s="63">
        <v>2046</v>
      </c>
      <c r="AB13" s="63">
        <v>2047</v>
      </c>
      <c r="AC13" s="63">
        <v>2048</v>
      </c>
      <c r="AD13" s="63">
        <v>2049</v>
      </c>
      <c r="AE13" s="63">
        <v>2050</v>
      </c>
      <c r="AF13" s="64" t="s">
        <v>647</v>
      </c>
      <c r="AG13" s="38"/>
    </row>
    <row r="14" spans="1:33" ht="15" customHeight="1" thickTop="1" x14ac:dyDescent="0.2">
      <c r="B14" s="38"/>
      <c r="C14" s="38"/>
      <c r="D14" s="38"/>
      <c r="E14" s="38"/>
      <c r="F14" s="38"/>
      <c r="G14" s="38"/>
      <c r="H14" s="38"/>
      <c r="I14" s="38"/>
      <c r="J14" s="38"/>
      <c r="K14" s="38"/>
      <c r="L14" s="38"/>
      <c r="M14" s="38"/>
      <c r="N14" s="38"/>
      <c r="O14" s="38"/>
      <c r="P14" s="38"/>
      <c r="Q14" s="38"/>
      <c r="R14" s="38"/>
      <c r="S14" s="38"/>
      <c r="T14" s="38"/>
      <c r="U14" s="38"/>
      <c r="V14" s="38"/>
      <c r="W14" s="38"/>
      <c r="X14" s="38"/>
      <c r="Y14" s="38"/>
      <c r="Z14" s="38"/>
      <c r="AA14" s="38"/>
      <c r="AB14" s="38"/>
      <c r="AC14" s="38"/>
      <c r="AD14" s="38"/>
      <c r="AE14" s="38"/>
      <c r="AF14" s="38"/>
      <c r="AG14" s="38"/>
    </row>
    <row r="15" spans="1:33" ht="15" customHeight="1" x14ac:dyDescent="0.2">
      <c r="B15" s="65" t="s">
        <v>120</v>
      </c>
      <c r="C15" s="38"/>
      <c r="D15" s="38"/>
      <c r="E15" s="38"/>
      <c r="F15" s="38"/>
      <c r="G15" s="38"/>
      <c r="H15" s="38"/>
      <c r="I15" s="38"/>
      <c r="J15" s="38"/>
      <c r="K15" s="38"/>
      <c r="L15" s="38"/>
      <c r="M15" s="38"/>
      <c r="N15" s="38"/>
      <c r="O15" s="38"/>
      <c r="P15" s="38"/>
      <c r="Q15" s="38"/>
      <c r="R15" s="38"/>
      <c r="S15" s="38"/>
      <c r="T15" s="38"/>
      <c r="U15" s="38"/>
      <c r="V15" s="38"/>
      <c r="W15" s="38"/>
      <c r="X15" s="38"/>
      <c r="Y15" s="38"/>
      <c r="Z15" s="38"/>
      <c r="AA15" s="38"/>
      <c r="AB15" s="38"/>
      <c r="AC15" s="38"/>
      <c r="AD15" s="38"/>
      <c r="AE15" s="38"/>
      <c r="AF15" s="38"/>
      <c r="AG15" s="38"/>
    </row>
    <row r="16" spans="1:33" ht="15" customHeight="1" x14ac:dyDescent="0.2">
      <c r="B16" s="38"/>
      <c r="C16" s="38"/>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row>
    <row r="17" spans="1:33" ht="15" customHeight="1" x14ac:dyDescent="0.2">
      <c r="B17" s="65" t="s">
        <v>75</v>
      </c>
      <c r="C17" s="38"/>
      <c r="D17" s="38"/>
      <c r="E17" s="38"/>
      <c r="F17" s="38"/>
      <c r="G17" s="38"/>
      <c r="H17" s="38"/>
      <c r="I17" s="38"/>
      <c r="J17" s="38"/>
      <c r="K17" s="38"/>
      <c r="L17" s="38"/>
      <c r="M17" s="38"/>
      <c r="N17" s="38"/>
      <c r="O17" s="38"/>
      <c r="P17" s="38"/>
      <c r="Q17" s="38"/>
      <c r="R17" s="38"/>
      <c r="S17" s="38"/>
      <c r="T17" s="38"/>
      <c r="U17" s="38"/>
      <c r="V17" s="38"/>
      <c r="W17" s="38"/>
      <c r="X17" s="38"/>
      <c r="Y17" s="38"/>
      <c r="Z17" s="38"/>
      <c r="AA17" s="38"/>
      <c r="AB17" s="38"/>
      <c r="AC17" s="38"/>
      <c r="AD17" s="38"/>
      <c r="AE17" s="38"/>
      <c r="AF17" s="38"/>
      <c r="AG17" s="38"/>
    </row>
    <row r="18" spans="1:33" ht="15" customHeight="1" x14ac:dyDescent="0.2">
      <c r="B18" s="65" t="s">
        <v>121</v>
      </c>
      <c r="C18" s="38"/>
      <c r="D18" s="38"/>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8"/>
      <c r="AE18" s="38"/>
      <c r="AF18" s="38"/>
      <c r="AG18" s="38"/>
    </row>
    <row r="19" spans="1:33" ht="15" customHeight="1" x14ac:dyDescent="0.2">
      <c r="A19" s="43" t="s">
        <v>374</v>
      </c>
      <c r="B19" s="66" t="s">
        <v>122</v>
      </c>
      <c r="C19" s="71">
        <v>832.22631799999999</v>
      </c>
      <c r="D19" s="71">
        <v>783.51873799999998</v>
      </c>
      <c r="E19" s="71">
        <v>824.05676300000005</v>
      </c>
      <c r="F19" s="71">
        <v>754.55761700000005</v>
      </c>
      <c r="G19" s="71">
        <v>646.98290999999995</v>
      </c>
      <c r="H19" s="71">
        <v>548.90808100000004</v>
      </c>
      <c r="I19" s="71">
        <v>453.32052599999997</v>
      </c>
      <c r="J19" s="71">
        <v>383.88156099999998</v>
      </c>
      <c r="K19" s="71">
        <v>344.67388899999997</v>
      </c>
      <c r="L19" s="71">
        <v>336.42291299999999</v>
      </c>
      <c r="M19" s="71">
        <v>332.679596</v>
      </c>
      <c r="N19" s="71">
        <v>341.92962599999998</v>
      </c>
      <c r="O19" s="71">
        <v>339.71804800000001</v>
      </c>
      <c r="P19" s="71">
        <v>340.08657799999997</v>
      </c>
      <c r="Q19" s="71">
        <v>336.70202599999999</v>
      </c>
      <c r="R19" s="71">
        <v>328.44534299999998</v>
      </c>
      <c r="S19" s="71">
        <v>316.24642899999998</v>
      </c>
      <c r="T19" s="71">
        <v>308.52734400000003</v>
      </c>
      <c r="U19" s="71">
        <v>300.465149</v>
      </c>
      <c r="V19" s="71">
        <v>302.17205799999999</v>
      </c>
      <c r="W19" s="71">
        <v>301.89288299999998</v>
      </c>
      <c r="X19" s="71">
        <v>298.36657700000001</v>
      </c>
      <c r="Y19" s="71">
        <v>286.82672100000002</v>
      </c>
      <c r="Z19" s="71">
        <v>278.50741599999998</v>
      </c>
      <c r="AA19" s="71">
        <v>268.90802000000002</v>
      </c>
      <c r="AB19" s="71">
        <v>264.177795</v>
      </c>
      <c r="AC19" s="71">
        <v>254.06308000000001</v>
      </c>
      <c r="AD19" s="71">
        <v>252.43649300000001</v>
      </c>
      <c r="AE19" s="71">
        <v>242.82354699999999</v>
      </c>
      <c r="AF19" s="68">
        <v>-4.3038E-2</v>
      </c>
      <c r="AG19" s="38"/>
    </row>
    <row r="20" spans="1:33" ht="15" customHeight="1" x14ac:dyDescent="0.2">
      <c r="A20" s="43" t="s">
        <v>375</v>
      </c>
      <c r="B20" s="66" t="s">
        <v>123</v>
      </c>
      <c r="C20" s="71">
        <v>10.012233999999999</v>
      </c>
      <c r="D20" s="71">
        <v>9.5081570000000006</v>
      </c>
      <c r="E20" s="71">
        <v>9.5879399999999997</v>
      </c>
      <c r="F20" s="71">
        <v>9.2670560000000002</v>
      </c>
      <c r="G20" s="71">
        <v>8.5621480000000005</v>
      </c>
      <c r="H20" s="71">
        <v>7.868519</v>
      </c>
      <c r="I20" s="71">
        <v>7.1793659999999999</v>
      </c>
      <c r="J20" s="71">
        <v>6.7758539999999998</v>
      </c>
      <c r="K20" s="71">
        <v>6.4861849999999999</v>
      </c>
      <c r="L20" s="71">
        <v>6.2037129999999996</v>
      </c>
      <c r="M20" s="71">
        <v>6.1673489999999997</v>
      </c>
      <c r="N20" s="71">
        <v>6.1629240000000003</v>
      </c>
      <c r="O20" s="71">
        <v>6.1347639999999997</v>
      </c>
      <c r="P20" s="71">
        <v>6.1178660000000002</v>
      </c>
      <c r="Q20" s="71">
        <v>6.030214</v>
      </c>
      <c r="R20" s="71">
        <v>5.846374</v>
      </c>
      <c r="S20" s="71">
        <v>5.5758270000000003</v>
      </c>
      <c r="T20" s="71">
        <v>5.4650049999999997</v>
      </c>
      <c r="U20" s="71">
        <v>5.3707089999999997</v>
      </c>
      <c r="V20" s="71">
        <v>5.097988</v>
      </c>
      <c r="W20" s="71">
        <v>4.7791790000000001</v>
      </c>
      <c r="X20" s="71">
        <v>4.4546349999999997</v>
      </c>
      <c r="Y20" s="71">
        <v>4.106789</v>
      </c>
      <c r="Z20" s="71">
        <v>3.7438880000000001</v>
      </c>
      <c r="AA20" s="71">
        <v>3.7051370000000001</v>
      </c>
      <c r="AB20" s="71">
        <v>3.7114029999999998</v>
      </c>
      <c r="AC20" s="71">
        <v>3.688313</v>
      </c>
      <c r="AD20" s="71">
        <v>3.7027950000000001</v>
      </c>
      <c r="AE20" s="71">
        <v>3.687182</v>
      </c>
      <c r="AF20" s="68">
        <v>-3.5048000000000003E-2</v>
      </c>
      <c r="AG20" s="38"/>
    </row>
    <row r="21" spans="1:33" ht="15" customHeight="1" x14ac:dyDescent="0.2">
      <c r="A21" s="43" t="s">
        <v>376</v>
      </c>
      <c r="B21" s="66" t="s">
        <v>124</v>
      </c>
      <c r="C21" s="71">
        <v>1451.6611330000001</v>
      </c>
      <c r="D21" s="71">
        <v>1354.2910159999999</v>
      </c>
      <c r="E21" s="71">
        <v>1260.048096</v>
      </c>
      <c r="F21" s="71">
        <v>1195.330933</v>
      </c>
      <c r="G21" s="71">
        <v>1141.2430420000001</v>
      </c>
      <c r="H21" s="71">
        <v>1055.9729</v>
      </c>
      <c r="I21" s="71">
        <v>1012.561707</v>
      </c>
      <c r="J21" s="71">
        <v>976.55212400000005</v>
      </c>
      <c r="K21" s="71">
        <v>931.62261999999998</v>
      </c>
      <c r="L21" s="71">
        <v>886.70178199999998</v>
      </c>
      <c r="M21" s="71">
        <v>853.36431900000002</v>
      </c>
      <c r="N21" s="71">
        <v>828.168091</v>
      </c>
      <c r="O21" s="71">
        <v>803.13696300000004</v>
      </c>
      <c r="P21" s="71">
        <v>793.34411599999999</v>
      </c>
      <c r="Q21" s="71">
        <v>794.537598</v>
      </c>
      <c r="R21" s="71">
        <v>805.12658699999997</v>
      </c>
      <c r="S21" s="71">
        <v>827.58831799999996</v>
      </c>
      <c r="T21" s="71">
        <v>839.38970900000004</v>
      </c>
      <c r="U21" s="71">
        <v>861.87487799999997</v>
      </c>
      <c r="V21" s="71">
        <v>870.91137700000002</v>
      </c>
      <c r="W21" s="71">
        <v>884.54205300000001</v>
      </c>
      <c r="X21" s="71">
        <v>893.38915999999995</v>
      </c>
      <c r="Y21" s="71">
        <v>894.65850799999998</v>
      </c>
      <c r="Z21" s="71">
        <v>903.08007799999996</v>
      </c>
      <c r="AA21" s="71">
        <v>900.81451400000003</v>
      </c>
      <c r="AB21" s="71">
        <v>903.86340299999995</v>
      </c>
      <c r="AC21" s="71">
        <v>914.66229199999998</v>
      </c>
      <c r="AD21" s="71">
        <v>918.518372</v>
      </c>
      <c r="AE21" s="71">
        <v>930.68591300000003</v>
      </c>
      <c r="AF21" s="68">
        <v>-1.5751000000000001E-2</v>
      </c>
      <c r="AG21" s="38"/>
    </row>
    <row r="22" spans="1:33" ht="15" customHeight="1" x14ac:dyDescent="0.2">
      <c r="A22" s="43" t="s">
        <v>377</v>
      </c>
      <c r="B22" s="66" t="s">
        <v>125</v>
      </c>
      <c r="C22" s="71">
        <v>771.984375</v>
      </c>
      <c r="D22" s="71">
        <v>783.71594200000004</v>
      </c>
      <c r="E22" s="71">
        <v>789.40368699999999</v>
      </c>
      <c r="F22" s="71">
        <v>782.25647000000004</v>
      </c>
      <c r="G22" s="71">
        <v>774.68408199999999</v>
      </c>
      <c r="H22" s="71">
        <v>774.67089799999997</v>
      </c>
      <c r="I22" s="71">
        <v>765.55304000000001</v>
      </c>
      <c r="J22" s="71">
        <v>765.54077099999995</v>
      </c>
      <c r="K22" s="71">
        <v>758.01715100000001</v>
      </c>
      <c r="L22" s="71">
        <v>758.02221699999996</v>
      </c>
      <c r="M22" s="71">
        <v>758.03063999999995</v>
      </c>
      <c r="N22" s="71">
        <v>715.33032200000002</v>
      </c>
      <c r="O22" s="71">
        <v>708.66870100000006</v>
      </c>
      <c r="P22" s="71">
        <v>700.12188700000002</v>
      </c>
      <c r="Q22" s="71">
        <v>684.02917500000001</v>
      </c>
      <c r="R22" s="71">
        <v>673.099243</v>
      </c>
      <c r="S22" s="71">
        <v>654.48669400000006</v>
      </c>
      <c r="T22" s="71">
        <v>644.63195800000005</v>
      </c>
      <c r="U22" s="71">
        <v>625.42901600000005</v>
      </c>
      <c r="V22" s="71">
        <v>625.59808299999997</v>
      </c>
      <c r="W22" s="71">
        <v>625.89691200000004</v>
      </c>
      <c r="X22" s="71">
        <v>626.152649</v>
      </c>
      <c r="Y22" s="71">
        <v>626.43640100000005</v>
      </c>
      <c r="Z22" s="71">
        <v>626.43884300000002</v>
      </c>
      <c r="AA22" s="71">
        <v>626.196777</v>
      </c>
      <c r="AB22" s="71">
        <v>626.00213599999995</v>
      </c>
      <c r="AC22" s="71">
        <v>625.14129600000001</v>
      </c>
      <c r="AD22" s="71">
        <v>625.25939900000003</v>
      </c>
      <c r="AE22" s="71">
        <v>624.86090100000001</v>
      </c>
      <c r="AF22" s="68">
        <v>-7.5230000000000002E-3</v>
      </c>
      <c r="AG22" s="38"/>
    </row>
    <row r="23" spans="1:33" ht="15" customHeight="1" x14ac:dyDescent="0.2">
      <c r="A23" s="43" t="s">
        <v>378</v>
      </c>
      <c r="B23" s="66" t="s">
        <v>126</v>
      </c>
      <c r="C23" s="71">
        <v>0.55476400000000003</v>
      </c>
      <c r="D23" s="71">
        <v>-8.1639000000000003E-2</v>
      </c>
      <c r="E23" s="71">
        <v>-1.123405</v>
      </c>
      <c r="F23" s="71">
        <v>-1.9092709999999999</v>
      </c>
      <c r="G23" s="71">
        <v>-2.4858929999999999</v>
      </c>
      <c r="H23" s="71">
        <v>-2.9139560000000002</v>
      </c>
      <c r="I23" s="71">
        <v>-4.2850299999999999</v>
      </c>
      <c r="J23" s="71">
        <v>-4.9817809999999998</v>
      </c>
      <c r="K23" s="71">
        <v>-5.6707020000000004</v>
      </c>
      <c r="L23" s="71">
        <v>-6.5043220000000002</v>
      </c>
      <c r="M23" s="71">
        <v>-7.7092239999999999</v>
      </c>
      <c r="N23" s="71">
        <v>-9.1685890000000008</v>
      </c>
      <c r="O23" s="71">
        <v>-10.592758999999999</v>
      </c>
      <c r="P23" s="71">
        <v>-11.908464</v>
      </c>
      <c r="Q23" s="71">
        <v>-13.402108</v>
      </c>
      <c r="R23" s="71">
        <v>-15.528079999999999</v>
      </c>
      <c r="S23" s="71">
        <v>-17.882428999999998</v>
      </c>
      <c r="T23" s="71">
        <v>-20.471281000000001</v>
      </c>
      <c r="U23" s="71">
        <v>-22.979378000000001</v>
      </c>
      <c r="V23" s="71">
        <v>-25.068142000000002</v>
      </c>
      <c r="W23" s="71">
        <v>-26.707905</v>
      </c>
      <c r="X23" s="71">
        <v>-28.283214999999998</v>
      </c>
      <c r="Y23" s="71">
        <v>-30.580137000000001</v>
      </c>
      <c r="Z23" s="71">
        <v>-32.549838999999999</v>
      </c>
      <c r="AA23" s="71">
        <v>-33.796047000000002</v>
      </c>
      <c r="AB23" s="71">
        <v>-35.146495999999999</v>
      </c>
      <c r="AC23" s="71">
        <v>-36.587879000000001</v>
      </c>
      <c r="AD23" s="71">
        <v>-38.203732000000002</v>
      </c>
      <c r="AE23" s="71">
        <v>-39.922955000000002</v>
      </c>
      <c r="AF23" s="68" t="s">
        <v>616</v>
      </c>
      <c r="AG23" s="38"/>
    </row>
    <row r="24" spans="1:33" ht="15" customHeight="1" x14ac:dyDescent="0.2">
      <c r="A24" s="43" t="s">
        <v>379</v>
      </c>
      <c r="B24" s="66" t="s">
        <v>127</v>
      </c>
      <c r="C24" s="71">
        <v>884.92919900000004</v>
      </c>
      <c r="D24" s="71">
        <v>961.45910600000002</v>
      </c>
      <c r="E24" s="71">
        <v>1051.532837</v>
      </c>
      <c r="F24" s="71">
        <v>1219.0980219999999</v>
      </c>
      <c r="G24" s="71">
        <v>1425.474121</v>
      </c>
      <c r="H24" s="71">
        <v>1638.205811</v>
      </c>
      <c r="I24" s="71">
        <v>1823.229736</v>
      </c>
      <c r="J24" s="71">
        <v>1963.2510990000001</v>
      </c>
      <c r="K24" s="71">
        <v>2082.2614749999998</v>
      </c>
      <c r="L24" s="71">
        <v>2166.423828</v>
      </c>
      <c r="M24" s="71">
        <v>2239.3549800000001</v>
      </c>
      <c r="N24" s="71">
        <v>2324.4648440000001</v>
      </c>
      <c r="O24" s="71">
        <v>2389.7634280000002</v>
      </c>
      <c r="P24" s="71">
        <v>2442.6357419999999</v>
      </c>
      <c r="Q24" s="71">
        <v>2496.030518</v>
      </c>
      <c r="R24" s="71">
        <v>2538.811279</v>
      </c>
      <c r="S24" s="71">
        <v>2579.8964839999999</v>
      </c>
      <c r="T24" s="71">
        <v>2615.169922</v>
      </c>
      <c r="U24" s="71">
        <v>2652.873047</v>
      </c>
      <c r="V24" s="71">
        <v>2680.0114749999998</v>
      </c>
      <c r="W24" s="71">
        <v>2705.7783199999999</v>
      </c>
      <c r="X24" s="71">
        <v>2740.4643550000001</v>
      </c>
      <c r="Y24" s="71">
        <v>2791.2124020000001</v>
      </c>
      <c r="Z24" s="71">
        <v>2836.367432</v>
      </c>
      <c r="AA24" s="71">
        <v>2890.9724120000001</v>
      </c>
      <c r="AB24" s="71">
        <v>2939.0747070000002</v>
      </c>
      <c r="AC24" s="71">
        <v>2983.045654</v>
      </c>
      <c r="AD24" s="71">
        <v>3026.3388669999999</v>
      </c>
      <c r="AE24" s="71">
        <v>3076.7624510000001</v>
      </c>
      <c r="AF24" s="68">
        <v>4.5510000000000002E-2</v>
      </c>
      <c r="AG24" s="38"/>
    </row>
    <row r="25" spans="1:33" ht="15" customHeight="1" x14ac:dyDescent="0.2">
      <c r="A25" s="43" t="s">
        <v>380</v>
      </c>
      <c r="B25" s="66" t="s">
        <v>128</v>
      </c>
      <c r="C25" s="71">
        <v>0</v>
      </c>
      <c r="D25" s="71">
        <v>0</v>
      </c>
      <c r="E25" s="71">
        <v>0.20539499999999999</v>
      </c>
      <c r="F25" s="71">
        <v>0.260878</v>
      </c>
      <c r="G25" s="71">
        <v>0.31893700000000003</v>
      </c>
      <c r="H25" s="71">
        <v>0.40227400000000002</v>
      </c>
      <c r="I25" s="71">
        <v>0.561052</v>
      </c>
      <c r="J25" s="71">
        <v>0.73606099999999997</v>
      </c>
      <c r="K25" s="71">
        <v>0.94242199999999998</v>
      </c>
      <c r="L25" s="71">
        <v>1.174811</v>
      </c>
      <c r="M25" s="71">
        <v>1.4213480000000001</v>
      </c>
      <c r="N25" s="71">
        <v>1.6911620000000001</v>
      </c>
      <c r="O25" s="71">
        <v>1.984645</v>
      </c>
      <c r="P25" s="71">
        <v>2.3304360000000002</v>
      </c>
      <c r="Q25" s="71">
        <v>2.672148</v>
      </c>
      <c r="R25" s="71">
        <v>3.1055229999999998</v>
      </c>
      <c r="S25" s="71">
        <v>3.5882010000000002</v>
      </c>
      <c r="T25" s="71">
        <v>3.9917400000000001</v>
      </c>
      <c r="U25" s="71">
        <v>4.4289949999999996</v>
      </c>
      <c r="V25" s="71">
        <v>4.9772210000000001</v>
      </c>
      <c r="W25" s="71">
        <v>5.5124120000000003</v>
      </c>
      <c r="X25" s="71">
        <v>6.1170020000000003</v>
      </c>
      <c r="Y25" s="71">
        <v>6.7812950000000001</v>
      </c>
      <c r="Z25" s="71">
        <v>7.5515840000000001</v>
      </c>
      <c r="AA25" s="71">
        <v>8.3358419999999995</v>
      </c>
      <c r="AB25" s="71">
        <v>9.1501999999999999</v>
      </c>
      <c r="AC25" s="71">
        <v>9.9523679999999999</v>
      </c>
      <c r="AD25" s="71">
        <v>10.818008000000001</v>
      </c>
      <c r="AE25" s="71">
        <v>11.722452000000001</v>
      </c>
      <c r="AF25" s="68" t="s">
        <v>616</v>
      </c>
      <c r="AG25" s="38"/>
    </row>
    <row r="26" spans="1:33" ht="15" customHeight="1" x14ac:dyDescent="0.2">
      <c r="A26" s="43" t="s">
        <v>381</v>
      </c>
      <c r="B26" s="65" t="s">
        <v>129</v>
      </c>
      <c r="C26" s="74">
        <v>3951.3679200000001</v>
      </c>
      <c r="D26" s="74">
        <v>3892.4111330000001</v>
      </c>
      <c r="E26" s="74">
        <v>3933.7116700000001</v>
      </c>
      <c r="F26" s="74">
        <v>3958.8620609999998</v>
      </c>
      <c r="G26" s="74">
        <v>3994.779297</v>
      </c>
      <c r="H26" s="74">
        <v>4023.1145019999999</v>
      </c>
      <c r="I26" s="74">
        <v>4058.1203609999998</v>
      </c>
      <c r="J26" s="74">
        <v>4091.755615</v>
      </c>
      <c r="K26" s="74">
        <v>4118.3330079999996</v>
      </c>
      <c r="L26" s="74">
        <v>4148.4448240000002</v>
      </c>
      <c r="M26" s="74">
        <v>4183.3090819999998</v>
      </c>
      <c r="N26" s="74">
        <v>4208.5786129999997</v>
      </c>
      <c r="O26" s="74">
        <v>4238.8139650000003</v>
      </c>
      <c r="P26" s="74">
        <v>4272.7280270000001</v>
      </c>
      <c r="Q26" s="74">
        <v>4306.5996089999999</v>
      </c>
      <c r="R26" s="74">
        <v>4338.90625</v>
      </c>
      <c r="S26" s="74">
        <v>4369.4995120000003</v>
      </c>
      <c r="T26" s="74">
        <v>4396.7045900000003</v>
      </c>
      <c r="U26" s="74">
        <v>4427.4624020000001</v>
      </c>
      <c r="V26" s="74">
        <v>4463.6997069999998</v>
      </c>
      <c r="W26" s="74">
        <v>4501.6938479999999</v>
      </c>
      <c r="X26" s="74">
        <v>4540.6611329999996</v>
      </c>
      <c r="Y26" s="74">
        <v>4579.4418949999999</v>
      </c>
      <c r="Z26" s="74">
        <v>4623.1396480000003</v>
      </c>
      <c r="AA26" s="74">
        <v>4665.1367190000001</v>
      </c>
      <c r="AB26" s="74">
        <v>4710.8330079999996</v>
      </c>
      <c r="AC26" s="74">
        <v>4753.9648440000001</v>
      </c>
      <c r="AD26" s="74">
        <v>4798.8701170000004</v>
      </c>
      <c r="AE26" s="74">
        <v>4850.6196289999998</v>
      </c>
      <c r="AF26" s="70">
        <v>7.3499999999999998E-3</v>
      </c>
      <c r="AG26" s="38"/>
    </row>
    <row r="27" spans="1:33" ht="15" customHeight="1" x14ac:dyDescent="0.2">
      <c r="B27" s="65" t="s">
        <v>130</v>
      </c>
      <c r="C27" s="38"/>
      <c r="D27" s="38"/>
      <c r="E27" s="38"/>
      <c r="F27" s="38"/>
      <c r="G27" s="38"/>
      <c r="H27" s="38"/>
      <c r="I27" s="38"/>
      <c r="J27" s="38"/>
      <c r="K27" s="38"/>
      <c r="L27" s="38"/>
      <c r="M27" s="38"/>
      <c r="N27" s="38"/>
      <c r="O27" s="38"/>
      <c r="P27" s="38"/>
      <c r="Q27" s="38"/>
      <c r="R27" s="38"/>
      <c r="S27" s="38"/>
      <c r="T27" s="38"/>
      <c r="U27" s="38"/>
      <c r="V27" s="38"/>
      <c r="W27" s="38"/>
      <c r="X27" s="38"/>
      <c r="Y27" s="38"/>
      <c r="Z27" s="38"/>
      <c r="AA27" s="38"/>
      <c r="AB27" s="38"/>
      <c r="AC27" s="38"/>
      <c r="AD27" s="38"/>
      <c r="AE27" s="38"/>
      <c r="AF27" s="38"/>
      <c r="AG27" s="38"/>
    </row>
    <row r="28" spans="1:33" ht="15" customHeight="1" x14ac:dyDescent="0.2">
      <c r="A28" s="43" t="s">
        <v>382</v>
      </c>
      <c r="B28" s="66" t="s">
        <v>122</v>
      </c>
      <c r="C28" s="71">
        <v>9.9263359999999992</v>
      </c>
      <c r="D28" s="71">
        <v>9.9495050000000003</v>
      </c>
      <c r="E28" s="71">
        <v>9.2386569999999999</v>
      </c>
      <c r="F28" s="71">
        <v>8.7888889999999993</v>
      </c>
      <c r="G28" s="71">
        <v>8.3916649999999997</v>
      </c>
      <c r="H28" s="71">
        <v>8.4107690000000002</v>
      </c>
      <c r="I28" s="71">
        <v>8.3975989999999996</v>
      </c>
      <c r="J28" s="71">
        <v>8.3829440000000002</v>
      </c>
      <c r="K28" s="71">
        <v>8.3943770000000004</v>
      </c>
      <c r="L28" s="71">
        <v>8.3716299999999997</v>
      </c>
      <c r="M28" s="71">
        <v>8.4007120000000004</v>
      </c>
      <c r="N28" s="71">
        <v>8.3601899999999993</v>
      </c>
      <c r="O28" s="71">
        <v>8.3820259999999998</v>
      </c>
      <c r="P28" s="71">
        <v>8.3820379999999997</v>
      </c>
      <c r="Q28" s="71">
        <v>8.3820329999999998</v>
      </c>
      <c r="R28" s="71">
        <v>8.3820370000000004</v>
      </c>
      <c r="S28" s="71">
        <v>8.3820139999999999</v>
      </c>
      <c r="T28" s="71">
        <v>8.3820359999999994</v>
      </c>
      <c r="U28" s="71">
        <v>8.3820370000000004</v>
      </c>
      <c r="V28" s="71">
        <v>8.3820350000000001</v>
      </c>
      <c r="W28" s="71">
        <v>8.3820350000000001</v>
      </c>
      <c r="X28" s="71">
        <v>8.3820340000000009</v>
      </c>
      <c r="Y28" s="71">
        <v>8.3820329999999998</v>
      </c>
      <c r="Z28" s="71">
        <v>8.3820320000000006</v>
      </c>
      <c r="AA28" s="71">
        <v>8.3820320000000006</v>
      </c>
      <c r="AB28" s="71">
        <v>8.3820320000000006</v>
      </c>
      <c r="AC28" s="71">
        <v>8.3820309999999996</v>
      </c>
      <c r="AD28" s="71">
        <v>8.3820300000000003</v>
      </c>
      <c r="AE28" s="71">
        <v>8.3820300000000003</v>
      </c>
      <c r="AF28" s="68">
        <v>-6.0210000000000003E-3</v>
      </c>
      <c r="AG28" s="38"/>
    </row>
    <row r="29" spans="1:33" ht="15" customHeight="1" x14ac:dyDescent="0.2">
      <c r="A29" s="43" t="s">
        <v>383</v>
      </c>
      <c r="B29" s="66" t="s">
        <v>123</v>
      </c>
      <c r="C29" s="71">
        <v>0.54831399999999997</v>
      </c>
      <c r="D29" s="71">
        <v>0.54840699999999998</v>
      </c>
      <c r="E29" s="71">
        <v>0.54556800000000005</v>
      </c>
      <c r="F29" s="71">
        <v>0.54376500000000005</v>
      </c>
      <c r="G29" s="71">
        <v>0.54217300000000002</v>
      </c>
      <c r="H29" s="71">
        <v>0.54217300000000002</v>
      </c>
      <c r="I29" s="71">
        <v>0.54217300000000002</v>
      </c>
      <c r="J29" s="71">
        <v>0.54217300000000002</v>
      </c>
      <c r="K29" s="71">
        <v>0.54217300000000002</v>
      </c>
      <c r="L29" s="71">
        <v>0.54217300000000002</v>
      </c>
      <c r="M29" s="71">
        <v>0.54217300000000002</v>
      </c>
      <c r="N29" s="71">
        <v>0.54217300000000002</v>
      </c>
      <c r="O29" s="71">
        <v>0.54217300000000002</v>
      </c>
      <c r="P29" s="71">
        <v>0.54217300000000002</v>
      </c>
      <c r="Q29" s="71">
        <v>0.54217300000000002</v>
      </c>
      <c r="R29" s="71">
        <v>0.54217300000000002</v>
      </c>
      <c r="S29" s="71">
        <v>0.54217300000000002</v>
      </c>
      <c r="T29" s="71">
        <v>0.54217300000000002</v>
      </c>
      <c r="U29" s="71">
        <v>0.54217300000000002</v>
      </c>
      <c r="V29" s="71">
        <v>0.54217300000000002</v>
      </c>
      <c r="W29" s="71">
        <v>0.54217300000000002</v>
      </c>
      <c r="X29" s="71">
        <v>0.54217300000000002</v>
      </c>
      <c r="Y29" s="71">
        <v>0.54217300000000002</v>
      </c>
      <c r="Z29" s="71">
        <v>0.54217300000000002</v>
      </c>
      <c r="AA29" s="71">
        <v>0.54217300000000002</v>
      </c>
      <c r="AB29" s="71">
        <v>0.54217300000000002</v>
      </c>
      <c r="AC29" s="71">
        <v>0.54217300000000002</v>
      </c>
      <c r="AD29" s="71">
        <v>0.54217300000000002</v>
      </c>
      <c r="AE29" s="71">
        <v>0.54217300000000002</v>
      </c>
      <c r="AF29" s="68">
        <v>-4.0200000000000001E-4</v>
      </c>
      <c r="AG29" s="38"/>
    </row>
    <row r="30" spans="1:33" ht="15" customHeight="1" x14ac:dyDescent="0.2">
      <c r="A30" s="43" t="s">
        <v>384</v>
      </c>
      <c r="B30" s="66" t="s">
        <v>131</v>
      </c>
      <c r="C30" s="71">
        <v>122.817505</v>
      </c>
      <c r="D30" s="71">
        <v>119.97487599999999</v>
      </c>
      <c r="E30" s="71">
        <v>119.169571</v>
      </c>
      <c r="F30" s="71">
        <v>119.244591</v>
      </c>
      <c r="G30" s="71">
        <v>116.667732</v>
      </c>
      <c r="H30" s="71">
        <v>116.666534</v>
      </c>
      <c r="I30" s="71">
        <v>116.66600800000001</v>
      </c>
      <c r="J30" s="71">
        <v>116.66727400000001</v>
      </c>
      <c r="K30" s="71">
        <v>115.235268</v>
      </c>
      <c r="L30" s="71">
        <v>114.117638</v>
      </c>
      <c r="M30" s="71">
        <v>113.766518</v>
      </c>
      <c r="N30" s="71">
        <v>113.76393899999999</v>
      </c>
      <c r="O30" s="71">
        <v>113.763908</v>
      </c>
      <c r="P30" s="71">
        <v>113.764061</v>
      </c>
      <c r="Q30" s="71">
        <v>113.777458</v>
      </c>
      <c r="R30" s="71">
        <v>113.791382</v>
      </c>
      <c r="S30" s="71">
        <v>113.763481</v>
      </c>
      <c r="T30" s="71">
        <v>113.76383199999999</v>
      </c>
      <c r="U30" s="71">
        <v>113.90773799999999</v>
      </c>
      <c r="V30" s="71">
        <v>114.16223100000001</v>
      </c>
      <c r="W30" s="71">
        <v>114.162437</v>
      </c>
      <c r="X30" s="71">
        <v>114.16490899999999</v>
      </c>
      <c r="Y30" s="71">
        <v>114.176376</v>
      </c>
      <c r="Z30" s="71">
        <v>114.17585800000001</v>
      </c>
      <c r="AA30" s="71">
        <v>114.100418</v>
      </c>
      <c r="AB30" s="71">
        <v>113.934082</v>
      </c>
      <c r="AC30" s="71">
        <v>113.884727</v>
      </c>
      <c r="AD30" s="71">
        <v>113.884094</v>
      </c>
      <c r="AE30" s="71">
        <v>113.87455</v>
      </c>
      <c r="AF30" s="68">
        <v>-2.696E-3</v>
      </c>
      <c r="AG30" s="38"/>
    </row>
    <row r="31" spans="1:33" ht="12" x14ac:dyDescent="0.2">
      <c r="A31" s="43" t="s">
        <v>385</v>
      </c>
      <c r="B31" s="66" t="s">
        <v>132</v>
      </c>
      <c r="C31" s="71">
        <v>3.520349</v>
      </c>
      <c r="D31" s="71">
        <v>3.5696690000000002</v>
      </c>
      <c r="E31" s="71">
        <v>3.5653320000000002</v>
      </c>
      <c r="F31" s="71">
        <v>3.570071</v>
      </c>
      <c r="G31" s="71">
        <v>3.5873740000000001</v>
      </c>
      <c r="H31" s="71">
        <v>3.5683349999999998</v>
      </c>
      <c r="I31" s="71">
        <v>3.5806580000000001</v>
      </c>
      <c r="J31" s="71">
        <v>3.597604</v>
      </c>
      <c r="K31" s="71">
        <v>3.5883250000000002</v>
      </c>
      <c r="L31" s="71">
        <v>3.6024829999999999</v>
      </c>
      <c r="M31" s="71">
        <v>3.573909</v>
      </c>
      <c r="N31" s="71">
        <v>3.6210580000000001</v>
      </c>
      <c r="O31" s="71">
        <v>3.5961280000000002</v>
      </c>
      <c r="P31" s="71">
        <v>3.6014539999999999</v>
      </c>
      <c r="Q31" s="71">
        <v>3.6070359999999999</v>
      </c>
      <c r="R31" s="71">
        <v>3.612136</v>
      </c>
      <c r="S31" s="71">
        <v>3.615227</v>
      </c>
      <c r="T31" s="71">
        <v>3.6245660000000002</v>
      </c>
      <c r="U31" s="71">
        <v>3.6231900000000001</v>
      </c>
      <c r="V31" s="71">
        <v>3.6251310000000001</v>
      </c>
      <c r="W31" s="71">
        <v>3.6261570000000001</v>
      </c>
      <c r="X31" s="71">
        <v>3.6262150000000002</v>
      </c>
      <c r="Y31" s="71">
        <v>3.626903</v>
      </c>
      <c r="Z31" s="71">
        <v>3.6273900000000001</v>
      </c>
      <c r="AA31" s="71">
        <v>3.6272820000000001</v>
      </c>
      <c r="AB31" s="71">
        <v>3.628072</v>
      </c>
      <c r="AC31" s="71">
        <v>3.6289579999999999</v>
      </c>
      <c r="AD31" s="71">
        <v>3.629664</v>
      </c>
      <c r="AE31" s="71">
        <v>3.630665</v>
      </c>
      <c r="AF31" s="68">
        <v>1.103E-3</v>
      </c>
      <c r="AG31" s="38"/>
    </row>
    <row r="32" spans="1:33" ht="12" x14ac:dyDescent="0.2">
      <c r="A32" s="43" t="s">
        <v>505</v>
      </c>
      <c r="B32" s="66" t="s">
        <v>498</v>
      </c>
      <c r="C32" s="71">
        <v>0.48208800000000002</v>
      </c>
      <c r="D32" s="71">
        <v>0.47476699999999999</v>
      </c>
      <c r="E32" s="71">
        <v>0.47235300000000002</v>
      </c>
      <c r="F32" s="71">
        <v>0.47203899999999999</v>
      </c>
      <c r="G32" s="71">
        <v>0.47102699999999997</v>
      </c>
      <c r="H32" s="71">
        <v>0.46887200000000001</v>
      </c>
      <c r="I32" s="71">
        <v>0.46775699999999998</v>
      </c>
      <c r="J32" s="71">
        <v>0.46497899999999998</v>
      </c>
      <c r="K32" s="71">
        <v>0.46259699999999998</v>
      </c>
      <c r="L32" s="71">
        <v>0.45934199999999997</v>
      </c>
      <c r="M32" s="71">
        <v>0.45719100000000001</v>
      </c>
      <c r="N32" s="71">
        <v>0.45389400000000002</v>
      </c>
      <c r="O32" s="71">
        <v>0.45230599999999999</v>
      </c>
      <c r="P32" s="71">
        <v>0.450021</v>
      </c>
      <c r="Q32" s="71">
        <v>0.447519</v>
      </c>
      <c r="R32" s="71">
        <v>0.44519399999999998</v>
      </c>
      <c r="S32" s="71">
        <v>0.44183899999999998</v>
      </c>
      <c r="T32" s="71">
        <v>0.43955</v>
      </c>
      <c r="U32" s="71">
        <v>0.43778099999999998</v>
      </c>
      <c r="V32" s="71">
        <v>0.43600899999999998</v>
      </c>
      <c r="W32" s="71">
        <v>0.43419099999999999</v>
      </c>
      <c r="X32" s="71">
        <v>0.43235000000000001</v>
      </c>
      <c r="Y32" s="71">
        <v>0.43063200000000001</v>
      </c>
      <c r="Z32" s="71">
        <v>0.428811</v>
      </c>
      <c r="AA32" s="71">
        <v>0.427589</v>
      </c>
      <c r="AB32" s="71">
        <v>0.42643199999999998</v>
      </c>
      <c r="AC32" s="71">
        <v>0.42527599999999999</v>
      </c>
      <c r="AD32" s="71">
        <v>0.42455900000000002</v>
      </c>
      <c r="AE32" s="71">
        <v>0.42339100000000002</v>
      </c>
      <c r="AF32" s="68">
        <v>-4.6259999999999999E-3</v>
      </c>
      <c r="AG32" s="38"/>
    </row>
    <row r="33" spans="1:33" ht="12" x14ac:dyDescent="0.2">
      <c r="A33" s="43" t="s">
        <v>386</v>
      </c>
      <c r="B33" s="65" t="s">
        <v>129</v>
      </c>
      <c r="C33" s="74">
        <v>137.294601</v>
      </c>
      <c r="D33" s="74">
        <v>134.51722699999999</v>
      </c>
      <c r="E33" s="74">
        <v>132.99148600000001</v>
      </c>
      <c r="F33" s="74">
        <v>132.61935399999999</v>
      </c>
      <c r="G33" s="74">
        <v>129.65997300000001</v>
      </c>
      <c r="H33" s="74">
        <v>129.656677</v>
      </c>
      <c r="I33" s="74">
        <v>129.65420499999999</v>
      </c>
      <c r="J33" s="74">
        <v>129.65498400000001</v>
      </c>
      <c r="K33" s="74">
        <v>128.22273300000001</v>
      </c>
      <c r="L33" s="74">
        <v>127.09326900000001</v>
      </c>
      <c r="M33" s="74">
        <v>126.74050099999999</v>
      </c>
      <c r="N33" s="74">
        <v>126.741257</v>
      </c>
      <c r="O33" s="74">
        <v>126.736549</v>
      </c>
      <c r="P33" s="74">
        <v>126.739746</v>
      </c>
      <c r="Q33" s="74">
        <v>126.756218</v>
      </c>
      <c r="R33" s="74">
        <v>126.772919</v>
      </c>
      <c r="S33" s="74">
        <v>126.744736</v>
      </c>
      <c r="T33" s="74">
        <v>126.75215900000001</v>
      </c>
      <c r="U33" s="74">
        <v>126.892921</v>
      </c>
      <c r="V33" s="74">
        <v>127.147583</v>
      </c>
      <c r="W33" s="74">
        <v>127.146996</v>
      </c>
      <c r="X33" s="74">
        <v>127.147682</v>
      </c>
      <c r="Y33" s="74">
        <v>127.158119</v>
      </c>
      <c r="Z33" s="74">
        <v>127.156265</v>
      </c>
      <c r="AA33" s="74">
        <v>127.079498</v>
      </c>
      <c r="AB33" s="74">
        <v>126.912796</v>
      </c>
      <c r="AC33" s="74">
        <v>126.863167</v>
      </c>
      <c r="AD33" s="74">
        <v>126.86251799999999</v>
      </c>
      <c r="AE33" s="74">
        <v>126.852806</v>
      </c>
      <c r="AF33" s="70">
        <v>-2.8210000000000002E-3</v>
      </c>
      <c r="AG33" s="38"/>
    </row>
    <row r="34" spans="1:33" ht="12" x14ac:dyDescent="0.2">
      <c r="A34" s="43" t="s">
        <v>387</v>
      </c>
      <c r="B34" s="65" t="s">
        <v>193</v>
      </c>
      <c r="C34" s="74">
        <v>4088.6625979999999</v>
      </c>
      <c r="D34" s="74">
        <v>4026.9284670000002</v>
      </c>
      <c r="E34" s="74">
        <v>4066.703125</v>
      </c>
      <c r="F34" s="74">
        <v>4091.4814449999999</v>
      </c>
      <c r="G34" s="74">
        <v>4124.439453</v>
      </c>
      <c r="H34" s="74">
        <v>4152.7709960000002</v>
      </c>
      <c r="I34" s="74">
        <v>4187.7744140000004</v>
      </c>
      <c r="J34" s="74">
        <v>4221.4106449999999</v>
      </c>
      <c r="K34" s="74">
        <v>4246.5556640000004</v>
      </c>
      <c r="L34" s="74">
        <v>4275.5380859999996</v>
      </c>
      <c r="M34" s="74">
        <v>4310.0498049999997</v>
      </c>
      <c r="N34" s="74">
        <v>4335.3198240000002</v>
      </c>
      <c r="O34" s="74">
        <v>4365.5502930000002</v>
      </c>
      <c r="P34" s="74">
        <v>4399.4677730000003</v>
      </c>
      <c r="Q34" s="74">
        <v>4433.3559569999998</v>
      </c>
      <c r="R34" s="74">
        <v>4465.6791990000002</v>
      </c>
      <c r="S34" s="74">
        <v>4496.2441410000001</v>
      </c>
      <c r="T34" s="74">
        <v>4523.4565430000002</v>
      </c>
      <c r="U34" s="74">
        <v>4554.3554690000001</v>
      </c>
      <c r="V34" s="74">
        <v>4590.8471680000002</v>
      </c>
      <c r="W34" s="74">
        <v>4628.8408200000003</v>
      </c>
      <c r="X34" s="74">
        <v>4667.8085940000001</v>
      </c>
      <c r="Y34" s="74">
        <v>4706.6000979999999</v>
      </c>
      <c r="Z34" s="74">
        <v>4750.2958980000003</v>
      </c>
      <c r="AA34" s="74">
        <v>4792.2163090000004</v>
      </c>
      <c r="AB34" s="74">
        <v>4837.7456050000001</v>
      </c>
      <c r="AC34" s="74">
        <v>4880.828125</v>
      </c>
      <c r="AD34" s="74">
        <v>4925.732422</v>
      </c>
      <c r="AE34" s="74">
        <v>4977.4726559999999</v>
      </c>
      <c r="AF34" s="70">
        <v>7.0499999999999998E-3</v>
      </c>
      <c r="AG34" s="38"/>
    </row>
    <row r="35" spans="1:33" ht="12" x14ac:dyDescent="0.2">
      <c r="A35" s="43" t="s">
        <v>388</v>
      </c>
      <c r="B35" s="66" t="s">
        <v>133</v>
      </c>
      <c r="C35" s="71">
        <v>17.237857999999999</v>
      </c>
      <c r="D35" s="71">
        <v>16.757368</v>
      </c>
      <c r="E35" s="71">
        <v>16.663492000000002</v>
      </c>
      <c r="F35" s="71">
        <v>16.595973999999998</v>
      </c>
      <c r="G35" s="71">
        <v>16.577276000000001</v>
      </c>
      <c r="H35" s="71">
        <v>16.577276000000001</v>
      </c>
      <c r="I35" s="71">
        <v>16.576129999999999</v>
      </c>
      <c r="J35" s="71">
        <v>16.576129999999999</v>
      </c>
      <c r="K35" s="71">
        <v>16.576129999999999</v>
      </c>
      <c r="L35" s="71">
        <v>16.554311999999999</v>
      </c>
      <c r="M35" s="71">
        <v>16.554311999999999</v>
      </c>
      <c r="N35" s="71">
        <v>16.553688000000001</v>
      </c>
      <c r="O35" s="71">
        <v>16.553688000000001</v>
      </c>
      <c r="P35" s="71">
        <v>16.553608000000001</v>
      </c>
      <c r="Q35" s="71">
        <v>16.553608000000001</v>
      </c>
      <c r="R35" s="71">
        <v>16.551003000000001</v>
      </c>
      <c r="S35" s="71">
        <v>16.551003000000001</v>
      </c>
      <c r="T35" s="71">
        <v>16.551003000000001</v>
      </c>
      <c r="U35" s="71">
        <v>16.551003000000001</v>
      </c>
      <c r="V35" s="71">
        <v>16.551003000000001</v>
      </c>
      <c r="W35" s="71">
        <v>16.551003000000001</v>
      </c>
      <c r="X35" s="71">
        <v>16.550709000000001</v>
      </c>
      <c r="Y35" s="71">
        <v>16.550709000000001</v>
      </c>
      <c r="Z35" s="71">
        <v>16.550709000000001</v>
      </c>
      <c r="AA35" s="71">
        <v>16.550709000000001</v>
      </c>
      <c r="AB35" s="71">
        <v>16.550709000000001</v>
      </c>
      <c r="AC35" s="71">
        <v>16.550709000000001</v>
      </c>
      <c r="AD35" s="71">
        <v>16.550709000000001</v>
      </c>
      <c r="AE35" s="71">
        <v>16.550709000000001</v>
      </c>
      <c r="AF35" s="68">
        <v>-1.4519999999999999E-3</v>
      </c>
      <c r="AG35" s="38"/>
    </row>
    <row r="36" spans="1:33" ht="12" x14ac:dyDescent="0.2">
      <c r="B36" s="38"/>
      <c r="C36" s="38"/>
      <c r="D36" s="38"/>
      <c r="E36" s="38"/>
      <c r="F36" s="38"/>
      <c r="G36" s="38"/>
      <c r="H36" s="38"/>
      <c r="I36" s="38"/>
      <c r="J36" s="38"/>
      <c r="K36" s="38"/>
      <c r="L36" s="38"/>
      <c r="M36" s="38"/>
      <c r="N36" s="38"/>
      <c r="O36" s="38"/>
      <c r="P36" s="38"/>
      <c r="Q36" s="38"/>
      <c r="R36" s="38"/>
      <c r="S36" s="38"/>
      <c r="T36" s="38"/>
      <c r="U36" s="38"/>
      <c r="V36" s="38"/>
      <c r="W36" s="38"/>
      <c r="X36" s="38"/>
      <c r="Y36" s="38"/>
      <c r="Z36" s="38"/>
      <c r="AA36" s="38"/>
      <c r="AB36" s="38"/>
      <c r="AC36" s="38"/>
      <c r="AD36" s="38"/>
      <c r="AE36" s="38"/>
      <c r="AF36" s="38"/>
      <c r="AG36" s="38"/>
    </row>
    <row r="37" spans="1:33" ht="12" x14ac:dyDescent="0.2">
      <c r="A37" s="43" t="s">
        <v>389</v>
      </c>
      <c r="B37" s="65" t="s">
        <v>134</v>
      </c>
      <c r="C37" s="74">
        <v>4071.4248050000001</v>
      </c>
      <c r="D37" s="74">
        <v>4010.171143</v>
      </c>
      <c r="E37" s="74">
        <v>4050.0395509999998</v>
      </c>
      <c r="F37" s="74">
        <v>4074.8854980000001</v>
      </c>
      <c r="G37" s="74">
        <v>4107.8623049999997</v>
      </c>
      <c r="H37" s="74">
        <v>4136.1938479999999</v>
      </c>
      <c r="I37" s="74">
        <v>4171.1982420000004</v>
      </c>
      <c r="J37" s="74">
        <v>4204.8344729999999</v>
      </c>
      <c r="K37" s="74">
        <v>4229.9794920000004</v>
      </c>
      <c r="L37" s="74">
        <v>4258.9838870000003</v>
      </c>
      <c r="M37" s="74">
        <v>4293.4956050000001</v>
      </c>
      <c r="N37" s="74">
        <v>4318.7661129999997</v>
      </c>
      <c r="O37" s="74">
        <v>4348.9965819999998</v>
      </c>
      <c r="P37" s="74">
        <v>4382.9140619999998</v>
      </c>
      <c r="Q37" s="74">
        <v>4416.8022460000002</v>
      </c>
      <c r="R37" s="74">
        <v>4449.1284180000002</v>
      </c>
      <c r="S37" s="74">
        <v>4479.6933589999999</v>
      </c>
      <c r="T37" s="74">
        <v>4506.9057620000003</v>
      </c>
      <c r="U37" s="74">
        <v>4537.8046880000002</v>
      </c>
      <c r="V37" s="74">
        <v>4574.2963870000003</v>
      </c>
      <c r="W37" s="74">
        <v>4612.2900390000004</v>
      </c>
      <c r="X37" s="74">
        <v>4651.2578119999998</v>
      </c>
      <c r="Y37" s="74">
        <v>4690.0493159999996</v>
      </c>
      <c r="Z37" s="74">
        <v>4733.7451170000004</v>
      </c>
      <c r="AA37" s="74">
        <v>4775.6655270000001</v>
      </c>
      <c r="AB37" s="74">
        <v>4821.1948240000002</v>
      </c>
      <c r="AC37" s="74">
        <v>4864.2773440000001</v>
      </c>
      <c r="AD37" s="74">
        <v>4909.1816410000001</v>
      </c>
      <c r="AE37" s="74">
        <v>4960.921875</v>
      </c>
      <c r="AF37" s="70">
        <v>7.0819999999999998E-3</v>
      </c>
      <c r="AG37" s="38"/>
    </row>
    <row r="38" spans="1:33" ht="12" x14ac:dyDescent="0.2">
      <c r="B38" s="38"/>
      <c r="C38" s="38"/>
      <c r="D38" s="38"/>
      <c r="E38" s="38"/>
      <c r="F38" s="38"/>
      <c r="G38" s="38"/>
      <c r="H38" s="38"/>
      <c r="I38" s="38"/>
      <c r="J38" s="38"/>
      <c r="K38" s="38"/>
      <c r="L38" s="38"/>
      <c r="M38" s="38"/>
      <c r="N38" s="38"/>
      <c r="O38" s="38"/>
      <c r="P38" s="38"/>
      <c r="Q38" s="38"/>
      <c r="R38" s="38"/>
      <c r="S38" s="38"/>
      <c r="T38" s="38"/>
      <c r="U38" s="38"/>
      <c r="V38" s="38"/>
      <c r="W38" s="38"/>
      <c r="X38" s="38"/>
      <c r="Y38" s="38"/>
      <c r="Z38" s="38"/>
      <c r="AA38" s="38"/>
      <c r="AB38" s="38"/>
      <c r="AC38" s="38"/>
      <c r="AD38" s="38"/>
      <c r="AE38" s="38"/>
      <c r="AF38" s="38"/>
      <c r="AG38" s="38"/>
    </row>
    <row r="39" spans="1:33" ht="12" x14ac:dyDescent="0.2">
      <c r="B39" s="65" t="s">
        <v>135</v>
      </c>
      <c r="C39" s="38"/>
      <c r="D39" s="38"/>
      <c r="E39" s="38"/>
      <c r="F39" s="38"/>
      <c r="G39" s="38"/>
      <c r="H39" s="38"/>
      <c r="I39" s="38"/>
      <c r="J39" s="38"/>
      <c r="K39" s="38"/>
      <c r="L39" s="38"/>
      <c r="M39" s="38"/>
      <c r="N39" s="38"/>
      <c r="O39" s="38"/>
      <c r="P39" s="38"/>
      <c r="Q39" s="38"/>
      <c r="R39" s="38"/>
      <c r="S39" s="38"/>
      <c r="T39" s="38"/>
      <c r="U39" s="38"/>
      <c r="V39" s="38"/>
      <c r="W39" s="38"/>
      <c r="X39" s="38"/>
      <c r="Y39" s="38"/>
      <c r="Z39" s="38"/>
      <c r="AA39" s="38"/>
      <c r="AB39" s="38"/>
      <c r="AC39" s="38"/>
      <c r="AD39" s="38"/>
      <c r="AE39" s="38"/>
      <c r="AF39" s="38"/>
      <c r="AG39" s="38"/>
    </row>
    <row r="40" spans="1:33" ht="12" x14ac:dyDescent="0.2">
      <c r="A40" s="43" t="s">
        <v>390</v>
      </c>
      <c r="B40" s="66" t="s">
        <v>122</v>
      </c>
      <c r="C40" s="71">
        <v>6.4199299999999999</v>
      </c>
      <c r="D40" s="71">
        <v>6.3415350000000004</v>
      </c>
      <c r="E40" s="71">
        <v>6.2558259999999999</v>
      </c>
      <c r="F40" s="71">
        <v>6.1831019999999999</v>
      </c>
      <c r="G40" s="71">
        <v>6.1453990000000003</v>
      </c>
      <c r="H40" s="71">
        <v>6.1072110000000004</v>
      </c>
      <c r="I40" s="71">
        <v>6.0673329999999996</v>
      </c>
      <c r="J40" s="71">
        <v>6.0266739999999999</v>
      </c>
      <c r="K40" s="71">
        <v>5.9840739999999997</v>
      </c>
      <c r="L40" s="71">
        <v>5.9450159999999999</v>
      </c>
      <c r="M40" s="71">
        <v>5.90862</v>
      </c>
      <c r="N40" s="71">
        <v>5.8692849999999996</v>
      </c>
      <c r="O40" s="71">
        <v>5.8313790000000001</v>
      </c>
      <c r="P40" s="71">
        <v>5.7949539999999997</v>
      </c>
      <c r="Q40" s="71">
        <v>5.7562119999999997</v>
      </c>
      <c r="R40" s="71">
        <v>5.7192259999999999</v>
      </c>
      <c r="S40" s="71">
        <v>5.6811210000000001</v>
      </c>
      <c r="T40" s="71">
        <v>5.6422610000000004</v>
      </c>
      <c r="U40" s="71">
        <v>5.6061909999999999</v>
      </c>
      <c r="V40" s="71">
        <v>5.5704989999999999</v>
      </c>
      <c r="W40" s="71">
        <v>5.535927</v>
      </c>
      <c r="X40" s="71">
        <v>5.5001179999999996</v>
      </c>
      <c r="Y40" s="71">
        <v>5.4632569999999996</v>
      </c>
      <c r="Z40" s="71">
        <v>5.4260780000000004</v>
      </c>
      <c r="AA40" s="71">
        <v>5.3908550000000002</v>
      </c>
      <c r="AB40" s="71">
        <v>5.3577320000000004</v>
      </c>
      <c r="AC40" s="71">
        <v>5.3216219999999996</v>
      </c>
      <c r="AD40" s="71">
        <v>5.2868769999999996</v>
      </c>
      <c r="AE40" s="71">
        <v>5.2554069999999999</v>
      </c>
      <c r="AF40" s="68">
        <v>-7.123E-3</v>
      </c>
      <c r="AG40" s="38"/>
    </row>
    <row r="41" spans="1:33" ht="12" x14ac:dyDescent="0.2">
      <c r="A41" s="43" t="s">
        <v>391</v>
      </c>
      <c r="B41" s="66" t="s">
        <v>123</v>
      </c>
      <c r="C41" s="71">
        <v>0.75842299999999996</v>
      </c>
      <c r="D41" s="71">
        <v>0.75539400000000001</v>
      </c>
      <c r="E41" s="71">
        <v>0.46853299999999998</v>
      </c>
      <c r="F41" s="71">
        <v>0.46553499999999998</v>
      </c>
      <c r="G41" s="71">
        <v>0.465584</v>
      </c>
      <c r="H41" s="71">
        <v>0.46553299999999997</v>
      </c>
      <c r="I41" s="71">
        <v>0.46529300000000001</v>
      </c>
      <c r="J41" s="71">
        <v>0.46496599999999999</v>
      </c>
      <c r="K41" s="71">
        <v>0.464391</v>
      </c>
      <c r="L41" s="71">
        <v>0.46412999999999999</v>
      </c>
      <c r="M41" s="71">
        <v>0.464169</v>
      </c>
      <c r="N41" s="71">
        <v>0.46385100000000001</v>
      </c>
      <c r="O41" s="71">
        <v>0.463673</v>
      </c>
      <c r="P41" s="71">
        <v>0.46365200000000001</v>
      </c>
      <c r="Q41" s="71">
        <v>0.46337600000000001</v>
      </c>
      <c r="R41" s="71">
        <v>0.46329199999999998</v>
      </c>
      <c r="S41" s="71">
        <v>0.46302500000000002</v>
      </c>
      <c r="T41" s="71">
        <v>0.46263100000000001</v>
      </c>
      <c r="U41" s="71">
        <v>0.46257599999999999</v>
      </c>
      <c r="V41" s="71">
        <v>0.46258899999999997</v>
      </c>
      <c r="W41" s="71">
        <v>0.46275899999999998</v>
      </c>
      <c r="X41" s="71">
        <v>0.46274799999999999</v>
      </c>
      <c r="Y41" s="71">
        <v>0.46256599999999998</v>
      </c>
      <c r="Z41" s="71">
        <v>0.462308</v>
      </c>
      <c r="AA41" s="71">
        <v>0.462343</v>
      </c>
      <c r="AB41" s="71">
        <v>0.46273500000000001</v>
      </c>
      <c r="AC41" s="71">
        <v>0.462621</v>
      </c>
      <c r="AD41" s="71">
        <v>0.46275300000000003</v>
      </c>
      <c r="AE41" s="71">
        <v>0.46354800000000002</v>
      </c>
      <c r="AF41" s="68">
        <v>-1.7430000000000001E-2</v>
      </c>
      <c r="AG41" s="38"/>
    </row>
    <row r="42" spans="1:33" ht="12" x14ac:dyDescent="0.2">
      <c r="A42" s="43" t="s">
        <v>392</v>
      </c>
      <c r="B42" s="66" t="s">
        <v>131</v>
      </c>
      <c r="C42" s="71">
        <v>110.904663</v>
      </c>
      <c r="D42" s="71">
        <v>112.063866</v>
      </c>
      <c r="E42" s="71">
        <v>115.074921</v>
      </c>
      <c r="F42" s="71">
        <v>115.737877</v>
      </c>
      <c r="G42" s="71">
        <v>117.073486</v>
      </c>
      <c r="H42" s="71">
        <v>118.032089</v>
      </c>
      <c r="I42" s="71">
        <v>118.99503300000001</v>
      </c>
      <c r="J42" s="71">
        <v>119.97281599999999</v>
      </c>
      <c r="K42" s="71">
        <v>120.97473100000001</v>
      </c>
      <c r="L42" s="71">
        <v>122.04821800000001</v>
      </c>
      <c r="M42" s="71">
        <v>123.209785</v>
      </c>
      <c r="N42" s="71">
        <v>124.393883</v>
      </c>
      <c r="O42" s="71">
        <v>125.66469600000001</v>
      </c>
      <c r="P42" s="71">
        <v>127.00679</v>
      </c>
      <c r="Q42" s="71">
        <v>128.37536600000001</v>
      </c>
      <c r="R42" s="71">
        <v>129.82170099999999</v>
      </c>
      <c r="S42" s="71">
        <v>131.33123800000001</v>
      </c>
      <c r="T42" s="71">
        <v>132.914017</v>
      </c>
      <c r="U42" s="71">
        <v>134.58850100000001</v>
      </c>
      <c r="V42" s="71">
        <v>136.34385700000001</v>
      </c>
      <c r="W42" s="71">
        <v>138.18336500000001</v>
      </c>
      <c r="X42" s="71">
        <v>140.07849100000001</v>
      </c>
      <c r="Y42" s="71">
        <v>142.009872</v>
      </c>
      <c r="Z42" s="71">
        <v>143.96772799999999</v>
      </c>
      <c r="AA42" s="71">
        <v>144.80242899999999</v>
      </c>
      <c r="AB42" s="71">
        <v>146.65562399999999</v>
      </c>
      <c r="AC42" s="71">
        <v>148.86570699999999</v>
      </c>
      <c r="AD42" s="71">
        <v>150.869202</v>
      </c>
      <c r="AE42" s="71">
        <v>152.87919600000001</v>
      </c>
      <c r="AF42" s="68">
        <v>1.1528999999999999E-2</v>
      </c>
      <c r="AG42" s="38"/>
    </row>
    <row r="43" spans="1:33" ht="12" x14ac:dyDescent="0.2">
      <c r="A43" s="43" t="s">
        <v>393</v>
      </c>
      <c r="B43" s="66" t="s">
        <v>136</v>
      </c>
      <c r="C43" s="71">
        <v>10.509938</v>
      </c>
      <c r="D43" s="71">
        <v>10.645227</v>
      </c>
      <c r="E43" s="71">
        <v>12.165609999999999</v>
      </c>
      <c r="F43" s="71">
        <v>12.281819</v>
      </c>
      <c r="G43" s="71">
        <v>12.281819</v>
      </c>
      <c r="H43" s="71">
        <v>12.281819</v>
      </c>
      <c r="I43" s="71">
        <v>12.281819</v>
      </c>
      <c r="J43" s="71">
        <v>12.281819</v>
      </c>
      <c r="K43" s="71">
        <v>12.281819</v>
      </c>
      <c r="L43" s="71">
        <v>12.281819</v>
      </c>
      <c r="M43" s="71">
        <v>12.281819</v>
      </c>
      <c r="N43" s="71">
        <v>12.281819</v>
      </c>
      <c r="O43" s="71">
        <v>12.281819</v>
      </c>
      <c r="P43" s="71">
        <v>12.281819</v>
      </c>
      <c r="Q43" s="71">
        <v>12.281819</v>
      </c>
      <c r="R43" s="71">
        <v>12.281819</v>
      </c>
      <c r="S43" s="71">
        <v>12.281819</v>
      </c>
      <c r="T43" s="71">
        <v>12.281819</v>
      </c>
      <c r="U43" s="71">
        <v>12.281819</v>
      </c>
      <c r="V43" s="71">
        <v>12.281819</v>
      </c>
      <c r="W43" s="71">
        <v>12.281819</v>
      </c>
      <c r="X43" s="71">
        <v>12.281819</v>
      </c>
      <c r="Y43" s="71">
        <v>12.281819</v>
      </c>
      <c r="Z43" s="71">
        <v>12.281819</v>
      </c>
      <c r="AA43" s="71">
        <v>12.029291000000001</v>
      </c>
      <c r="AB43" s="71">
        <v>12.004455999999999</v>
      </c>
      <c r="AC43" s="71">
        <v>12.066053</v>
      </c>
      <c r="AD43" s="71">
        <v>12.053805000000001</v>
      </c>
      <c r="AE43" s="71">
        <v>11.999513</v>
      </c>
      <c r="AF43" s="68">
        <v>4.7450000000000001E-3</v>
      </c>
      <c r="AG43" s="38"/>
    </row>
    <row r="44" spans="1:33" ht="12" x14ac:dyDescent="0.2">
      <c r="A44" s="43" t="s">
        <v>394</v>
      </c>
      <c r="B44" s="66" t="s">
        <v>137</v>
      </c>
      <c r="C44" s="71">
        <v>101.924057</v>
      </c>
      <c r="D44" s="71">
        <v>111.49603999999999</v>
      </c>
      <c r="E44" s="71">
        <v>120.813164</v>
      </c>
      <c r="F44" s="71">
        <v>129.69979900000001</v>
      </c>
      <c r="G44" s="71">
        <v>136.93699599999999</v>
      </c>
      <c r="H44" s="71">
        <v>144.681747</v>
      </c>
      <c r="I44" s="71">
        <v>152.19091800000001</v>
      </c>
      <c r="J44" s="71">
        <v>161.057739</v>
      </c>
      <c r="K44" s="71">
        <v>169.08909600000001</v>
      </c>
      <c r="L44" s="71">
        <v>177.42253099999999</v>
      </c>
      <c r="M44" s="71">
        <v>185.85311899999999</v>
      </c>
      <c r="N44" s="71">
        <v>195.30084199999999</v>
      </c>
      <c r="O44" s="71">
        <v>205.071777</v>
      </c>
      <c r="P44" s="71">
        <v>212.727417</v>
      </c>
      <c r="Q44" s="71">
        <v>222.24558999999999</v>
      </c>
      <c r="R44" s="71">
        <v>230.54827900000001</v>
      </c>
      <c r="S44" s="71">
        <v>240.08265700000001</v>
      </c>
      <c r="T44" s="71">
        <v>249.91828899999999</v>
      </c>
      <c r="U44" s="71">
        <v>259.80996699999997</v>
      </c>
      <c r="V44" s="71">
        <v>269.79595899999998</v>
      </c>
      <c r="W44" s="71">
        <v>279.88192700000002</v>
      </c>
      <c r="X44" s="71">
        <v>290.217468</v>
      </c>
      <c r="Y44" s="71">
        <v>300.67962599999998</v>
      </c>
      <c r="Z44" s="71">
        <v>311.51861600000001</v>
      </c>
      <c r="AA44" s="71">
        <v>323.80166600000001</v>
      </c>
      <c r="AB44" s="71">
        <v>334.81521600000002</v>
      </c>
      <c r="AC44" s="71">
        <v>346.80365</v>
      </c>
      <c r="AD44" s="71">
        <v>358.34973100000002</v>
      </c>
      <c r="AE44" s="71">
        <v>370.104218</v>
      </c>
      <c r="AF44" s="68">
        <v>4.7133000000000001E-2</v>
      </c>
      <c r="AG44" s="38"/>
    </row>
    <row r="45" spans="1:33" ht="12" x14ac:dyDescent="0.2">
      <c r="A45" s="43" t="s">
        <v>395</v>
      </c>
      <c r="B45" s="66" t="s">
        <v>138</v>
      </c>
      <c r="C45" s="71">
        <v>1.62704</v>
      </c>
      <c r="D45" s="71">
        <v>1.62704</v>
      </c>
      <c r="E45" s="71">
        <v>1.62704</v>
      </c>
      <c r="F45" s="71">
        <v>1.62704</v>
      </c>
      <c r="G45" s="71">
        <v>1.91612</v>
      </c>
      <c r="H45" s="71">
        <v>1.91612</v>
      </c>
      <c r="I45" s="71">
        <v>1.91612</v>
      </c>
      <c r="J45" s="71">
        <v>1.91612</v>
      </c>
      <c r="K45" s="71">
        <v>1.91612</v>
      </c>
      <c r="L45" s="71">
        <v>1.91612</v>
      </c>
      <c r="M45" s="71">
        <v>1.91612</v>
      </c>
      <c r="N45" s="71">
        <v>1.91612</v>
      </c>
      <c r="O45" s="71">
        <v>1.91612</v>
      </c>
      <c r="P45" s="71">
        <v>1.91612</v>
      </c>
      <c r="Q45" s="71">
        <v>1.91612</v>
      </c>
      <c r="R45" s="71">
        <v>1.91612</v>
      </c>
      <c r="S45" s="71">
        <v>1.91612</v>
      </c>
      <c r="T45" s="71">
        <v>1.91612</v>
      </c>
      <c r="U45" s="71">
        <v>1.91612</v>
      </c>
      <c r="V45" s="71">
        <v>1.91612</v>
      </c>
      <c r="W45" s="71">
        <v>1.91612</v>
      </c>
      <c r="X45" s="71">
        <v>1.91612</v>
      </c>
      <c r="Y45" s="71">
        <v>1.91612</v>
      </c>
      <c r="Z45" s="71">
        <v>1.91612</v>
      </c>
      <c r="AA45" s="71">
        <v>1.91612</v>
      </c>
      <c r="AB45" s="71">
        <v>1.91612</v>
      </c>
      <c r="AC45" s="71">
        <v>1.91612</v>
      </c>
      <c r="AD45" s="71">
        <v>1.91612</v>
      </c>
      <c r="AE45" s="71">
        <v>1.91612</v>
      </c>
      <c r="AF45" s="68">
        <v>5.8580000000000004E-3</v>
      </c>
      <c r="AG45" s="38"/>
    </row>
    <row r="46" spans="1:33" ht="12" x14ac:dyDescent="0.2">
      <c r="A46" s="43" t="s">
        <v>396</v>
      </c>
      <c r="B46" s="65" t="s">
        <v>194</v>
      </c>
      <c r="C46" s="74">
        <v>232.144058</v>
      </c>
      <c r="D46" s="74">
        <v>242.92910800000001</v>
      </c>
      <c r="E46" s="74">
        <v>256.40508999999997</v>
      </c>
      <c r="F46" s="74">
        <v>265.99517800000001</v>
      </c>
      <c r="G46" s="74">
        <v>274.81942700000002</v>
      </c>
      <c r="H46" s="74">
        <v>283.48452800000001</v>
      </c>
      <c r="I46" s="74">
        <v>291.91653400000001</v>
      </c>
      <c r="J46" s="74">
        <v>301.720123</v>
      </c>
      <c r="K46" s="74">
        <v>310.71023600000001</v>
      </c>
      <c r="L46" s="74">
        <v>320.07781999999997</v>
      </c>
      <c r="M46" s="74">
        <v>329.63363600000002</v>
      </c>
      <c r="N46" s="74">
        <v>340.22579999999999</v>
      </c>
      <c r="O46" s="74">
        <v>351.22946200000001</v>
      </c>
      <c r="P46" s="74">
        <v>360.19073500000002</v>
      </c>
      <c r="Q46" s="74">
        <v>371.03848299999999</v>
      </c>
      <c r="R46" s="74">
        <v>380.750427</v>
      </c>
      <c r="S46" s="74">
        <v>391.75598100000002</v>
      </c>
      <c r="T46" s="74">
        <v>403.135132</v>
      </c>
      <c r="U46" s="74">
        <v>414.66516100000001</v>
      </c>
      <c r="V46" s="74">
        <v>426.37081899999998</v>
      </c>
      <c r="W46" s="74">
        <v>438.26190200000002</v>
      </c>
      <c r="X46" s="74">
        <v>450.45675699999998</v>
      </c>
      <c r="Y46" s="74">
        <v>462.81329299999999</v>
      </c>
      <c r="Z46" s="74">
        <v>475.57269300000002</v>
      </c>
      <c r="AA46" s="74">
        <v>488.40271000000001</v>
      </c>
      <c r="AB46" s="74">
        <v>501.21185300000002</v>
      </c>
      <c r="AC46" s="74">
        <v>515.43579099999999</v>
      </c>
      <c r="AD46" s="74">
        <v>528.93847700000003</v>
      </c>
      <c r="AE46" s="74">
        <v>542.61798099999999</v>
      </c>
      <c r="AF46" s="70">
        <v>3.0787999999999999E-2</v>
      </c>
      <c r="AG46" s="38"/>
    </row>
    <row r="47" spans="1:33" ht="12" x14ac:dyDescent="0.2">
      <c r="A47" s="43" t="s">
        <v>397</v>
      </c>
      <c r="B47" s="66" t="s">
        <v>139</v>
      </c>
      <c r="C47" s="71">
        <v>181.11088599999999</v>
      </c>
      <c r="D47" s="71">
        <v>190.62063599999999</v>
      </c>
      <c r="E47" s="71">
        <v>210.67314099999999</v>
      </c>
      <c r="F47" s="71">
        <v>219.02018699999999</v>
      </c>
      <c r="G47" s="71">
        <v>226.43895000000001</v>
      </c>
      <c r="H47" s="71">
        <v>233.806702</v>
      </c>
      <c r="I47" s="71">
        <v>240.91570999999999</v>
      </c>
      <c r="J47" s="71">
        <v>249.31706199999999</v>
      </c>
      <c r="K47" s="71">
        <v>256.861786</v>
      </c>
      <c r="L47" s="71">
        <v>264.67620799999997</v>
      </c>
      <c r="M47" s="71">
        <v>272.551422</v>
      </c>
      <c r="N47" s="71">
        <v>281.454498</v>
      </c>
      <c r="O47" s="71">
        <v>290.69879200000003</v>
      </c>
      <c r="P47" s="71">
        <v>298.08367900000002</v>
      </c>
      <c r="Q47" s="71">
        <v>307.26489299999997</v>
      </c>
      <c r="R47" s="71">
        <v>315.26034499999997</v>
      </c>
      <c r="S47" s="71">
        <v>324.42819200000002</v>
      </c>
      <c r="T47" s="71">
        <v>333.85717799999998</v>
      </c>
      <c r="U47" s="71">
        <v>343.297729</v>
      </c>
      <c r="V47" s="71">
        <v>352.80676299999999</v>
      </c>
      <c r="W47" s="71">
        <v>362.39596599999999</v>
      </c>
      <c r="X47" s="71">
        <v>372.13952599999999</v>
      </c>
      <c r="Y47" s="71">
        <v>381.96148699999998</v>
      </c>
      <c r="Z47" s="71">
        <v>392.09750400000001</v>
      </c>
      <c r="AA47" s="71">
        <v>401.80764799999997</v>
      </c>
      <c r="AB47" s="71">
        <v>411.96237200000002</v>
      </c>
      <c r="AC47" s="71">
        <v>423.423248</v>
      </c>
      <c r="AD47" s="71">
        <v>434.12606799999998</v>
      </c>
      <c r="AE47" s="71">
        <v>444.91101099999997</v>
      </c>
      <c r="AF47" s="68">
        <v>3.2619000000000002E-2</v>
      </c>
      <c r="AG47" s="38"/>
    </row>
    <row r="48" spans="1:33" ht="12" x14ac:dyDescent="0.2">
      <c r="A48" s="43" t="s">
        <v>398</v>
      </c>
      <c r="B48" s="65" t="s">
        <v>140</v>
      </c>
      <c r="C48" s="74">
        <v>51.033164999999997</v>
      </c>
      <c r="D48" s="74">
        <v>52.308464000000001</v>
      </c>
      <c r="E48" s="74">
        <v>45.731968000000002</v>
      </c>
      <c r="F48" s="74">
        <v>46.974986999999999</v>
      </c>
      <c r="G48" s="74">
        <v>48.380462999999999</v>
      </c>
      <c r="H48" s="74">
        <v>49.677826000000003</v>
      </c>
      <c r="I48" s="74">
        <v>51.000835000000002</v>
      </c>
      <c r="J48" s="74">
        <v>52.403038000000002</v>
      </c>
      <c r="K48" s="74">
        <v>53.848433999999997</v>
      </c>
      <c r="L48" s="74">
        <v>55.401608000000003</v>
      </c>
      <c r="M48" s="74">
        <v>57.082248999999997</v>
      </c>
      <c r="N48" s="74">
        <v>58.771317000000003</v>
      </c>
      <c r="O48" s="74">
        <v>60.530642999999998</v>
      </c>
      <c r="P48" s="74">
        <v>62.107093999999996</v>
      </c>
      <c r="Q48" s="74">
        <v>63.773631999999999</v>
      </c>
      <c r="R48" s="74">
        <v>65.490105</v>
      </c>
      <c r="S48" s="74">
        <v>67.327751000000006</v>
      </c>
      <c r="T48" s="74">
        <v>69.277962000000002</v>
      </c>
      <c r="U48" s="74">
        <v>71.367439000000005</v>
      </c>
      <c r="V48" s="74">
        <v>73.564071999999996</v>
      </c>
      <c r="W48" s="74">
        <v>75.865936000000005</v>
      </c>
      <c r="X48" s="74">
        <v>78.317215000000004</v>
      </c>
      <c r="Y48" s="74">
        <v>80.851723000000007</v>
      </c>
      <c r="Z48" s="74">
        <v>83.475066999999996</v>
      </c>
      <c r="AA48" s="74">
        <v>86.595009000000005</v>
      </c>
      <c r="AB48" s="74">
        <v>89.249435000000005</v>
      </c>
      <c r="AC48" s="74">
        <v>92.012512000000001</v>
      </c>
      <c r="AD48" s="74">
        <v>94.812340000000006</v>
      </c>
      <c r="AE48" s="74">
        <v>97.706871000000007</v>
      </c>
      <c r="AF48" s="70">
        <v>2.3466999999999998E-2</v>
      </c>
      <c r="AG48" s="38"/>
    </row>
    <row r="49" spans="1:33" ht="12" x14ac:dyDescent="0.2">
      <c r="B49" s="38"/>
      <c r="C49" s="38"/>
      <c r="D49" s="38"/>
      <c r="E49" s="38"/>
      <c r="F49" s="38"/>
      <c r="G49" s="38"/>
      <c r="H49" s="38"/>
      <c r="I49" s="38"/>
      <c r="J49" s="38"/>
      <c r="K49" s="38"/>
      <c r="L49" s="38"/>
      <c r="M49" s="38"/>
      <c r="N49" s="38"/>
      <c r="O49" s="38"/>
      <c r="P49" s="38"/>
      <c r="Q49" s="38"/>
      <c r="R49" s="38"/>
      <c r="S49" s="38"/>
      <c r="T49" s="38"/>
      <c r="U49" s="38"/>
      <c r="V49" s="38"/>
      <c r="W49" s="38"/>
      <c r="X49" s="38"/>
      <c r="Y49" s="38"/>
      <c r="Z49" s="38"/>
      <c r="AA49" s="38"/>
      <c r="AB49" s="38"/>
      <c r="AC49" s="38"/>
      <c r="AD49" s="38"/>
      <c r="AE49" s="38"/>
      <c r="AF49" s="38"/>
      <c r="AG49" s="38"/>
    </row>
    <row r="50" spans="1:33" ht="15" customHeight="1" x14ac:dyDescent="0.2">
      <c r="B50" s="65" t="s">
        <v>195</v>
      </c>
      <c r="C50" s="38"/>
      <c r="D50" s="38"/>
      <c r="E50" s="38"/>
      <c r="F50" s="38"/>
      <c r="G50" s="38"/>
      <c r="H50" s="38"/>
      <c r="I50" s="38"/>
      <c r="J50" s="38"/>
      <c r="K50" s="38"/>
      <c r="L50" s="38"/>
      <c r="M50" s="38"/>
      <c r="N50" s="38"/>
      <c r="O50" s="38"/>
      <c r="P50" s="38"/>
      <c r="Q50" s="38"/>
      <c r="R50" s="38"/>
      <c r="S50" s="38"/>
      <c r="T50" s="38"/>
      <c r="U50" s="38"/>
      <c r="V50" s="38"/>
      <c r="W50" s="38"/>
      <c r="X50" s="38"/>
      <c r="Y50" s="38"/>
      <c r="Z50" s="38"/>
      <c r="AA50" s="38"/>
      <c r="AB50" s="38"/>
      <c r="AC50" s="38"/>
      <c r="AD50" s="38"/>
      <c r="AE50" s="38"/>
      <c r="AF50" s="38"/>
      <c r="AG50" s="38"/>
    </row>
    <row r="51" spans="1:33" ht="15" customHeight="1" x14ac:dyDescent="0.2">
      <c r="A51" s="43" t="s">
        <v>399</v>
      </c>
      <c r="B51" s="66" t="s">
        <v>122</v>
      </c>
      <c r="C51" s="71">
        <v>848.57257100000004</v>
      </c>
      <c r="D51" s="71">
        <v>799.80981399999996</v>
      </c>
      <c r="E51" s="71">
        <v>839.55120799999997</v>
      </c>
      <c r="F51" s="71">
        <v>769.52960199999995</v>
      </c>
      <c r="G51" s="71">
        <v>661.51995799999997</v>
      </c>
      <c r="H51" s="71">
        <v>563.42608600000005</v>
      </c>
      <c r="I51" s="71">
        <v>467.785461</v>
      </c>
      <c r="J51" s="71">
        <v>398.29116800000003</v>
      </c>
      <c r="K51" s="71">
        <v>359.05233800000002</v>
      </c>
      <c r="L51" s="71">
        <v>350.73956299999998</v>
      </c>
      <c r="M51" s="71">
        <v>346.98895299999998</v>
      </c>
      <c r="N51" s="71">
        <v>356.15911899999998</v>
      </c>
      <c r="O51" s="71">
        <v>353.93145800000002</v>
      </c>
      <c r="P51" s="71">
        <v>354.26357999999999</v>
      </c>
      <c r="Q51" s="71">
        <v>350.84027099999997</v>
      </c>
      <c r="R51" s="71">
        <v>342.54663099999999</v>
      </c>
      <c r="S51" s="71">
        <v>330.30957000000001</v>
      </c>
      <c r="T51" s="71">
        <v>322.55166600000001</v>
      </c>
      <c r="U51" s="71">
        <v>314.45339999999999</v>
      </c>
      <c r="V51" s="71">
        <v>316.12460299999998</v>
      </c>
      <c r="W51" s="71">
        <v>315.81085200000001</v>
      </c>
      <c r="X51" s="71">
        <v>312.248718</v>
      </c>
      <c r="Y51" s="71">
        <v>300.67199699999998</v>
      </c>
      <c r="Z51" s="71">
        <v>292.31552099999999</v>
      </c>
      <c r="AA51" s="71">
        <v>282.68090799999999</v>
      </c>
      <c r="AB51" s="71">
        <v>277.91754200000003</v>
      </c>
      <c r="AC51" s="71">
        <v>267.76672400000001</v>
      </c>
      <c r="AD51" s="71">
        <v>266.10537699999998</v>
      </c>
      <c r="AE51" s="71">
        <v>256.46099900000002</v>
      </c>
      <c r="AF51" s="68">
        <v>-4.1834999999999997E-2</v>
      </c>
      <c r="AG51" s="38"/>
    </row>
    <row r="52" spans="1:33" ht="15" customHeight="1" x14ac:dyDescent="0.2">
      <c r="A52" s="43" t="s">
        <v>400</v>
      </c>
      <c r="B52" s="66" t="s">
        <v>123</v>
      </c>
      <c r="C52" s="71">
        <v>11.318970999999999</v>
      </c>
      <c r="D52" s="71">
        <v>10.811957</v>
      </c>
      <c r="E52" s="71">
        <v>10.602041</v>
      </c>
      <c r="F52" s="71">
        <v>10.276357000000001</v>
      </c>
      <c r="G52" s="71">
        <v>9.5699050000000003</v>
      </c>
      <c r="H52" s="71">
        <v>8.8762249999999998</v>
      </c>
      <c r="I52" s="71">
        <v>8.1868309999999997</v>
      </c>
      <c r="J52" s="71">
        <v>7.7829940000000004</v>
      </c>
      <c r="K52" s="71">
        <v>7.49275</v>
      </c>
      <c r="L52" s="71">
        <v>7.2100169999999997</v>
      </c>
      <c r="M52" s="71">
        <v>7.1736909999999998</v>
      </c>
      <c r="N52" s="71">
        <v>7.1689489999999996</v>
      </c>
      <c r="O52" s="71">
        <v>7.1406099999999997</v>
      </c>
      <c r="P52" s="71">
        <v>7.1236920000000001</v>
      </c>
      <c r="Q52" s="71">
        <v>7.0357640000000004</v>
      </c>
      <c r="R52" s="71">
        <v>6.851839</v>
      </c>
      <c r="S52" s="71">
        <v>6.5810259999999996</v>
      </c>
      <c r="T52" s="71">
        <v>6.4698099999999998</v>
      </c>
      <c r="U52" s="71">
        <v>6.3754590000000002</v>
      </c>
      <c r="V52" s="71">
        <v>6.1027500000000003</v>
      </c>
      <c r="W52" s="71">
        <v>5.7841110000000002</v>
      </c>
      <c r="X52" s="71">
        <v>5.4595560000000001</v>
      </c>
      <c r="Y52" s="71">
        <v>5.1115279999999998</v>
      </c>
      <c r="Z52" s="71">
        <v>4.7483690000000003</v>
      </c>
      <c r="AA52" s="71">
        <v>4.7096530000000003</v>
      </c>
      <c r="AB52" s="71">
        <v>4.7163110000000001</v>
      </c>
      <c r="AC52" s="71">
        <v>4.6931079999999996</v>
      </c>
      <c r="AD52" s="71">
        <v>4.7077210000000003</v>
      </c>
      <c r="AE52" s="71">
        <v>4.6929040000000004</v>
      </c>
      <c r="AF52" s="68">
        <v>-3.0955E-2</v>
      </c>
      <c r="AG52" s="38"/>
    </row>
    <row r="53" spans="1:33" ht="15" customHeight="1" x14ac:dyDescent="0.2">
      <c r="A53" s="43" t="s">
        <v>401</v>
      </c>
      <c r="B53" s="66" t="s">
        <v>131</v>
      </c>
      <c r="C53" s="71">
        <v>1685.3833010000001</v>
      </c>
      <c r="D53" s="71">
        <v>1586.329712</v>
      </c>
      <c r="E53" s="71">
        <v>1494.498047</v>
      </c>
      <c r="F53" s="71">
        <v>1430.574341</v>
      </c>
      <c r="G53" s="71">
        <v>1375.3032229999999</v>
      </c>
      <c r="H53" s="71">
        <v>1291.0737300000001</v>
      </c>
      <c r="I53" s="71">
        <v>1248.7836910000001</v>
      </c>
      <c r="J53" s="71">
        <v>1213.9282229999999</v>
      </c>
      <c r="K53" s="71">
        <v>1168.775024</v>
      </c>
      <c r="L53" s="71">
        <v>1124.0424800000001</v>
      </c>
      <c r="M53" s="71">
        <v>1091.7619629999999</v>
      </c>
      <c r="N53" s="71">
        <v>1068.0170900000001</v>
      </c>
      <c r="O53" s="71">
        <v>1044.5501710000001</v>
      </c>
      <c r="P53" s="71">
        <v>1036.4454350000001</v>
      </c>
      <c r="Q53" s="71">
        <v>1039.3625489999999</v>
      </c>
      <c r="R53" s="71">
        <v>1051.8452150000001</v>
      </c>
      <c r="S53" s="71">
        <v>1076.27124</v>
      </c>
      <c r="T53" s="71">
        <v>1090.0593260000001</v>
      </c>
      <c r="U53" s="71">
        <v>1114.8000489999999</v>
      </c>
      <c r="V53" s="71">
        <v>1126.3946530000001</v>
      </c>
      <c r="W53" s="71">
        <v>1142.400269</v>
      </c>
      <c r="X53" s="71">
        <v>1153.7495120000001</v>
      </c>
      <c r="Y53" s="71">
        <v>1157.6260990000001</v>
      </c>
      <c r="Z53" s="71">
        <v>1168.775269</v>
      </c>
      <c r="AA53" s="71">
        <v>1168.0532229999999</v>
      </c>
      <c r="AB53" s="71">
        <v>1173.603394</v>
      </c>
      <c r="AC53" s="71">
        <v>1187.365112</v>
      </c>
      <c r="AD53" s="71">
        <v>1194.0896</v>
      </c>
      <c r="AE53" s="71">
        <v>1209.1621090000001</v>
      </c>
      <c r="AF53" s="68">
        <v>-1.1789000000000001E-2</v>
      </c>
      <c r="AG53" s="38"/>
    </row>
    <row r="54" spans="1:33" ht="15" customHeight="1" x14ac:dyDescent="0.2">
      <c r="A54" s="43" t="s">
        <v>402</v>
      </c>
      <c r="B54" s="66" t="s">
        <v>125</v>
      </c>
      <c r="C54" s="71">
        <v>771.984375</v>
      </c>
      <c r="D54" s="71">
        <v>783.71594200000004</v>
      </c>
      <c r="E54" s="71">
        <v>789.40368699999999</v>
      </c>
      <c r="F54" s="71">
        <v>782.25647000000004</v>
      </c>
      <c r="G54" s="71">
        <v>774.68408199999999</v>
      </c>
      <c r="H54" s="71">
        <v>774.67089799999997</v>
      </c>
      <c r="I54" s="71">
        <v>765.55304000000001</v>
      </c>
      <c r="J54" s="71">
        <v>765.54077099999995</v>
      </c>
      <c r="K54" s="71">
        <v>758.01715100000001</v>
      </c>
      <c r="L54" s="71">
        <v>758.02221699999996</v>
      </c>
      <c r="M54" s="71">
        <v>758.03063999999995</v>
      </c>
      <c r="N54" s="71">
        <v>715.33032200000002</v>
      </c>
      <c r="O54" s="71">
        <v>708.66870100000006</v>
      </c>
      <c r="P54" s="71">
        <v>700.12188700000002</v>
      </c>
      <c r="Q54" s="71">
        <v>684.02917500000001</v>
      </c>
      <c r="R54" s="71">
        <v>673.099243</v>
      </c>
      <c r="S54" s="71">
        <v>654.48669400000006</v>
      </c>
      <c r="T54" s="71">
        <v>644.63195800000005</v>
      </c>
      <c r="U54" s="71">
        <v>625.42901600000005</v>
      </c>
      <c r="V54" s="71">
        <v>625.59808299999997</v>
      </c>
      <c r="W54" s="71">
        <v>625.89691200000004</v>
      </c>
      <c r="X54" s="71">
        <v>626.152649</v>
      </c>
      <c r="Y54" s="71">
        <v>626.43640100000005</v>
      </c>
      <c r="Z54" s="71">
        <v>626.43884300000002</v>
      </c>
      <c r="AA54" s="71">
        <v>626.196777</v>
      </c>
      <c r="AB54" s="71">
        <v>626.00213599999995</v>
      </c>
      <c r="AC54" s="71">
        <v>625.14129600000001</v>
      </c>
      <c r="AD54" s="71">
        <v>625.25939900000003</v>
      </c>
      <c r="AE54" s="71">
        <v>624.86090100000001</v>
      </c>
      <c r="AF54" s="68">
        <v>-7.5230000000000002E-3</v>
      </c>
      <c r="AG54" s="38"/>
    </row>
    <row r="55" spans="1:33" ht="15" customHeight="1" x14ac:dyDescent="0.2">
      <c r="A55" s="43" t="s">
        <v>403</v>
      </c>
      <c r="B55" s="66" t="s">
        <v>141</v>
      </c>
      <c r="C55" s="71">
        <v>990.37359600000002</v>
      </c>
      <c r="D55" s="71">
        <v>1076.52478</v>
      </c>
      <c r="E55" s="71">
        <v>1175.911255</v>
      </c>
      <c r="F55" s="71">
        <v>1352.3679199999999</v>
      </c>
      <c r="G55" s="71">
        <v>1565.9985349999999</v>
      </c>
      <c r="H55" s="71">
        <v>1786.455933</v>
      </c>
      <c r="I55" s="71">
        <v>1979.0013429999999</v>
      </c>
      <c r="J55" s="71">
        <v>2127.9064939999998</v>
      </c>
      <c r="K55" s="71">
        <v>2254.9389649999998</v>
      </c>
      <c r="L55" s="71">
        <v>2347.4489749999998</v>
      </c>
      <c r="M55" s="71">
        <v>2428.781982</v>
      </c>
      <c r="N55" s="71">
        <v>2523.3867190000001</v>
      </c>
      <c r="O55" s="71">
        <v>2598.4313959999999</v>
      </c>
      <c r="P55" s="71">
        <v>2658.9648440000001</v>
      </c>
      <c r="Q55" s="71">
        <v>2721.883057</v>
      </c>
      <c r="R55" s="71">
        <v>2772.9716800000001</v>
      </c>
      <c r="S55" s="71">
        <v>2823.594482</v>
      </c>
      <c r="T55" s="71">
        <v>2868.7126459999999</v>
      </c>
      <c r="U55" s="71">
        <v>2916.3063959999999</v>
      </c>
      <c r="V55" s="71">
        <v>2953.4326169999999</v>
      </c>
      <c r="W55" s="71">
        <v>2989.2863769999999</v>
      </c>
      <c r="X55" s="71">
        <v>3034.3081050000001</v>
      </c>
      <c r="Y55" s="71">
        <v>3095.5190429999998</v>
      </c>
      <c r="Z55" s="71">
        <v>3151.5134280000002</v>
      </c>
      <c r="AA55" s="71">
        <v>3218.4013669999999</v>
      </c>
      <c r="AB55" s="71">
        <v>3277.5180660000001</v>
      </c>
      <c r="AC55" s="71">
        <v>3333.4782709999999</v>
      </c>
      <c r="AD55" s="71">
        <v>3388.3183589999999</v>
      </c>
      <c r="AE55" s="71">
        <v>3450.4973140000002</v>
      </c>
      <c r="AF55" s="68">
        <v>4.5587000000000003E-2</v>
      </c>
      <c r="AG55" s="38"/>
    </row>
    <row r="56" spans="1:33" ht="15" customHeight="1" x14ac:dyDescent="0.2">
      <c r="A56" s="43" t="s">
        <v>404</v>
      </c>
      <c r="B56" s="66" t="s">
        <v>142</v>
      </c>
      <c r="C56" s="71">
        <v>13.173830000000001</v>
      </c>
      <c r="D56" s="71">
        <v>12.665395999999999</v>
      </c>
      <c r="E56" s="71">
        <v>13.1416</v>
      </c>
      <c r="F56" s="71">
        <v>12.471628000000001</v>
      </c>
      <c r="G56" s="71">
        <v>12.183074</v>
      </c>
      <c r="H56" s="71">
        <v>11.752855</v>
      </c>
      <c r="I56" s="71">
        <v>10.380667000000001</v>
      </c>
      <c r="J56" s="71">
        <v>9.6811369999999997</v>
      </c>
      <c r="K56" s="71">
        <v>8.9898349999999994</v>
      </c>
      <c r="L56" s="71">
        <v>8.1529600000000002</v>
      </c>
      <c r="M56" s="71">
        <v>6.9459070000000001</v>
      </c>
      <c r="N56" s="71">
        <v>5.4832450000000001</v>
      </c>
      <c r="O56" s="71">
        <v>4.0574870000000001</v>
      </c>
      <c r="P56" s="71">
        <v>2.7394959999999999</v>
      </c>
      <c r="Q56" s="71">
        <v>1.24335</v>
      </c>
      <c r="R56" s="71">
        <v>-0.88494600000000001</v>
      </c>
      <c r="S56" s="71">
        <v>-3.2426499999999998</v>
      </c>
      <c r="T56" s="71">
        <v>-5.8337909999999997</v>
      </c>
      <c r="U56" s="71">
        <v>-8.3436570000000003</v>
      </c>
      <c r="V56" s="71">
        <v>-10.434194</v>
      </c>
      <c r="W56" s="71">
        <v>-12.075773999999999</v>
      </c>
      <c r="X56" s="71">
        <v>-13.652925</v>
      </c>
      <c r="Y56" s="71">
        <v>-15.951567000000001</v>
      </c>
      <c r="Z56" s="71">
        <v>-17.923089999999998</v>
      </c>
      <c r="AA56" s="71">
        <v>-19.423045999999999</v>
      </c>
      <c r="AB56" s="71">
        <v>-20.799486000000002</v>
      </c>
      <c r="AC56" s="71">
        <v>-22.180427999999999</v>
      </c>
      <c r="AD56" s="71">
        <v>-23.809244</v>
      </c>
      <c r="AE56" s="71">
        <v>-25.583932999999998</v>
      </c>
      <c r="AF56" s="68" t="s">
        <v>616</v>
      </c>
      <c r="AG56" s="38"/>
    </row>
    <row r="57" spans="1:33" ht="15" customHeight="1" x14ac:dyDescent="0.2">
      <c r="A57" s="43" t="s">
        <v>405</v>
      </c>
      <c r="B57" s="65" t="s">
        <v>196</v>
      </c>
      <c r="C57" s="74">
        <v>4320.8066410000001</v>
      </c>
      <c r="D57" s="74">
        <v>4269.857422</v>
      </c>
      <c r="E57" s="74">
        <v>4323.1083980000003</v>
      </c>
      <c r="F57" s="74">
        <v>4357.4765619999998</v>
      </c>
      <c r="G57" s="74">
        <v>4399.2587890000004</v>
      </c>
      <c r="H57" s="74">
        <v>4436.2553710000002</v>
      </c>
      <c r="I57" s="74">
        <v>4479.6909180000002</v>
      </c>
      <c r="J57" s="74">
        <v>4523.1308589999999</v>
      </c>
      <c r="K57" s="74">
        <v>4557.2661129999997</v>
      </c>
      <c r="L57" s="74">
        <v>4595.6157229999999</v>
      </c>
      <c r="M57" s="74">
        <v>4639.6835940000001</v>
      </c>
      <c r="N57" s="74">
        <v>4675.5454099999997</v>
      </c>
      <c r="O57" s="74">
        <v>4716.7797849999997</v>
      </c>
      <c r="P57" s="74">
        <v>4759.6586909999996</v>
      </c>
      <c r="Q57" s="74">
        <v>4804.3945309999999</v>
      </c>
      <c r="R57" s="74">
        <v>4846.4296880000002</v>
      </c>
      <c r="S57" s="74">
        <v>4888</v>
      </c>
      <c r="T57" s="74">
        <v>4926.591797</v>
      </c>
      <c r="U57" s="74">
        <v>4969.0205079999996</v>
      </c>
      <c r="V57" s="74">
        <v>5017.2177730000003</v>
      </c>
      <c r="W57" s="74">
        <v>5067.1025390000004</v>
      </c>
      <c r="X57" s="74">
        <v>5118.2651370000003</v>
      </c>
      <c r="Y57" s="74">
        <v>5169.4135740000002</v>
      </c>
      <c r="Z57" s="74">
        <v>5225.8686520000001</v>
      </c>
      <c r="AA57" s="74">
        <v>5280.6191410000001</v>
      </c>
      <c r="AB57" s="74">
        <v>5338.9575199999999</v>
      </c>
      <c r="AC57" s="74">
        <v>5396.263672</v>
      </c>
      <c r="AD57" s="74">
        <v>5454.6708980000003</v>
      </c>
      <c r="AE57" s="74">
        <v>5520.0908200000003</v>
      </c>
      <c r="AF57" s="70">
        <v>8.7869999999999997E-3</v>
      </c>
      <c r="AG57" s="38"/>
    </row>
    <row r="58" spans="1:33" ht="15" customHeight="1" x14ac:dyDescent="0.2">
      <c r="A58" s="43" t="s">
        <v>406</v>
      </c>
      <c r="B58" s="65" t="s">
        <v>143</v>
      </c>
      <c r="C58" s="74">
        <v>4122.4580079999996</v>
      </c>
      <c r="D58" s="74">
        <v>4062.4794919999999</v>
      </c>
      <c r="E58" s="74">
        <v>4095.7714839999999</v>
      </c>
      <c r="F58" s="74">
        <v>4121.8603519999997</v>
      </c>
      <c r="G58" s="74">
        <v>4156.2426759999998</v>
      </c>
      <c r="H58" s="74">
        <v>4185.8715819999998</v>
      </c>
      <c r="I58" s="74">
        <v>4222.1992190000001</v>
      </c>
      <c r="J58" s="74">
        <v>4257.2373049999997</v>
      </c>
      <c r="K58" s="74">
        <v>4283.828125</v>
      </c>
      <c r="L58" s="74">
        <v>4314.3852539999998</v>
      </c>
      <c r="M58" s="74">
        <v>4350.5776370000003</v>
      </c>
      <c r="N58" s="74">
        <v>4377.5375979999999</v>
      </c>
      <c r="O58" s="74">
        <v>4409.5273440000001</v>
      </c>
      <c r="P58" s="74">
        <v>4445.0209960000002</v>
      </c>
      <c r="Q58" s="74">
        <v>4480.5756840000004</v>
      </c>
      <c r="R58" s="74">
        <v>4514.6186520000001</v>
      </c>
      <c r="S58" s="74">
        <v>4547.0209960000002</v>
      </c>
      <c r="T58" s="74">
        <v>4576.1835940000001</v>
      </c>
      <c r="U58" s="74">
        <v>4609.1723629999997</v>
      </c>
      <c r="V58" s="74">
        <v>4647.8603519999997</v>
      </c>
      <c r="W58" s="74">
        <v>4688.1557620000003</v>
      </c>
      <c r="X58" s="74">
        <v>4729.5751950000003</v>
      </c>
      <c r="Y58" s="74">
        <v>4770.9008789999998</v>
      </c>
      <c r="Z58" s="74">
        <v>4817.2202150000003</v>
      </c>
      <c r="AA58" s="74">
        <v>4862.2607420000004</v>
      </c>
      <c r="AB58" s="74">
        <v>4910.4443359999996</v>
      </c>
      <c r="AC58" s="74">
        <v>4956.2900390000004</v>
      </c>
      <c r="AD58" s="74">
        <v>5003.9941410000001</v>
      </c>
      <c r="AE58" s="74">
        <v>5058.6289059999999</v>
      </c>
      <c r="AF58" s="70">
        <v>7.3359999999999996E-3</v>
      </c>
      <c r="AG58" s="38"/>
    </row>
    <row r="59" spans="1:33" ht="15" customHeight="1" x14ac:dyDescent="0.2">
      <c r="B59" s="38"/>
      <c r="C59" s="38"/>
      <c r="D59" s="38"/>
      <c r="E59" s="38"/>
      <c r="F59" s="38"/>
      <c r="G59" s="38"/>
      <c r="H59" s="38"/>
      <c r="I59" s="38"/>
      <c r="J59" s="38"/>
      <c r="K59" s="38"/>
      <c r="L59" s="38"/>
      <c r="M59" s="38"/>
      <c r="N59" s="38"/>
      <c r="O59" s="38"/>
      <c r="P59" s="38"/>
      <c r="Q59" s="38"/>
      <c r="R59" s="38"/>
      <c r="S59" s="38"/>
      <c r="T59" s="38"/>
      <c r="U59" s="38"/>
      <c r="V59" s="38"/>
      <c r="W59" s="38"/>
      <c r="X59" s="38"/>
      <c r="Y59" s="38"/>
      <c r="Z59" s="38"/>
      <c r="AA59" s="38"/>
      <c r="AB59" s="38"/>
      <c r="AC59" s="38"/>
      <c r="AD59" s="38"/>
      <c r="AE59" s="38"/>
      <c r="AF59" s="38"/>
      <c r="AG59" s="38"/>
    </row>
    <row r="60" spans="1:33" ht="15" customHeight="1" x14ac:dyDescent="0.2">
      <c r="A60" s="43" t="s">
        <v>407</v>
      </c>
      <c r="B60" s="65" t="s">
        <v>144</v>
      </c>
      <c r="C60" s="74">
        <v>42.686298000000001</v>
      </c>
      <c r="D60" s="74">
        <v>51.119979999999998</v>
      </c>
      <c r="E60" s="74">
        <v>43.615738</v>
      </c>
      <c r="F60" s="74">
        <v>38.624619000000003</v>
      </c>
      <c r="G60" s="74">
        <v>39.763869999999997</v>
      </c>
      <c r="H60" s="74">
        <v>43.742573</v>
      </c>
      <c r="I60" s="74">
        <v>46.178566000000004</v>
      </c>
      <c r="J60" s="74">
        <v>43.965916</v>
      </c>
      <c r="K60" s="74">
        <v>46.238979</v>
      </c>
      <c r="L60" s="74">
        <v>43.695438000000003</v>
      </c>
      <c r="M60" s="74">
        <v>44.762752999999996</v>
      </c>
      <c r="N60" s="74">
        <v>45.263348000000001</v>
      </c>
      <c r="O60" s="74">
        <v>45.660316000000002</v>
      </c>
      <c r="P60" s="74">
        <v>44.496665999999998</v>
      </c>
      <c r="Q60" s="74">
        <v>44.117919999999998</v>
      </c>
      <c r="R60" s="74">
        <v>44.085835000000003</v>
      </c>
      <c r="S60" s="74">
        <v>44.846587999999997</v>
      </c>
      <c r="T60" s="74">
        <v>45.481293000000001</v>
      </c>
      <c r="U60" s="74">
        <v>45.996226999999998</v>
      </c>
      <c r="V60" s="74">
        <v>44.588566</v>
      </c>
      <c r="W60" s="74">
        <v>44.562922999999998</v>
      </c>
      <c r="X60" s="74">
        <v>43.881526999999998</v>
      </c>
      <c r="Y60" s="74">
        <v>43.068035000000002</v>
      </c>
      <c r="Z60" s="74">
        <v>42.262462999999997</v>
      </c>
      <c r="AA60" s="74">
        <v>41.340632999999997</v>
      </c>
      <c r="AB60" s="74">
        <v>41.192641999999999</v>
      </c>
      <c r="AC60" s="74">
        <v>41.599384000000001</v>
      </c>
      <c r="AD60" s="74">
        <v>41.154651999999999</v>
      </c>
      <c r="AE60" s="74">
        <v>40.559696000000002</v>
      </c>
      <c r="AF60" s="70">
        <v>-1.823E-3</v>
      </c>
      <c r="AG60" s="38"/>
    </row>
    <row r="61" spans="1:33" ht="15" customHeight="1" x14ac:dyDescent="0.2">
      <c r="B61" s="38"/>
      <c r="C61" s="38"/>
      <c r="D61" s="38"/>
      <c r="E61" s="38"/>
      <c r="F61" s="38"/>
      <c r="G61" s="38"/>
      <c r="H61" s="38"/>
      <c r="I61" s="38"/>
      <c r="J61" s="38"/>
      <c r="K61" s="38"/>
      <c r="L61" s="38"/>
      <c r="M61" s="38"/>
      <c r="N61" s="38"/>
      <c r="O61" s="38"/>
      <c r="P61" s="38"/>
      <c r="Q61" s="38"/>
      <c r="R61" s="38"/>
      <c r="S61" s="38"/>
      <c r="T61" s="38"/>
      <c r="U61" s="38"/>
      <c r="V61" s="38"/>
      <c r="W61" s="38"/>
      <c r="X61" s="38"/>
      <c r="Y61" s="38"/>
      <c r="Z61" s="38"/>
      <c r="AA61" s="38"/>
      <c r="AB61" s="38"/>
      <c r="AC61" s="38"/>
      <c r="AD61" s="38"/>
      <c r="AE61" s="38"/>
      <c r="AF61" s="38"/>
      <c r="AG61" s="38"/>
    </row>
    <row r="62" spans="1:33" ht="15" customHeight="1" x14ac:dyDescent="0.2">
      <c r="B62" s="65" t="s">
        <v>145</v>
      </c>
      <c r="C62" s="38"/>
      <c r="D62" s="38"/>
      <c r="E62" s="38"/>
      <c r="F62" s="38"/>
      <c r="G62" s="38"/>
      <c r="H62" s="38"/>
      <c r="I62" s="38"/>
      <c r="J62" s="38"/>
      <c r="K62" s="38"/>
      <c r="L62" s="38"/>
      <c r="M62" s="38"/>
      <c r="N62" s="38"/>
      <c r="O62" s="38"/>
      <c r="P62" s="38"/>
      <c r="Q62" s="38"/>
      <c r="R62" s="38"/>
      <c r="S62" s="38"/>
      <c r="T62" s="38"/>
      <c r="U62" s="38"/>
      <c r="V62" s="38"/>
      <c r="W62" s="38"/>
      <c r="X62" s="38"/>
      <c r="Y62" s="38"/>
      <c r="Z62" s="38"/>
      <c r="AA62" s="38"/>
      <c r="AB62" s="38"/>
      <c r="AC62" s="38"/>
      <c r="AD62" s="38"/>
      <c r="AE62" s="38"/>
      <c r="AF62" s="38"/>
      <c r="AG62" s="38"/>
    </row>
    <row r="63" spans="1:33" ht="15" customHeight="1" x14ac:dyDescent="0.2">
      <c r="A63" s="43" t="s">
        <v>408</v>
      </c>
      <c r="B63" s="66" t="s">
        <v>146</v>
      </c>
      <c r="C63" s="71">
        <v>1508.6479489999999</v>
      </c>
      <c r="D63" s="71">
        <v>1479.0584719999999</v>
      </c>
      <c r="E63" s="71">
        <v>1498.761841</v>
      </c>
      <c r="F63" s="71">
        <v>1511.532837</v>
      </c>
      <c r="G63" s="71">
        <v>1523.877686</v>
      </c>
      <c r="H63" s="71">
        <v>1537.3596190000001</v>
      </c>
      <c r="I63" s="71">
        <v>1548.5345460000001</v>
      </c>
      <c r="J63" s="71">
        <v>1557.1938479999999</v>
      </c>
      <c r="K63" s="71">
        <v>1563.3201899999999</v>
      </c>
      <c r="L63" s="71">
        <v>1568.4975589999999</v>
      </c>
      <c r="M63" s="71">
        <v>1574.0804439999999</v>
      </c>
      <c r="N63" s="71">
        <v>1580.035034</v>
      </c>
      <c r="O63" s="71">
        <v>1585.5839840000001</v>
      </c>
      <c r="P63" s="71">
        <v>1595.0478519999999</v>
      </c>
      <c r="Q63" s="71">
        <v>1606.128784</v>
      </c>
      <c r="R63" s="71">
        <v>1618.1392820000001</v>
      </c>
      <c r="S63" s="71">
        <v>1629.1613769999999</v>
      </c>
      <c r="T63" s="71">
        <v>1640.3579099999999</v>
      </c>
      <c r="U63" s="71">
        <v>1651.3817140000001</v>
      </c>
      <c r="V63" s="71">
        <v>1662.9941409999999</v>
      </c>
      <c r="W63" s="71">
        <v>1675.880737</v>
      </c>
      <c r="X63" s="71">
        <v>1689.648193</v>
      </c>
      <c r="Y63" s="71">
        <v>1704.3085940000001</v>
      </c>
      <c r="Z63" s="71">
        <v>1719.7033690000001</v>
      </c>
      <c r="AA63" s="71">
        <v>1736.4311520000001</v>
      </c>
      <c r="AB63" s="71">
        <v>1754.3100589999999</v>
      </c>
      <c r="AC63" s="71">
        <v>1772.478149</v>
      </c>
      <c r="AD63" s="71">
        <v>1791.2467039999999</v>
      </c>
      <c r="AE63" s="71">
        <v>1811.7939449999999</v>
      </c>
      <c r="AF63" s="68">
        <v>6.561E-3</v>
      </c>
      <c r="AG63" s="38"/>
    </row>
    <row r="64" spans="1:33" ht="15" customHeight="1" x14ac:dyDescent="0.2">
      <c r="A64" s="43" t="s">
        <v>409</v>
      </c>
      <c r="B64" s="66" t="s">
        <v>147</v>
      </c>
      <c r="C64" s="71">
        <v>1346.5756839999999</v>
      </c>
      <c r="D64" s="71">
        <v>1324.414673</v>
      </c>
      <c r="E64" s="71">
        <v>1332.190552</v>
      </c>
      <c r="F64" s="71">
        <v>1329.360107</v>
      </c>
      <c r="G64" s="71">
        <v>1330.9746090000001</v>
      </c>
      <c r="H64" s="71">
        <v>1330.901611</v>
      </c>
      <c r="I64" s="71">
        <v>1338.4526370000001</v>
      </c>
      <c r="J64" s="71">
        <v>1345.4063719999999</v>
      </c>
      <c r="K64" s="71">
        <v>1351.6407469999999</v>
      </c>
      <c r="L64" s="71">
        <v>1358.888428</v>
      </c>
      <c r="M64" s="71">
        <v>1366.605591</v>
      </c>
      <c r="N64" s="71">
        <v>1371.6313479999999</v>
      </c>
      <c r="O64" s="71">
        <v>1375.619629</v>
      </c>
      <c r="P64" s="71">
        <v>1381.3101810000001</v>
      </c>
      <c r="Q64" s="71">
        <v>1385.496948</v>
      </c>
      <c r="R64" s="71">
        <v>1390.2330320000001</v>
      </c>
      <c r="S64" s="71">
        <v>1393.473999</v>
      </c>
      <c r="T64" s="71">
        <v>1396.2742920000001</v>
      </c>
      <c r="U64" s="71">
        <v>1400.4307859999999</v>
      </c>
      <c r="V64" s="71">
        <v>1405.8426509999999</v>
      </c>
      <c r="W64" s="71">
        <v>1412.1163329999999</v>
      </c>
      <c r="X64" s="71">
        <v>1419.3504640000001</v>
      </c>
      <c r="Y64" s="71">
        <v>1427.110962</v>
      </c>
      <c r="Z64" s="71">
        <v>1435.6904300000001</v>
      </c>
      <c r="AA64" s="71">
        <v>1444.2977289999999</v>
      </c>
      <c r="AB64" s="71">
        <v>1455.439453</v>
      </c>
      <c r="AC64" s="71">
        <v>1466.544312</v>
      </c>
      <c r="AD64" s="71">
        <v>1478.826904</v>
      </c>
      <c r="AE64" s="71">
        <v>1492.142822</v>
      </c>
      <c r="AF64" s="68">
        <v>3.673E-3</v>
      </c>
      <c r="AG64" s="38"/>
    </row>
    <row r="65" spans="1:33" ht="15" customHeight="1" x14ac:dyDescent="0.2">
      <c r="A65" s="43" t="s">
        <v>410</v>
      </c>
      <c r="B65" s="66" t="s">
        <v>148</v>
      </c>
      <c r="C65" s="71">
        <v>1013.826233</v>
      </c>
      <c r="D65" s="71">
        <v>1017.035034</v>
      </c>
      <c r="E65" s="71">
        <v>1010.613342</v>
      </c>
      <c r="F65" s="71">
        <v>1017.345337</v>
      </c>
      <c r="G65" s="71">
        <v>1029.3660890000001</v>
      </c>
      <c r="H65" s="71">
        <v>1038.971802</v>
      </c>
      <c r="I65" s="71">
        <v>1046.74353</v>
      </c>
      <c r="J65" s="71">
        <v>1051.9785159999999</v>
      </c>
      <c r="K65" s="71">
        <v>1054.5239260000001</v>
      </c>
      <c r="L65" s="71">
        <v>1056.740845</v>
      </c>
      <c r="M65" s="71">
        <v>1062.9748540000001</v>
      </c>
      <c r="N65" s="71">
        <v>1066.2261960000001</v>
      </c>
      <c r="O65" s="71">
        <v>1072.4453120000001</v>
      </c>
      <c r="P65" s="71">
        <v>1079.723755</v>
      </c>
      <c r="Q65" s="71">
        <v>1084.6324460000001</v>
      </c>
      <c r="R65" s="71">
        <v>1090.831543</v>
      </c>
      <c r="S65" s="71">
        <v>1097.142212</v>
      </c>
      <c r="T65" s="71">
        <v>1102.1000979999999</v>
      </c>
      <c r="U65" s="71">
        <v>1108.7885739999999</v>
      </c>
      <c r="V65" s="71">
        <v>1116.909058</v>
      </c>
      <c r="W65" s="71">
        <v>1124.6568600000001</v>
      </c>
      <c r="X65" s="71">
        <v>1131.1889650000001</v>
      </c>
      <c r="Y65" s="71">
        <v>1136.258789</v>
      </c>
      <c r="Z65" s="71">
        <v>1141.7172849999999</v>
      </c>
      <c r="AA65" s="71">
        <v>1152.8532709999999</v>
      </c>
      <c r="AB65" s="71">
        <v>1160.8237300000001</v>
      </c>
      <c r="AC65" s="71">
        <v>1166.3402100000001</v>
      </c>
      <c r="AD65" s="71">
        <v>1172.239624</v>
      </c>
      <c r="AE65" s="71">
        <v>1183.400269</v>
      </c>
      <c r="AF65" s="68">
        <v>5.5389999999999997E-3</v>
      </c>
      <c r="AG65" s="38"/>
    </row>
    <row r="66" spans="1:33" ht="12" x14ac:dyDescent="0.2">
      <c r="A66" s="43" t="s">
        <v>411</v>
      </c>
      <c r="B66" s="66" t="s">
        <v>149</v>
      </c>
      <c r="C66" s="71">
        <v>17.104813</v>
      </c>
      <c r="D66" s="71">
        <v>20.818840000000002</v>
      </c>
      <c r="E66" s="71">
        <v>25.291713999999999</v>
      </c>
      <c r="F66" s="71">
        <v>30.471529</v>
      </c>
      <c r="G66" s="71">
        <v>36.671711000000002</v>
      </c>
      <c r="H66" s="71">
        <v>44.034016000000001</v>
      </c>
      <c r="I66" s="71">
        <v>52.443638</v>
      </c>
      <c r="J66" s="71">
        <v>62.011752999999999</v>
      </c>
      <c r="K66" s="71">
        <v>72.547957999999994</v>
      </c>
      <c r="L66" s="71">
        <v>82.243622000000002</v>
      </c>
      <c r="M66" s="71">
        <v>92.229598999999993</v>
      </c>
      <c r="N66" s="71">
        <v>102.246773</v>
      </c>
      <c r="O66" s="71">
        <v>112.604744</v>
      </c>
      <c r="P66" s="71">
        <v>122.83654799999999</v>
      </c>
      <c r="Q66" s="71">
        <v>132.71783400000001</v>
      </c>
      <c r="R66" s="71">
        <v>142.34561199999999</v>
      </c>
      <c r="S66" s="71">
        <v>151.66184999999999</v>
      </c>
      <c r="T66" s="71">
        <v>160.5009</v>
      </c>
      <c r="U66" s="71">
        <v>168.79473899999999</v>
      </c>
      <c r="V66" s="71">
        <v>176.638443</v>
      </c>
      <c r="W66" s="71">
        <v>183.959</v>
      </c>
      <c r="X66" s="71">
        <v>190.64669799999999</v>
      </c>
      <c r="Y66" s="71">
        <v>196.906891</v>
      </c>
      <c r="Z66" s="71">
        <v>202.55365</v>
      </c>
      <c r="AA66" s="71">
        <v>208.316788</v>
      </c>
      <c r="AB66" s="71">
        <v>213.76280199999999</v>
      </c>
      <c r="AC66" s="71">
        <v>219.04420500000001</v>
      </c>
      <c r="AD66" s="71">
        <v>224.230515</v>
      </c>
      <c r="AE66" s="71">
        <v>229.211716</v>
      </c>
      <c r="AF66" s="68">
        <v>9.7119999999999998E-2</v>
      </c>
      <c r="AG66" s="38"/>
    </row>
    <row r="67" spans="1:33" ht="15" customHeight="1" x14ac:dyDescent="0.2">
      <c r="A67" s="43" t="s">
        <v>412</v>
      </c>
      <c r="B67" s="65" t="s">
        <v>150</v>
      </c>
      <c r="C67" s="74">
        <v>3886.1547850000002</v>
      </c>
      <c r="D67" s="74">
        <v>3841.326904</v>
      </c>
      <c r="E67" s="74">
        <v>3866.8576659999999</v>
      </c>
      <c r="F67" s="74">
        <v>3888.7097170000002</v>
      </c>
      <c r="G67" s="74">
        <v>3920.8901369999999</v>
      </c>
      <c r="H67" s="74">
        <v>3951.2670899999998</v>
      </c>
      <c r="I67" s="74">
        <v>3986.1743160000001</v>
      </c>
      <c r="J67" s="74">
        <v>4016.5903320000002</v>
      </c>
      <c r="K67" s="74">
        <v>4042.032471</v>
      </c>
      <c r="L67" s="74">
        <v>4066.3703609999998</v>
      </c>
      <c r="M67" s="74">
        <v>4095.8903810000002</v>
      </c>
      <c r="N67" s="74">
        <v>4120.1391599999997</v>
      </c>
      <c r="O67" s="74">
        <v>4146.2539059999999</v>
      </c>
      <c r="P67" s="74">
        <v>4178.9184569999998</v>
      </c>
      <c r="Q67" s="74">
        <v>4208.9760740000002</v>
      </c>
      <c r="R67" s="74">
        <v>4241.5493159999996</v>
      </c>
      <c r="S67" s="74">
        <v>4271.4399409999996</v>
      </c>
      <c r="T67" s="74">
        <v>4299.2333980000003</v>
      </c>
      <c r="U67" s="74">
        <v>4329.3959960000002</v>
      </c>
      <c r="V67" s="74">
        <v>4362.3837890000004</v>
      </c>
      <c r="W67" s="74">
        <v>4396.6127930000002</v>
      </c>
      <c r="X67" s="74">
        <v>4430.8344729999999</v>
      </c>
      <c r="Y67" s="74">
        <v>4464.5854490000002</v>
      </c>
      <c r="Z67" s="74">
        <v>4499.6645509999998</v>
      </c>
      <c r="AA67" s="74">
        <v>4541.8984380000002</v>
      </c>
      <c r="AB67" s="74">
        <v>4584.3359380000002</v>
      </c>
      <c r="AC67" s="74">
        <v>4624.40625</v>
      </c>
      <c r="AD67" s="74">
        <v>4666.5439450000003</v>
      </c>
      <c r="AE67" s="74">
        <v>4716.5493159999996</v>
      </c>
      <c r="AF67" s="70">
        <v>6.94E-3</v>
      </c>
      <c r="AG67" s="38"/>
    </row>
    <row r="68" spans="1:33" ht="15" customHeight="1" x14ac:dyDescent="0.2">
      <c r="A68" s="43" t="s">
        <v>413</v>
      </c>
      <c r="B68" s="66" t="s">
        <v>151</v>
      </c>
      <c r="C68" s="71">
        <v>198.34873999999999</v>
      </c>
      <c r="D68" s="71">
        <v>207.378006</v>
      </c>
      <c r="E68" s="71">
        <v>227.33663899999999</v>
      </c>
      <c r="F68" s="71">
        <v>235.616165</v>
      </c>
      <c r="G68" s="71">
        <v>243.01622</v>
      </c>
      <c r="H68" s="71">
        <v>250.383972</v>
      </c>
      <c r="I68" s="71">
        <v>257.49185199999999</v>
      </c>
      <c r="J68" s="71">
        <v>265.89318800000001</v>
      </c>
      <c r="K68" s="71">
        <v>273.437927</v>
      </c>
      <c r="L68" s="71">
        <v>281.23052999999999</v>
      </c>
      <c r="M68" s="71">
        <v>289.10574300000002</v>
      </c>
      <c r="N68" s="71">
        <v>298.00817899999998</v>
      </c>
      <c r="O68" s="71">
        <v>307.25247200000001</v>
      </c>
      <c r="P68" s="71">
        <v>314.63729899999998</v>
      </c>
      <c r="Q68" s="71">
        <v>323.818512</v>
      </c>
      <c r="R68" s="71">
        <v>331.81133999999997</v>
      </c>
      <c r="S68" s="71">
        <v>340.97918700000002</v>
      </c>
      <c r="T68" s="71">
        <v>350.40817299999998</v>
      </c>
      <c r="U68" s="71">
        <v>359.848724</v>
      </c>
      <c r="V68" s="71">
        <v>369.35775799999999</v>
      </c>
      <c r="W68" s="71">
        <v>378.94695999999999</v>
      </c>
      <c r="X68" s="71">
        <v>388.690247</v>
      </c>
      <c r="Y68" s="71">
        <v>398.51220699999999</v>
      </c>
      <c r="Z68" s="71">
        <v>408.64822400000003</v>
      </c>
      <c r="AA68" s="71">
        <v>418.35836799999998</v>
      </c>
      <c r="AB68" s="71">
        <v>428.51309199999997</v>
      </c>
      <c r="AC68" s="71">
        <v>439.97396900000001</v>
      </c>
      <c r="AD68" s="71">
        <v>450.67678799999999</v>
      </c>
      <c r="AE68" s="71">
        <v>461.46173099999999</v>
      </c>
      <c r="AF68" s="68">
        <v>3.0615E-2</v>
      </c>
      <c r="AG68" s="38"/>
    </row>
    <row r="69" spans="1:33" ht="15" customHeight="1" x14ac:dyDescent="0.2">
      <c r="A69" s="43" t="s">
        <v>414</v>
      </c>
      <c r="B69" s="65" t="s">
        <v>152</v>
      </c>
      <c r="C69" s="74">
        <v>4084.5034179999998</v>
      </c>
      <c r="D69" s="74">
        <v>4048.7048340000001</v>
      </c>
      <c r="E69" s="74">
        <v>4094.194336</v>
      </c>
      <c r="F69" s="74">
        <v>4124.3256840000004</v>
      </c>
      <c r="G69" s="74">
        <v>4163.90625</v>
      </c>
      <c r="H69" s="74">
        <v>4201.6508789999998</v>
      </c>
      <c r="I69" s="74">
        <v>4243.6660160000001</v>
      </c>
      <c r="J69" s="74">
        <v>4282.4833980000003</v>
      </c>
      <c r="K69" s="74">
        <v>4315.4702150000003</v>
      </c>
      <c r="L69" s="74">
        <v>4347.6010740000002</v>
      </c>
      <c r="M69" s="74">
        <v>4384.9960940000001</v>
      </c>
      <c r="N69" s="74">
        <v>4418.1474609999996</v>
      </c>
      <c r="O69" s="74">
        <v>4453.5063479999999</v>
      </c>
      <c r="P69" s="74">
        <v>4493.5556640000004</v>
      </c>
      <c r="Q69" s="74">
        <v>4532.7944340000004</v>
      </c>
      <c r="R69" s="74">
        <v>4573.3608400000003</v>
      </c>
      <c r="S69" s="74">
        <v>4612.4189450000003</v>
      </c>
      <c r="T69" s="74">
        <v>4649.6416019999997</v>
      </c>
      <c r="U69" s="74">
        <v>4689.2446289999998</v>
      </c>
      <c r="V69" s="74">
        <v>4731.7416990000002</v>
      </c>
      <c r="W69" s="74">
        <v>4775.5595700000003</v>
      </c>
      <c r="X69" s="74">
        <v>4819.5249020000001</v>
      </c>
      <c r="Y69" s="74">
        <v>4863.0976559999999</v>
      </c>
      <c r="Z69" s="74">
        <v>4908.3129879999997</v>
      </c>
      <c r="AA69" s="74">
        <v>4960.2568359999996</v>
      </c>
      <c r="AB69" s="74">
        <v>5012.8491210000002</v>
      </c>
      <c r="AC69" s="74">
        <v>5064.3803710000002</v>
      </c>
      <c r="AD69" s="74">
        <v>5117.220703</v>
      </c>
      <c r="AE69" s="74">
        <v>5178.0112300000001</v>
      </c>
      <c r="AF69" s="70">
        <v>8.5079999999999999E-3</v>
      </c>
      <c r="AG69" s="38"/>
    </row>
    <row r="70" spans="1:33" ht="15" customHeight="1" x14ac:dyDescent="0.2">
      <c r="B70" s="38"/>
      <c r="C70" s="38"/>
      <c r="D70" s="38"/>
      <c r="E70" s="38"/>
      <c r="F70" s="38"/>
      <c r="G70" s="38"/>
      <c r="H70" s="38"/>
      <c r="I70" s="38"/>
      <c r="J70" s="38"/>
      <c r="K70" s="38"/>
      <c r="L70" s="38"/>
      <c r="M70" s="38"/>
      <c r="N70" s="38"/>
      <c r="O70" s="38"/>
      <c r="P70" s="38"/>
      <c r="Q70" s="38"/>
      <c r="R70" s="38"/>
      <c r="S70" s="38"/>
      <c r="T70" s="38"/>
      <c r="U70" s="38"/>
      <c r="V70" s="38"/>
      <c r="W70" s="38"/>
      <c r="X70" s="38"/>
      <c r="Y70" s="38"/>
      <c r="Z70" s="38"/>
      <c r="AA70" s="38"/>
      <c r="AB70" s="38"/>
      <c r="AC70" s="38"/>
      <c r="AD70" s="38"/>
      <c r="AE70" s="38"/>
      <c r="AF70" s="38"/>
      <c r="AG70" s="38"/>
    </row>
    <row r="71" spans="1:33" ht="15" customHeight="1" x14ac:dyDescent="0.2">
      <c r="B71" s="65" t="s">
        <v>153</v>
      </c>
      <c r="C71" s="38"/>
      <c r="D71" s="38"/>
      <c r="E71" s="38"/>
      <c r="F71" s="38"/>
      <c r="G71" s="38"/>
      <c r="H71" s="38"/>
      <c r="I71" s="38"/>
      <c r="J71" s="38"/>
      <c r="K71" s="38"/>
      <c r="L71" s="38"/>
      <c r="M71" s="38"/>
      <c r="N71" s="38"/>
      <c r="O71" s="38"/>
      <c r="P71" s="38"/>
      <c r="Q71" s="38"/>
      <c r="R71" s="38"/>
      <c r="S71" s="38"/>
      <c r="T71" s="38"/>
      <c r="U71" s="38"/>
      <c r="V71" s="38"/>
      <c r="W71" s="38"/>
      <c r="X71" s="38"/>
      <c r="Y71" s="38"/>
      <c r="Z71" s="38"/>
      <c r="AA71" s="38"/>
      <c r="AB71" s="38"/>
      <c r="AC71" s="38"/>
      <c r="AD71" s="38"/>
      <c r="AE71" s="38"/>
      <c r="AF71" s="38"/>
      <c r="AG71" s="38"/>
    </row>
    <row r="72" spans="1:33" ht="15" customHeight="1" x14ac:dyDescent="0.2">
      <c r="B72" s="65" t="s">
        <v>654</v>
      </c>
      <c r="C72" s="38"/>
      <c r="D72" s="38"/>
      <c r="E72" s="38"/>
      <c r="F72" s="38"/>
      <c r="G72" s="38"/>
      <c r="H72" s="38"/>
      <c r="I72" s="38"/>
      <c r="J72" s="38"/>
      <c r="K72" s="38"/>
      <c r="L72" s="38"/>
      <c r="M72" s="38"/>
      <c r="N72" s="38"/>
      <c r="O72" s="38"/>
      <c r="P72" s="38"/>
      <c r="Q72" s="38"/>
      <c r="R72" s="38"/>
      <c r="S72" s="38"/>
      <c r="T72" s="38"/>
      <c r="U72" s="38"/>
      <c r="V72" s="38"/>
      <c r="W72" s="38"/>
      <c r="X72" s="38"/>
      <c r="Y72" s="38"/>
      <c r="Z72" s="38"/>
      <c r="AA72" s="38"/>
      <c r="AB72" s="38"/>
      <c r="AC72" s="38"/>
      <c r="AD72" s="38"/>
      <c r="AE72" s="38"/>
      <c r="AF72" s="38"/>
      <c r="AG72" s="38"/>
    </row>
    <row r="73" spans="1:33" ht="12" x14ac:dyDescent="0.2">
      <c r="A73" s="43" t="s">
        <v>415</v>
      </c>
      <c r="B73" s="66" t="s">
        <v>146</v>
      </c>
      <c r="C73" s="72">
        <v>14.558745999999999</v>
      </c>
      <c r="D73" s="72">
        <v>14.137022</v>
      </c>
      <c r="E73" s="72">
        <v>13.836985</v>
      </c>
      <c r="F73" s="72">
        <v>13.423342999999999</v>
      </c>
      <c r="G73" s="72">
        <v>13.182622</v>
      </c>
      <c r="H73" s="72">
        <v>12.999249000000001</v>
      </c>
      <c r="I73" s="72">
        <v>12.875704000000001</v>
      </c>
      <c r="J73" s="72">
        <v>12.842129</v>
      </c>
      <c r="K73" s="72">
        <v>12.876039</v>
      </c>
      <c r="L73" s="72">
        <v>12.943087</v>
      </c>
      <c r="M73" s="72">
        <v>13.004488</v>
      </c>
      <c r="N73" s="72">
        <v>13.199555</v>
      </c>
      <c r="O73" s="72">
        <v>13.349550000000001</v>
      </c>
      <c r="P73" s="72">
        <v>13.363859</v>
      </c>
      <c r="Q73" s="72">
        <v>13.446160000000001</v>
      </c>
      <c r="R73" s="72">
        <v>13.548438000000001</v>
      </c>
      <c r="S73" s="72">
        <v>13.691177</v>
      </c>
      <c r="T73" s="72">
        <v>13.791919999999999</v>
      </c>
      <c r="U73" s="72">
        <v>13.892632000000001</v>
      </c>
      <c r="V73" s="72">
        <v>13.972958</v>
      </c>
      <c r="W73" s="72">
        <v>14.018152000000001</v>
      </c>
      <c r="X73" s="72">
        <v>14.048780000000001</v>
      </c>
      <c r="Y73" s="72">
        <v>14.074063000000001</v>
      </c>
      <c r="Z73" s="72">
        <v>14.104900000000001</v>
      </c>
      <c r="AA73" s="72">
        <v>14.081588</v>
      </c>
      <c r="AB73" s="72">
        <v>14.041449</v>
      </c>
      <c r="AC73" s="72">
        <v>14.020605</v>
      </c>
      <c r="AD73" s="72">
        <v>13.956806</v>
      </c>
      <c r="AE73" s="72">
        <v>13.852473</v>
      </c>
      <c r="AF73" s="68">
        <v>-1.774E-3</v>
      </c>
      <c r="AG73" s="38"/>
    </row>
    <row r="74" spans="1:33" ht="15" customHeight="1" x14ac:dyDescent="0.2">
      <c r="A74" s="43" t="s">
        <v>416</v>
      </c>
      <c r="B74" s="66" t="s">
        <v>147</v>
      </c>
      <c r="C74" s="72">
        <v>12.512105</v>
      </c>
      <c r="D74" s="72">
        <v>12.249195</v>
      </c>
      <c r="E74" s="72">
        <v>11.71762</v>
      </c>
      <c r="F74" s="72">
        <v>11.21616</v>
      </c>
      <c r="G74" s="72">
        <v>10.936932000000001</v>
      </c>
      <c r="H74" s="72">
        <v>10.734302</v>
      </c>
      <c r="I74" s="72">
        <v>10.563871000000001</v>
      </c>
      <c r="J74" s="72">
        <v>10.480594999999999</v>
      </c>
      <c r="K74" s="72">
        <v>10.468112</v>
      </c>
      <c r="L74" s="72">
        <v>10.462433000000001</v>
      </c>
      <c r="M74" s="72">
        <v>10.451896</v>
      </c>
      <c r="N74" s="72">
        <v>10.570556</v>
      </c>
      <c r="O74" s="72">
        <v>10.648975</v>
      </c>
      <c r="P74" s="72">
        <v>10.623759</v>
      </c>
      <c r="Q74" s="72">
        <v>10.65635</v>
      </c>
      <c r="R74" s="72">
        <v>10.693994</v>
      </c>
      <c r="S74" s="72">
        <v>10.778915</v>
      </c>
      <c r="T74" s="72">
        <v>10.834794</v>
      </c>
      <c r="U74" s="72">
        <v>10.88077</v>
      </c>
      <c r="V74" s="72">
        <v>10.91621</v>
      </c>
      <c r="W74" s="72">
        <v>10.921968</v>
      </c>
      <c r="X74" s="72">
        <v>10.924382</v>
      </c>
      <c r="Y74" s="72">
        <v>10.911804</v>
      </c>
      <c r="Z74" s="72">
        <v>10.894216</v>
      </c>
      <c r="AA74" s="72">
        <v>10.833881999999999</v>
      </c>
      <c r="AB74" s="72">
        <v>10.744009</v>
      </c>
      <c r="AC74" s="72">
        <v>10.705812</v>
      </c>
      <c r="AD74" s="72">
        <v>10.620430000000001</v>
      </c>
      <c r="AE74" s="72">
        <v>10.509831</v>
      </c>
      <c r="AF74" s="68">
        <v>-6.2090000000000001E-3</v>
      </c>
      <c r="AG74" s="38"/>
    </row>
    <row r="75" spans="1:33" ht="15" customHeight="1" x14ac:dyDescent="0.2">
      <c r="A75" s="43" t="s">
        <v>417</v>
      </c>
      <c r="B75" s="66" t="s">
        <v>148</v>
      </c>
      <c r="C75" s="72">
        <v>8.3324549999999995</v>
      </c>
      <c r="D75" s="72">
        <v>8.1783110000000008</v>
      </c>
      <c r="E75" s="72">
        <v>7.5627209999999998</v>
      </c>
      <c r="F75" s="72">
        <v>7.1506829999999999</v>
      </c>
      <c r="G75" s="72">
        <v>6.8767699999999996</v>
      </c>
      <c r="H75" s="72">
        <v>6.6846040000000002</v>
      </c>
      <c r="I75" s="72">
        <v>6.5606540000000004</v>
      </c>
      <c r="J75" s="72">
        <v>6.4943369999999998</v>
      </c>
      <c r="K75" s="72">
        <v>6.4774989999999999</v>
      </c>
      <c r="L75" s="72">
        <v>6.4750870000000003</v>
      </c>
      <c r="M75" s="72">
        <v>6.4792339999999999</v>
      </c>
      <c r="N75" s="72">
        <v>6.5891409999999997</v>
      </c>
      <c r="O75" s="72">
        <v>6.6222760000000003</v>
      </c>
      <c r="P75" s="72">
        <v>6.60487</v>
      </c>
      <c r="Q75" s="72">
        <v>6.6469009999999997</v>
      </c>
      <c r="R75" s="72">
        <v>6.7022019999999998</v>
      </c>
      <c r="S75" s="72">
        <v>6.7931980000000003</v>
      </c>
      <c r="T75" s="72">
        <v>6.8714449999999996</v>
      </c>
      <c r="U75" s="72">
        <v>6.9273300000000004</v>
      </c>
      <c r="V75" s="72">
        <v>6.9735250000000004</v>
      </c>
      <c r="W75" s="72">
        <v>6.9766310000000002</v>
      </c>
      <c r="X75" s="72">
        <v>6.9635569999999998</v>
      </c>
      <c r="Y75" s="72">
        <v>6.9610820000000002</v>
      </c>
      <c r="Z75" s="72">
        <v>6.9443729999999997</v>
      </c>
      <c r="AA75" s="72">
        <v>6.9011990000000001</v>
      </c>
      <c r="AB75" s="72">
        <v>6.8564980000000002</v>
      </c>
      <c r="AC75" s="72">
        <v>6.8319080000000003</v>
      </c>
      <c r="AD75" s="72">
        <v>6.7879420000000001</v>
      </c>
      <c r="AE75" s="72">
        <v>6.7243789999999999</v>
      </c>
      <c r="AF75" s="68">
        <v>-7.6290000000000004E-3</v>
      </c>
      <c r="AG75" s="38"/>
    </row>
    <row r="76" spans="1:33" ht="15" customHeight="1" x14ac:dyDescent="0.2">
      <c r="A76" s="43" t="s">
        <v>418</v>
      </c>
      <c r="B76" s="66" t="s">
        <v>149</v>
      </c>
      <c r="C76" s="72">
        <v>14.502357</v>
      </c>
      <c r="D76" s="72">
        <v>15.017732000000001</v>
      </c>
      <c r="E76" s="72">
        <v>14.568986000000001</v>
      </c>
      <c r="F76" s="72">
        <v>13.740180000000001</v>
      </c>
      <c r="G76" s="72">
        <v>13.61303</v>
      </c>
      <c r="H76" s="72">
        <v>13.589596999999999</v>
      </c>
      <c r="I76" s="72">
        <v>13.559766</v>
      </c>
      <c r="J76" s="72">
        <v>13.553876000000001</v>
      </c>
      <c r="K76" s="72">
        <v>13.556692</v>
      </c>
      <c r="L76" s="72">
        <v>13.623919000000001</v>
      </c>
      <c r="M76" s="72">
        <v>13.704961000000001</v>
      </c>
      <c r="N76" s="72">
        <v>13.841100000000001</v>
      </c>
      <c r="O76" s="72">
        <v>13.939563</v>
      </c>
      <c r="P76" s="72">
        <v>14.008406000000001</v>
      </c>
      <c r="Q76" s="72">
        <v>14.012616</v>
      </c>
      <c r="R76" s="72">
        <v>14.122978</v>
      </c>
      <c r="S76" s="72">
        <v>14.216115</v>
      </c>
      <c r="T76" s="72">
        <v>14.355930000000001</v>
      </c>
      <c r="U76" s="72">
        <v>14.427718</v>
      </c>
      <c r="V76" s="72">
        <v>14.510460999999999</v>
      </c>
      <c r="W76" s="72">
        <v>14.511039</v>
      </c>
      <c r="X76" s="72">
        <v>14.500132000000001</v>
      </c>
      <c r="Y76" s="72">
        <v>14.488925</v>
      </c>
      <c r="Z76" s="72">
        <v>14.506548</v>
      </c>
      <c r="AA76" s="72">
        <v>14.54316</v>
      </c>
      <c r="AB76" s="72">
        <v>14.494947</v>
      </c>
      <c r="AC76" s="72">
        <v>14.495820999999999</v>
      </c>
      <c r="AD76" s="72">
        <v>14.338176000000001</v>
      </c>
      <c r="AE76" s="72">
        <v>14.21382</v>
      </c>
      <c r="AF76" s="68">
        <v>-7.1699999999999997E-4</v>
      </c>
      <c r="AG76" s="38"/>
    </row>
    <row r="77" spans="1:33" ht="15" customHeight="1" x14ac:dyDescent="0.2">
      <c r="A77" s="43" t="s">
        <v>419</v>
      </c>
      <c r="B77" s="65" t="s">
        <v>154</v>
      </c>
      <c r="C77" s="75">
        <v>12.224997999999999</v>
      </c>
      <c r="D77" s="75">
        <v>11.913273</v>
      </c>
      <c r="E77" s="75">
        <v>11.471824</v>
      </c>
      <c r="F77" s="75">
        <v>11.030275</v>
      </c>
      <c r="G77" s="75">
        <v>10.768831</v>
      </c>
      <c r="H77" s="75">
        <v>10.582514</v>
      </c>
      <c r="I77" s="75">
        <v>10.45016</v>
      </c>
      <c r="J77" s="75">
        <v>10.399552</v>
      </c>
      <c r="K77" s="75">
        <v>10.413741999999999</v>
      </c>
      <c r="L77" s="75">
        <v>10.447018999999999</v>
      </c>
      <c r="M77" s="75">
        <v>10.475133</v>
      </c>
      <c r="N77" s="75">
        <v>10.629588999999999</v>
      </c>
      <c r="O77" s="75">
        <v>10.729555</v>
      </c>
      <c r="P77" s="75">
        <v>10.730740000000001</v>
      </c>
      <c r="Q77" s="75">
        <v>10.793545</v>
      </c>
      <c r="R77" s="75">
        <v>10.871433</v>
      </c>
      <c r="S77" s="75">
        <v>10.987963000000001</v>
      </c>
      <c r="T77" s="75">
        <v>11.078531</v>
      </c>
      <c r="U77" s="75">
        <v>11.155383</v>
      </c>
      <c r="V77" s="75">
        <v>11.217563</v>
      </c>
      <c r="W77" s="75">
        <v>11.243109</v>
      </c>
      <c r="X77" s="75">
        <v>11.258493</v>
      </c>
      <c r="Y77" s="75">
        <v>11.271253</v>
      </c>
      <c r="Z77" s="75">
        <v>11.281693000000001</v>
      </c>
      <c r="AA77" s="75">
        <v>11.247436</v>
      </c>
      <c r="AB77" s="75">
        <v>11.196383000000001</v>
      </c>
      <c r="AC77" s="75">
        <v>11.178801</v>
      </c>
      <c r="AD77" s="75">
        <v>11.117008</v>
      </c>
      <c r="AE77" s="75">
        <v>11.024077999999999</v>
      </c>
      <c r="AF77" s="70">
        <v>-3.686E-3</v>
      </c>
      <c r="AG77" s="38"/>
    </row>
    <row r="78" spans="1:33" ht="15" customHeight="1" x14ac:dyDescent="0.2">
      <c r="B78" s="65" t="s">
        <v>155</v>
      </c>
      <c r="C78" s="38"/>
      <c r="D78" s="38"/>
      <c r="E78" s="38"/>
      <c r="F78" s="38"/>
      <c r="G78" s="38"/>
      <c r="H78" s="38"/>
      <c r="I78" s="38"/>
      <c r="J78" s="38"/>
      <c r="K78" s="38"/>
      <c r="L78" s="38"/>
      <c r="M78" s="38"/>
      <c r="N78" s="38"/>
      <c r="O78" s="38"/>
      <c r="P78" s="38"/>
      <c r="Q78" s="38"/>
      <c r="R78" s="38"/>
      <c r="S78" s="38"/>
      <c r="T78" s="38"/>
      <c r="U78" s="38"/>
      <c r="V78" s="38"/>
      <c r="W78" s="38"/>
      <c r="X78" s="38"/>
      <c r="Y78" s="38"/>
      <c r="Z78" s="38"/>
      <c r="AA78" s="38"/>
      <c r="AB78" s="38"/>
      <c r="AC78" s="38"/>
      <c r="AD78" s="38"/>
      <c r="AE78" s="38"/>
      <c r="AF78" s="38"/>
      <c r="AG78" s="38"/>
    </row>
    <row r="79" spans="1:33" ht="12" x14ac:dyDescent="0.2">
      <c r="A79" s="43" t="s">
        <v>420</v>
      </c>
      <c r="B79" s="66" t="s">
        <v>146</v>
      </c>
      <c r="C79" s="72">
        <v>14.558745999999999</v>
      </c>
      <c r="D79" s="72">
        <v>14.721423</v>
      </c>
      <c r="E79" s="72">
        <v>14.760685</v>
      </c>
      <c r="F79" s="72">
        <v>14.630814000000001</v>
      </c>
      <c r="G79" s="72">
        <v>14.674791000000001</v>
      </c>
      <c r="H79" s="72">
        <v>14.783257000000001</v>
      </c>
      <c r="I79" s="72">
        <v>14.959111</v>
      </c>
      <c r="J79" s="72">
        <v>15.247320999999999</v>
      </c>
      <c r="K79" s="72">
        <v>15.628829</v>
      </c>
      <c r="L79" s="72">
        <v>16.069664</v>
      </c>
      <c r="M79" s="72">
        <v>16.515978</v>
      </c>
      <c r="N79" s="72">
        <v>17.160717000000002</v>
      </c>
      <c r="O79" s="72">
        <v>17.771509000000002</v>
      </c>
      <c r="P79" s="72">
        <v>18.207148</v>
      </c>
      <c r="Q79" s="72">
        <v>18.741202999999999</v>
      </c>
      <c r="R79" s="72">
        <v>19.306435</v>
      </c>
      <c r="S79" s="72">
        <v>19.941206000000001</v>
      </c>
      <c r="T79" s="72">
        <v>20.5291</v>
      </c>
      <c r="U79" s="72">
        <v>21.140167000000002</v>
      </c>
      <c r="V79" s="72">
        <v>21.739135999999998</v>
      </c>
      <c r="W79" s="72">
        <v>22.302057000000001</v>
      </c>
      <c r="X79" s="72">
        <v>22.863129000000001</v>
      </c>
      <c r="Y79" s="72">
        <v>23.433163</v>
      </c>
      <c r="Z79" s="72">
        <v>24.031725000000002</v>
      </c>
      <c r="AA79" s="72">
        <v>24.558036999999999</v>
      </c>
      <c r="AB79" s="72">
        <v>25.069824000000001</v>
      </c>
      <c r="AC79" s="72">
        <v>25.632684999999999</v>
      </c>
      <c r="AD79" s="72">
        <v>26.128471000000001</v>
      </c>
      <c r="AE79" s="72">
        <v>26.559172</v>
      </c>
      <c r="AF79" s="68">
        <v>2.1703E-2</v>
      </c>
      <c r="AG79" s="38"/>
    </row>
    <row r="80" spans="1:33" ht="15" customHeight="1" x14ac:dyDescent="0.2">
      <c r="A80" s="43" t="s">
        <v>421</v>
      </c>
      <c r="B80" s="66" t="s">
        <v>147</v>
      </c>
      <c r="C80" s="72">
        <v>12.512105</v>
      </c>
      <c r="D80" s="72">
        <v>12.755557</v>
      </c>
      <c r="E80" s="72">
        <v>12.499840000000001</v>
      </c>
      <c r="F80" s="72">
        <v>12.225088</v>
      </c>
      <c r="G80" s="72">
        <v>12.174906999999999</v>
      </c>
      <c r="H80" s="72">
        <v>12.207471999999999</v>
      </c>
      <c r="I80" s="72">
        <v>12.273202</v>
      </c>
      <c r="J80" s="72">
        <v>12.443498</v>
      </c>
      <c r="K80" s="72">
        <v>12.706108</v>
      </c>
      <c r="L80" s="72">
        <v>12.989776000000001</v>
      </c>
      <c r="M80" s="72">
        <v>13.274132</v>
      </c>
      <c r="N80" s="72">
        <v>13.742760000000001</v>
      </c>
      <c r="O80" s="72">
        <v>14.176384000000001</v>
      </c>
      <c r="P80" s="72">
        <v>14.473990000000001</v>
      </c>
      <c r="Q80" s="72">
        <v>14.852778000000001</v>
      </c>
      <c r="R80" s="72">
        <v>15.23887</v>
      </c>
      <c r="S80" s="72">
        <v>15.699496</v>
      </c>
      <c r="T80" s="72">
        <v>16.127457</v>
      </c>
      <c r="U80" s="72">
        <v>16.557072000000002</v>
      </c>
      <c r="V80" s="72">
        <v>16.983446000000001</v>
      </c>
      <c r="W80" s="72">
        <v>17.376208999999999</v>
      </c>
      <c r="X80" s="72">
        <v>17.778452000000001</v>
      </c>
      <c r="Y80" s="72">
        <v>18.168036000000001</v>
      </c>
      <c r="Z80" s="72">
        <v>18.561406999999999</v>
      </c>
      <c r="AA80" s="72">
        <v>18.894096000000001</v>
      </c>
      <c r="AB80" s="72">
        <v>19.182524000000001</v>
      </c>
      <c r="AC80" s="72">
        <v>19.572531000000001</v>
      </c>
      <c r="AD80" s="72">
        <v>19.882456000000001</v>
      </c>
      <c r="AE80" s="72">
        <v>20.150366000000002</v>
      </c>
      <c r="AF80" s="68">
        <v>1.7163999999999999E-2</v>
      </c>
      <c r="AG80" s="38"/>
    </row>
    <row r="81" spans="1:33" ht="12" x14ac:dyDescent="0.2">
      <c r="A81" s="43" t="s">
        <v>422</v>
      </c>
      <c r="B81" s="66" t="s">
        <v>148</v>
      </c>
      <c r="C81" s="72">
        <v>8.3324549999999995</v>
      </c>
      <c r="D81" s="72">
        <v>8.5163890000000002</v>
      </c>
      <c r="E81" s="72">
        <v>8.0675760000000007</v>
      </c>
      <c r="F81" s="72">
        <v>7.7939100000000003</v>
      </c>
      <c r="G81" s="72">
        <v>7.6551679999999998</v>
      </c>
      <c r="H81" s="72">
        <v>7.6019949999999996</v>
      </c>
      <c r="I81" s="72">
        <v>7.6222279999999998</v>
      </c>
      <c r="J81" s="72">
        <v>7.7106570000000003</v>
      </c>
      <c r="K81" s="72">
        <v>7.8623339999999997</v>
      </c>
      <c r="L81" s="72">
        <v>8.0392309999999991</v>
      </c>
      <c r="M81" s="72">
        <v>8.2287660000000002</v>
      </c>
      <c r="N81" s="72">
        <v>8.5665300000000002</v>
      </c>
      <c r="O81" s="72">
        <v>8.8158650000000005</v>
      </c>
      <c r="P81" s="72">
        <v>8.9985870000000006</v>
      </c>
      <c r="Q81" s="72">
        <v>9.2644230000000007</v>
      </c>
      <c r="R81" s="72">
        <v>9.5505929999999992</v>
      </c>
      <c r="S81" s="72">
        <v>9.8942960000000006</v>
      </c>
      <c r="T81" s="72">
        <v>10.228059</v>
      </c>
      <c r="U81" s="72">
        <v>10.541193</v>
      </c>
      <c r="V81" s="72">
        <v>10.849413999999999</v>
      </c>
      <c r="W81" s="72">
        <v>11.099410000000001</v>
      </c>
      <c r="X81" s="72">
        <v>11.332565000000001</v>
      </c>
      <c r="Y81" s="72">
        <v>11.590127000000001</v>
      </c>
      <c r="Z81" s="72">
        <v>11.831720000000001</v>
      </c>
      <c r="AA81" s="72">
        <v>12.035568</v>
      </c>
      <c r="AB81" s="72">
        <v>12.2417</v>
      </c>
      <c r="AC81" s="72">
        <v>12.490197999999999</v>
      </c>
      <c r="AD81" s="72">
        <v>12.707675</v>
      </c>
      <c r="AE81" s="72">
        <v>12.892566</v>
      </c>
      <c r="AF81" s="68">
        <v>1.5710999999999999E-2</v>
      </c>
      <c r="AG81" s="38"/>
    </row>
    <row r="82" spans="1:33" ht="15" customHeight="1" x14ac:dyDescent="0.2">
      <c r="A82" s="43" t="s">
        <v>423</v>
      </c>
      <c r="B82" s="66" t="s">
        <v>149</v>
      </c>
      <c r="C82" s="72">
        <v>14.502357</v>
      </c>
      <c r="D82" s="72">
        <v>15.638540000000001</v>
      </c>
      <c r="E82" s="72">
        <v>15.541551</v>
      </c>
      <c r="F82" s="72">
        <v>14.976151</v>
      </c>
      <c r="G82" s="72">
        <v>15.153918000000001</v>
      </c>
      <c r="H82" s="72">
        <v>15.454625</v>
      </c>
      <c r="I82" s="72">
        <v>15.75386</v>
      </c>
      <c r="J82" s="72">
        <v>16.092371</v>
      </c>
      <c r="K82" s="72">
        <v>16.454999999999998</v>
      </c>
      <c r="L82" s="72">
        <v>16.914961000000002</v>
      </c>
      <c r="M82" s="72">
        <v>17.405594000000001</v>
      </c>
      <c r="N82" s="72">
        <v>17.994786999999999</v>
      </c>
      <c r="O82" s="72">
        <v>18.556958999999999</v>
      </c>
      <c r="P82" s="72">
        <v>19.085289</v>
      </c>
      <c r="Q82" s="72">
        <v>19.530726999999999</v>
      </c>
      <c r="R82" s="72">
        <v>20.125150999999999</v>
      </c>
      <c r="S82" s="72">
        <v>20.705777999999999</v>
      </c>
      <c r="T82" s="72">
        <v>21.368621999999998</v>
      </c>
      <c r="U82" s="72">
        <v>21.954397</v>
      </c>
      <c r="V82" s="72">
        <v>22.575384</v>
      </c>
      <c r="W82" s="72">
        <v>23.086210000000001</v>
      </c>
      <c r="X82" s="72">
        <v>23.597664000000002</v>
      </c>
      <c r="Y82" s="72">
        <v>24.123901</v>
      </c>
      <c r="Z82" s="72">
        <v>24.716045000000001</v>
      </c>
      <c r="AA82" s="72">
        <v>25.363009999999999</v>
      </c>
      <c r="AB82" s="72">
        <v>25.879507</v>
      </c>
      <c r="AC82" s="72">
        <v>26.501481999999999</v>
      </c>
      <c r="AD82" s="72">
        <v>26.84243</v>
      </c>
      <c r="AE82" s="72">
        <v>27.251978000000001</v>
      </c>
      <c r="AF82" s="68">
        <v>2.2785E-2</v>
      </c>
      <c r="AG82" s="38"/>
    </row>
    <row r="83" spans="1:33" ht="15" customHeight="1" x14ac:dyDescent="0.2">
      <c r="A83" s="43" t="s">
        <v>424</v>
      </c>
      <c r="B83" s="65" t="s">
        <v>154</v>
      </c>
      <c r="C83" s="75">
        <v>12.224997999999999</v>
      </c>
      <c r="D83" s="75">
        <v>12.405747</v>
      </c>
      <c r="E83" s="75">
        <v>12.237636</v>
      </c>
      <c r="F83" s="75">
        <v>12.022482999999999</v>
      </c>
      <c r="G83" s="75">
        <v>11.987779</v>
      </c>
      <c r="H83" s="75">
        <v>12.034852000000001</v>
      </c>
      <c r="I83" s="75">
        <v>12.141092</v>
      </c>
      <c r="J83" s="75">
        <v>12.347277</v>
      </c>
      <c r="K83" s="75">
        <v>12.640115</v>
      </c>
      <c r="L83" s="75">
        <v>12.970637</v>
      </c>
      <c r="M83" s="75">
        <v>13.303642999999999</v>
      </c>
      <c r="N83" s="75">
        <v>13.819509999999999</v>
      </c>
      <c r="O83" s="75">
        <v>14.283655</v>
      </c>
      <c r="P83" s="75">
        <v>14.619742</v>
      </c>
      <c r="Q83" s="75">
        <v>15.044</v>
      </c>
      <c r="R83" s="75">
        <v>15.491720000000001</v>
      </c>
      <c r="S83" s="75">
        <v>16.003972999999998</v>
      </c>
      <c r="T83" s="75">
        <v>16.490255000000001</v>
      </c>
      <c r="U83" s="75">
        <v>16.974945000000002</v>
      </c>
      <c r="V83" s="75">
        <v>17.452290999999999</v>
      </c>
      <c r="W83" s="75">
        <v>17.887127</v>
      </c>
      <c r="X83" s="75">
        <v>18.322187</v>
      </c>
      <c r="Y83" s="75">
        <v>18.766511999999999</v>
      </c>
      <c r="Z83" s="75">
        <v>19.221584</v>
      </c>
      <c r="AA83" s="75">
        <v>19.615328000000002</v>
      </c>
      <c r="AB83" s="75">
        <v>19.990197999999999</v>
      </c>
      <c r="AC83" s="75">
        <v>20.437253999999999</v>
      </c>
      <c r="AD83" s="75">
        <v>20.812099</v>
      </c>
      <c r="AE83" s="75">
        <v>21.136326</v>
      </c>
      <c r="AF83" s="70">
        <v>1.9746E-2</v>
      </c>
      <c r="AG83" s="38"/>
    </row>
    <row r="84" spans="1:33" ht="15" customHeight="1" x14ac:dyDescent="0.2">
      <c r="B84" s="38"/>
      <c r="C84" s="38"/>
      <c r="D84" s="38"/>
      <c r="E84" s="38"/>
      <c r="F84" s="38"/>
      <c r="G84" s="38"/>
      <c r="H84" s="38"/>
      <c r="I84" s="38"/>
      <c r="J84" s="38"/>
      <c r="K84" s="38"/>
      <c r="L84" s="38"/>
      <c r="M84" s="38"/>
      <c r="N84" s="38"/>
      <c r="O84" s="38"/>
      <c r="P84" s="38"/>
      <c r="Q84" s="38"/>
      <c r="R84" s="38"/>
      <c r="S84" s="38"/>
      <c r="T84" s="38"/>
      <c r="U84" s="38"/>
      <c r="V84" s="38"/>
      <c r="W84" s="38"/>
      <c r="X84" s="38"/>
      <c r="Y84" s="38"/>
      <c r="Z84" s="38"/>
      <c r="AA84" s="38"/>
      <c r="AB84" s="38"/>
      <c r="AC84" s="38"/>
      <c r="AD84" s="38"/>
      <c r="AE84" s="38"/>
      <c r="AF84" s="38"/>
      <c r="AG84" s="38"/>
    </row>
    <row r="85" spans="1:33" ht="15" customHeight="1" x14ac:dyDescent="0.2">
      <c r="B85" s="65" t="s">
        <v>156</v>
      </c>
      <c r="C85" s="38"/>
      <c r="D85" s="38"/>
      <c r="E85" s="38"/>
      <c r="F85" s="38"/>
      <c r="G85" s="38"/>
      <c r="H85" s="38"/>
      <c r="I85" s="38"/>
      <c r="J85" s="38"/>
      <c r="K85" s="38"/>
      <c r="L85" s="38"/>
      <c r="M85" s="38"/>
      <c r="N85" s="38"/>
      <c r="O85" s="38"/>
      <c r="P85" s="38"/>
      <c r="Q85" s="38"/>
      <c r="R85" s="38"/>
      <c r="S85" s="38"/>
      <c r="T85" s="38"/>
      <c r="U85" s="38"/>
      <c r="V85" s="38"/>
      <c r="W85" s="38"/>
      <c r="X85" s="38"/>
      <c r="Y85" s="38"/>
      <c r="Z85" s="38"/>
      <c r="AA85" s="38"/>
      <c r="AB85" s="38"/>
      <c r="AC85" s="38"/>
      <c r="AD85" s="38"/>
      <c r="AE85" s="38"/>
      <c r="AF85" s="38"/>
      <c r="AG85" s="38"/>
    </row>
    <row r="86" spans="1:33" ht="15" customHeight="1" x14ac:dyDescent="0.2">
      <c r="B86" s="65" t="s">
        <v>654</v>
      </c>
      <c r="C86" s="38"/>
      <c r="D86" s="38"/>
      <c r="E86" s="38"/>
      <c r="F86" s="38"/>
      <c r="G86" s="38"/>
      <c r="H86" s="38"/>
      <c r="I86" s="38"/>
      <c r="J86" s="38"/>
      <c r="K86" s="38"/>
      <c r="L86" s="38"/>
      <c r="M86" s="38"/>
      <c r="N86" s="38"/>
      <c r="O86" s="38"/>
      <c r="P86" s="38"/>
      <c r="Q86" s="38"/>
      <c r="R86" s="38"/>
      <c r="S86" s="38"/>
      <c r="T86" s="38"/>
      <c r="U86" s="38"/>
      <c r="V86" s="38"/>
      <c r="W86" s="38"/>
      <c r="X86" s="38"/>
      <c r="Y86" s="38"/>
      <c r="Z86" s="38"/>
      <c r="AA86" s="38"/>
      <c r="AB86" s="38"/>
      <c r="AC86" s="38"/>
      <c r="AD86" s="38"/>
      <c r="AE86" s="38"/>
      <c r="AF86" s="38"/>
      <c r="AG86" s="38"/>
    </row>
    <row r="87" spans="1:33" ht="15" customHeight="1" x14ac:dyDescent="0.2">
      <c r="A87" s="43" t="s">
        <v>425</v>
      </c>
      <c r="B87" s="66" t="s">
        <v>157</v>
      </c>
      <c r="C87" s="72">
        <v>7.490151</v>
      </c>
      <c r="D87" s="72">
        <v>7.1217509999999997</v>
      </c>
      <c r="E87" s="72">
        <v>6.6237709999999996</v>
      </c>
      <c r="F87" s="72">
        <v>6.0795459999999997</v>
      </c>
      <c r="G87" s="72">
        <v>5.7195609999999997</v>
      </c>
      <c r="H87" s="72">
        <v>5.4453969999999998</v>
      </c>
      <c r="I87" s="72">
        <v>5.2318230000000003</v>
      </c>
      <c r="J87" s="72">
        <v>5.1054500000000003</v>
      </c>
      <c r="K87" s="72">
        <v>5.031301</v>
      </c>
      <c r="L87" s="72">
        <v>4.987285</v>
      </c>
      <c r="M87" s="72">
        <v>4.950399</v>
      </c>
      <c r="N87" s="72">
        <v>5.0374600000000003</v>
      </c>
      <c r="O87" s="72">
        <v>5.0800809999999998</v>
      </c>
      <c r="P87" s="72">
        <v>5.0371709999999998</v>
      </c>
      <c r="Q87" s="72">
        <v>5.065124</v>
      </c>
      <c r="R87" s="72">
        <v>5.1057360000000003</v>
      </c>
      <c r="S87" s="72">
        <v>5.1828440000000002</v>
      </c>
      <c r="T87" s="72">
        <v>5.2374910000000003</v>
      </c>
      <c r="U87" s="72">
        <v>5.279604</v>
      </c>
      <c r="V87" s="72">
        <v>5.3068010000000001</v>
      </c>
      <c r="W87" s="72">
        <v>5.3077310000000004</v>
      </c>
      <c r="X87" s="72">
        <v>5.3018929999999997</v>
      </c>
      <c r="Y87" s="72">
        <v>5.2897550000000004</v>
      </c>
      <c r="Z87" s="72">
        <v>5.2716000000000003</v>
      </c>
      <c r="AA87" s="72">
        <v>5.2285089999999999</v>
      </c>
      <c r="AB87" s="72">
        <v>5.1739329999999999</v>
      </c>
      <c r="AC87" s="72">
        <v>5.1594519999999999</v>
      </c>
      <c r="AD87" s="72">
        <v>5.1117509999999999</v>
      </c>
      <c r="AE87" s="72">
        <v>5.0462470000000001</v>
      </c>
      <c r="AF87" s="68">
        <v>-1.4005999999999999E-2</v>
      </c>
      <c r="AG87" s="38"/>
    </row>
    <row r="88" spans="1:33" ht="15" customHeight="1" x14ac:dyDescent="0.2">
      <c r="A88" s="43" t="s">
        <v>426</v>
      </c>
      <c r="B88" s="66" t="s">
        <v>158</v>
      </c>
      <c r="C88" s="72">
        <v>1.5122469999999999</v>
      </c>
      <c r="D88" s="72">
        <v>1.5237149999999999</v>
      </c>
      <c r="E88" s="72">
        <v>1.5509329999999999</v>
      </c>
      <c r="F88" s="72">
        <v>1.5992839999999999</v>
      </c>
      <c r="G88" s="72">
        <v>1.643408</v>
      </c>
      <c r="H88" s="72">
        <v>1.685827</v>
      </c>
      <c r="I88" s="72">
        <v>1.7226619999999999</v>
      </c>
      <c r="J88" s="72">
        <v>1.750883</v>
      </c>
      <c r="K88" s="72">
        <v>1.7757419999999999</v>
      </c>
      <c r="L88" s="72">
        <v>1.795445</v>
      </c>
      <c r="M88" s="72">
        <v>1.814422</v>
      </c>
      <c r="N88" s="72">
        <v>1.836012</v>
      </c>
      <c r="O88" s="72">
        <v>1.855661</v>
      </c>
      <c r="P88" s="72">
        <v>1.8730869999999999</v>
      </c>
      <c r="Q88" s="72">
        <v>1.8880269999999999</v>
      </c>
      <c r="R88" s="72">
        <v>1.904115</v>
      </c>
      <c r="S88" s="72">
        <v>1.9209229999999999</v>
      </c>
      <c r="T88" s="72">
        <v>1.935961</v>
      </c>
      <c r="U88" s="72">
        <v>1.950267</v>
      </c>
      <c r="V88" s="72">
        <v>1.964521</v>
      </c>
      <c r="W88" s="72">
        <v>1.968928</v>
      </c>
      <c r="X88" s="72">
        <v>1.9702649999999999</v>
      </c>
      <c r="Y88" s="72">
        <v>1.9745619999999999</v>
      </c>
      <c r="Z88" s="72">
        <v>1.9796750000000001</v>
      </c>
      <c r="AA88" s="72">
        <v>1.982947</v>
      </c>
      <c r="AB88" s="72">
        <v>1.983171</v>
      </c>
      <c r="AC88" s="72">
        <v>1.981943</v>
      </c>
      <c r="AD88" s="72">
        <v>1.9809159999999999</v>
      </c>
      <c r="AE88" s="72">
        <v>1.9766300000000001</v>
      </c>
      <c r="AF88" s="68">
        <v>9.6100000000000005E-3</v>
      </c>
      <c r="AG88" s="38"/>
    </row>
    <row r="89" spans="1:33" ht="15" customHeight="1" x14ac:dyDescent="0.2">
      <c r="A89" s="43" t="s">
        <v>427</v>
      </c>
      <c r="B89" s="66" t="s">
        <v>159</v>
      </c>
      <c r="C89" s="72">
        <v>3.199084</v>
      </c>
      <c r="D89" s="72">
        <v>3.250197</v>
      </c>
      <c r="E89" s="72">
        <v>3.2819440000000002</v>
      </c>
      <c r="F89" s="72">
        <v>3.3432189999999999</v>
      </c>
      <c r="G89" s="72">
        <v>3.3968910000000001</v>
      </c>
      <c r="H89" s="72">
        <v>3.4421580000000001</v>
      </c>
      <c r="I89" s="72">
        <v>3.4860069999999999</v>
      </c>
      <c r="J89" s="72">
        <v>3.5301019999999999</v>
      </c>
      <c r="K89" s="72">
        <v>3.592832</v>
      </c>
      <c r="L89" s="72">
        <v>3.6520389999999998</v>
      </c>
      <c r="M89" s="72">
        <v>3.6986690000000002</v>
      </c>
      <c r="N89" s="72">
        <v>3.7433900000000002</v>
      </c>
      <c r="O89" s="72">
        <v>3.7815989999999999</v>
      </c>
      <c r="P89" s="72">
        <v>3.8082210000000001</v>
      </c>
      <c r="Q89" s="72">
        <v>3.8281529999999999</v>
      </c>
      <c r="R89" s="72">
        <v>3.8491569999999999</v>
      </c>
      <c r="S89" s="72">
        <v>3.8713649999999999</v>
      </c>
      <c r="T89" s="72">
        <v>3.8920689999999998</v>
      </c>
      <c r="U89" s="72">
        <v>3.9122240000000001</v>
      </c>
      <c r="V89" s="72">
        <v>3.9328690000000002</v>
      </c>
      <c r="W89" s="72">
        <v>3.9520499999999998</v>
      </c>
      <c r="X89" s="72">
        <v>3.9705379999999999</v>
      </c>
      <c r="Y89" s="72">
        <v>3.9900180000000001</v>
      </c>
      <c r="Z89" s="72">
        <v>4.0082709999999997</v>
      </c>
      <c r="AA89" s="72">
        <v>4.0183809999999998</v>
      </c>
      <c r="AB89" s="72">
        <v>4.0209000000000001</v>
      </c>
      <c r="AC89" s="72">
        <v>4.0190720000000004</v>
      </c>
      <c r="AD89" s="72">
        <v>4.0056570000000002</v>
      </c>
      <c r="AE89" s="72">
        <v>3.9821240000000002</v>
      </c>
      <c r="AF89" s="68">
        <v>7.8499999999999993E-3</v>
      </c>
      <c r="AG89" s="38"/>
    </row>
    <row r="90" spans="1:33" ht="15" customHeight="1" x14ac:dyDescent="0.2">
      <c r="B90" s="65" t="s">
        <v>155</v>
      </c>
      <c r="C90" s="38"/>
      <c r="D90" s="38"/>
      <c r="E90" s="38"/>
      <c r="F90" s="38"/>
      <c r="G90" s="38"/>
      <c r="H90" s="38"/>
      <c r="I90" s="38"/>
      <c r="J90" s="38"/>
      <c r="K90" s="38"/>
      <c r="L90" s="38"/>
      <c r="M90" s="38"/>
      <c r="N90" s="38"/>
      <c r="O90" s="38"/>
      <c r="P90" s="38"/>
      <c r="Q90" s="38"/>
      <c r="R90" s="38"/>
      <c r="S90" s="38"/>
      <c r="T90" s="38"/>
      <c r="U90" s="38"/>
      <c r="V90" s="38"/>
      <c r="W90" s="38"/>
      <c r="X90" s="38"/>
      <c r="Y90" s="38"/>
      <c r="Z90" s="38"/>
      <c r="AA90" s="38"/>
      <c r="AB90" s="38"/>
      <c r="AC90" s="38"/>
      <c r="AD90" s="38"/>
      <c r="AE90" s="38"/>
      <c r="AF90" s="38"/>
      <c r="AG90" s="38"/>
    </row>
    <row r="91" spans="1:33" ht="15" customHeight="1" x14ac:dyDescent="0.2">
      <c r="A91" s="43" t="s">
        <v>428</v>
      </c>
      <c r="B91" s="66" t="s">
        <v>157</v>
      </c>
      <c r="C91" s="72">
        <v>7.490151</v>
      </c>
      <c r="D91" s="72">
        <v>7.4161520000000003</v>
      </c>
      <c r="E91" s="72">
        <v>7.0659470000000004</v>
      </c>
      <c r="F91" s="72">
        <v>6.6264200000000004</v>
      </c>
      <c r="G91" s="72">
        <v>6.3669700000000002</v>
      </c>
      <c r="H91" s="72">
        <v>6.1927209999999997</v>
      </c>
      <c r="I91" s="72">
        <v>6.0783800000000001</v>
      </c>
      <c r="J91" s="72">
        <v>6.0616459999999996</v>
      </c>
      <c r="K91" s="72">
        <v>6.1069509999999996</v>
      </c>
      <c r="L91" s="72">
        <v>6.1920310000000001</v>
      </c>
      <c r="M91" s="72">
        <v>6.2871129999999997</v>
      </c>
      <c r="N91" s="72">
        <v>6.5491919999999997</v>
      </c>
      <c r="O91" s="72">
        <v>6.7628279999999998</v>
      </c>
      <c r="P91" s="72">
        <v>6.8627279999999997</v>
      </c>
      <c r="Q91" s="72">
        <v>7.0597500000000002</v>
      </c>
      <c r="R91" s="72">
        <v>7.2756400000000001</v>
      </c>
      <c r="S91" s="72">
        <v>7.5488150000000003</v>
      </c>
      <c r="T91" s="72">
        <v>7.7959389999999997</v>
      </c>
      <c r="U91" s="72">
        <v>8.0338779999999996</v>
      </c>
      <c r="V91" s="72">
        <v>8.2563250000000004</v>
      </c>
      <c r="W91" s="72">
        <v>8.4442880000000002</v>
      </c>
      <c r="X91" s="72">
        <v>8.6283550000000009</v>
      </c>
      <c r="Y91" s="72">
        <v>8.8073840000000008</v>
      </c>
      <c r="Z91" s="72">
        <v>8.9816760000000002</v>
      </c>
      <c r="AA91" s="72">
        <v>9.1184250000000002</v>
      </c>
      <c r="AB91" s="72">
        <v>9.2376199999999997</v>
      </c>
      <c r="AC91" s="72">
        <v>9.4325899999999994</v>
      </c>
      <c r="AD91" s="72">
        <v>9.5696849999999998</v>
      </c>
      <c r="AE91" s="72">
        <v>9.6751059999999995</v>
      </c>
      <c r="AF91" s="68">
        <v>9.1839999999999995E-3</v>
      </c>
      <c r="AG91" s="38"/>
    </row>
    <row r="92" spans="1:33" ht="12" x14ac:dyDescent="0.2">
      <c r="A92" s="43" t="s">
        <v>429</v>
      </c>
      <c r="B92" s="66" t="s">
        <v>158</v>
      </c>
      <c r="C92" s="72">
        <v>1.5122469999999999</v>
      </c>
      <c r="D92" s="72">
        <v>1.586703</v>
      </c>
      <c r="E92" s="72">
        <v>1.6544669999999999</v>
      </c>
      <c r="F92" s="72">
        <v>1.743144</v>
      </c>
      <c r="G92" s="72">
        <v>1.829429</v>
      </c>
      <c r="H92" s="72">
        <v>1.917189</v>
      </c>
      <c r="I92" s="72">
        <v>2.0014050000000001</v>
      </c>
      <c r="J92" s="72">
        <v>2.078805</v>
      </c>
      <c r="K92" s="72">
        <v>2.1553810000000002</v>
      </c>
      <c r="L92" s="72">
        <v>2.2291590000000001</v>
      </c>
      <c r="M92" s="72">
        <v>2.3043550000000002</v>
      </c>
      <c r="N92" s="72">
        <v>2.3869950000000002</v>
      </c>
      <c r="O92" s="72">
        <v>2.4703369999999998</v>
      </c>
      <c r="P92" s="72">
        <v>2.5519259999999999</v>
      </c>
      <c r="Q92" s="72">
        <v>2.6315240000000002</v>
      </c>
      <c r="R92" s="72">
        <v>2.7133509999999998</v>
      </c>
      <c r="S92" s="72">
        <v>2.797825</v>
      </c>
      <c r="T92" s="72">
        <v>2.8816540000000002</v>
      </c>
      <c r="U92" s="72">
        <v>2.967686</v>
      </c>
      <c r="V92" s="72">
        <v>3.0564040000000001</v>
      </c>
      <c r="W92" s="72">
        <v>3.1324489999999998</v>
      </c>
      <c r="X92" s="72">
        <v>3.2064300000000001</v>
      </c>
      <c r="Y92" s="72">
        <v>3.2876249999999998</v>
      </c>
      <c r="Z92" s="72">
        <v>3.3729420000000001</v>
      </c>
      <c r="AA92" s="72">
        <v>3.4582250000000001</v>
      </c>
      <c r="AB92" s="72">
        <v>3.5407839999999999</v>
      </c>
      <c r="AC92" s="72">
        <v>3.623418</v>
      </c>
      <c r="AD92" s="72">
        <v>3.7084630000000001</v>
      </c>
      <c r="AE92" s="72">
        <v>3.789768</v>
      </c>
      <c r="AF92" s="68">
        <v>3.3355000000000003E-2</v>
      </c>
      <c r="AG92" s="38"/>
    </row>
    <row r="93" spans="1:33" ht="15" customHeight="1" x14ac:dyDescent="0.2">
      <c r="A93" s="43" t="s">
        <v>430</v>
      </c>
      <c r="B93" s="66" t="s">
        <v>159</v>
      </c>
      <c r="C93" s="72">
        <v>3.199084</v>
      </c>
      <c r="D93" s="72">
        <v>3.3845550000000002</v>
      </c>
      <c r="E93" s="72">
        <v>3.5010330000000001</v>
      </c>
      <c r="F93" s="72">
        <v>3.6439509999999999</v>
      </c>
      <c r="G93" s="72">
        <v>3.781393</v>
      </c>
      <c r="H93" s="72">
        <v>3.9145569999999998</v>
      </c>
      <c r="I93" s="72">
        <v>4.0500749999999996</v>
      </c>
      <c r="J93" s="72">
        <v>4.1912529999999997</v>
      </c>
      <c r="K93" s="72">
        <v>4.3609499999999999</v>
      </c>
      <c r="L93" s="72">
        <v>4.5342390000000004</v>
      </c>
      <c r="M93" s="72">
        <v>4.6973880000000001</v>
      </c>
      <c r="N93" s="72">
        <v>4.8667749999999996</v>
      </c>
      <c r="O93" s="72">
        <v>5.0342310000000001</v>
      </c>
      <c r="P93" s="72">
        <v>5.1883850000000002</v>
      </c>
      <c r="Q93" s="72">
        <v>5.3356640000000004</v>
      </c>
      <c r="R93" s="72">
        <v>5.485023</v>
      </c>
      <c r="S93" s="72">
        <v>5.6386450000000004</v>
      </c>
      <c r="T93" s="72">
        <v>5.7932959999999998</v>
      </c>
      <c r="U93" s="72">
        <v>5.9531609999999997</v>
      </c>
      <c r="V93" s="72">
        <v>6.11876</v>
      </c>
      <c r="W93" s="72">
        <v>6.2874800000000004</v>
      </c>
      <c r="X93" s="72">
        <v>6.4616939999999996</v>
      </c>
      <c r="Y93" s="72">
        <v>6.6433359999999997</v>
      </c>
      <c r="Z93" s="72">
        <v>6.8292339999999996</v>
      </c>
      <c r="AA93" s="72">
        <v>7.0079849999999997</v>
      </c>
      <c r="AB93" s="72">
        <v>7.178979</v>
      </c>
      <c r="AC93" s="72">
        <v>7.3477290000000002</v>
      </c>
      <c r="AD93" s="72">
        <v>7.4989710000000001</v>
      </c>
      <c r="AE93" s="72">
        <v>7.6348750000000001</v>
      </c>
      <c r="AF93" s="68">
        <v>3.1553999999999999E-2</v>
      </c>
      <c r="AG93" s="38"/>
    </row>
    <row r="94" spans="1:33" ht="15" customHeight="1" x14ac:dyDescent="0.2">
      <c r="B94" s="38"/>
      <c r="C94" s="38"/>
      <c r="D94" s="38"/>
      <c r="E94" s="38"/>
      <c r="F94" s="38"/>
      <c r="G94" s="38"/>
      <c r="H94" s="38"/>
      <c r="I94" s="38"/>
      <c r="J94" s="38"/>
      <c r="K94" s="38"/>
      <c r="L94" s="38"/>
      <c r="M94" s="38"/>
      <c r="N94" s="38"/>
      <c r="O94" s="38"/>
      <c r="P94" s="38"/>
      <c r="Q94" s="38"/>
      <c r="R94" s="38"/>
      <c r="S94" s="38"/>
      <c r="T94" s="38"/>
      <c r="U94" s="38"/>
      <c r="V94" s="38"/>
      <c r="W94" s="38"/>
      <c r="X94" s="38"/>
      <c r="Y94" s="38"/>
      <c r="Z94" s="38"/>
      <c r="AA94" s="38"/>
      <c r="AB94" s="38"/>
      <c r="AC94" s="38"/>
      <c r="AD94" s="38"/>
      <c r="AE94" s="38"/>
      <c r="AF94" s="38"/>
      <c r="AG94" s="38"/>
    </row>
    <row r="95" spans="1:33" ht="15" customHeight="1" x14ac:dyDescent="0.2">
      <c r="B95" s="65" t="s">
        <v>160</v>
      </c>
      <c r="C95" s="38"/>
      <c r="D95" s="38"/>
      <c r="E95" s="38"/>
      <c r="F95" s="38"/>
      <c r="G95" s="38"/>
      <c r="H95" s="38"/>
      <c r="I95" s="38"/>
      <c r="J95" s="38"/>
      <c r="K95" s="38"/>
      <c r="L95" s="38"/>
      <c r="M95" s="38"/>
      <c r="N95" s="38"/>
      <c r="O95" s="38"/>
      <c r="P95" s="38"/>
      <c r="Q95" s="38"/>
      <c r="R95" s="38"/>
      <c r="S95" s="38"/>
      <c r="T95" s="38"/>
      <c r="U95" s="38"/>
      <c r="V95" s="38"/>
      <c r="W95" s="38"/>
      <c r="X95" s="38"/>
      <c r="Y95" s="38"/>
      <c r="Z95" s="38"/>
      <c r="AA95" s="38"/>
      <c r="AB95" s="38"/>
      <c r="AC95" s="38"/>
      <c r="AD95" s="38"/>
      <c r="AE95" s="38"/>
      <c r="AF95" s="38"/>
      <c r="AG95" s="38"/>
    </row>
    <row r="96" spans="1:33" ht="15" customHeight="1" x14ac:dyDescent="0.2">
      <c r="A96" s="43" t="s">
        <v>431</v>
      </c>
      <c r="B96" s="66" t="s">
        <v>161</v>
      </c>
      <c r="C96" s="67">
        <v>0.61597900000000005</v>
      </c>
      <c r="D96" s="67">
        <v>0.56548100000000001</v>
      </c>
      <c r="E96" s="67">
        <v>0.584982</v>
      </c>
      <c r="F96" s="67">
        <v>0.57908899999999996</v>
      </c>
      <c r="G96" s="67">
        <v>0.53188199999999997</v>
      </c>
      <c r="H96" s="67">
        <v>0.47616999999999998</v>
      </c>
      <c r="I96" s="67">
        <v>0.39708599999999999</v>
      </c>
      <c r="J96" s="67">
        <v>0.256523</v>
      </c>
      <c r="K96" s="67">
        <v>0.23081599999999999</v>
      </c>
      <c r="L96" s="67">
        <v>0.230573</v>
      </c>
      <c r="M96" s="67">
        <v>0.23397899999999999</v>
      </c>
      <c r="N96" s="67">
        <v>0.237536</v>
      </c>
      <c r="O96" s="67">
        <v>0.228662</v>
      </c>
      <c r="P96" s="67">
        <v>0.231098</v>
      </c>
      <c r="Q96" s="67">
        <v>0.227378</v>
      </c>
      <c r="R96" s="67">
        <v>0.219642</v>
      </c>
      <c r="S96" s="67">
        <v>0.21731</v>
      </c>
      <c r="T96" s="67">
        <v>0.216026</v>
      </c>
      <c r="U96" s="67">
        <v>0.210899</v>
      </c>
      <c r="V96" s="67">
        <v>0.209505</v>
      </c>
      <c r="W96" s="67">
        <v>0.21051500000000001</v>
      </c>
      <c r="X96" s="67">
        <v>0.21016399999999999</v>
      </c>
      <c r="Y96" s="67">
        <v>0.205342</v>
      </c>
      <c r="Z96" s="67">
        <v>0.204598</v>
      </c>
      <c r="AA96" s="67">
        <v>0.20261000000000001</v>
      </c>
      <c r="AB96" s="67">
        <v>0.20086499999999999</v>
      </c>
      <c r="AC96" s="67">
        <v>0.19707</v>
      </c>
      <c r="AD96" s="67">
        <v>0.19859199999999999</v>
      </c>
      <c r="AE96" s="67">
        <v>0.18834899999999999</v>
      </c>
      <c r="AF96" s="68">
        <v>-4.1435E-2</v>
      </c>
      <c r="AG96" s="38"/>
    </row>
    <row r="97" spans="1:34" ht="15" customHeight="1" x14ac:dyDescent="0.2">
      <c r="A97" s="43" t="s">
        <v>432</v>
      </c>
      <c r="B97" s="66" t="s">
        <v>162</v>
      </c>
      <c r="C97" s="67">
        <v>0.83835899999999997</v>
      </c>
      <c r="D97" s="67">
        <v>0.75834299999999999</v>
      </c>
      <c r="E97" s="67">
        <v>0.74342600000000003</v>
      </c>
      <c r="F97" s="67">
        <v>0.65097099999999997</v>
      </c>
      <c r="G97" s="67">
        <v>0.54790799999999995</v>
      </c>
      <c r="H97" s="67">
        <v>0.45306400000000002</v>
      </c>
      <c r="I97" s="67">
        <v>0.40640999999999999</v>
      </c>
      <c r="J97" s="67">
        <v>0.37621100000000002</v>
      </c>
      <c r="K97" s="67">
        <v>0.34792600000000001</v>
      </c>
      <c r="L97" s="67">
        <v>0.31550800000000001</v>
      </c>
      <c r="M97" s="67">
        <v>0.309701</v>
      </c>
      <c r="N97" s="67">
        <v>0.32134200000000002</v>
      </c>
      <c r="O97" s="67">
        <v>0.32014100000000001</v>
      </c>
      <c r="P97" s="67">
        <v>0.31675599999999998</v>
      </c>
      <c r="Q97" s="67">
        <v>0.31518600000000002</v>
      </c>
      <c r="R97" s="67">
        <v>0.30467</v>
      </c>
      <c r="S97" s="67">
        <v>0.28098299999999998</v>
      </c>
      <c r="T97" s="67">
        <v>0.26944200000000001</v>
      </c>
      <c r="U97" s="67">
        <v>0.27182400000000001</v>
      </c>
      <c r="V97" s="67">
        <v>0.27671400000000002</v>
      </c>
      <c r="W97" s="67">
        <v>0.27645599999999998</v>
      </c>
      <c r="X97" s="67">
        <v>0.27567999999999998</v>
      </c>
      <c r="Y97" s="67">
        <v>0.27428799999999998</v>
      </c>
      <c r="Z97" s="67">
        <v>0.271096</v>
      </c>
      <c r="AA97" s="67">
        <v>0.26914900000000003</v>
      </c>
      <c r="AB97" s="67">
        <v>0.26687699999999998</v>
      </c>
      <c r="AC97" s="67">
        <v>0.26465300000000003</v>
      </c>
      <c r="AD97" s="67">
        <v>0.26547999999999999</v>
      </c>
      <c r="AE97" s="67">
        <v>0.267461</v>
      </c>
      <c r="AF97" s="68">
        <v>-3.9981000000000003E-2</v>
      </c>
      <c r="AG97" s="38"/>
    </row>
    <row r="98" spans="1:34" ht="15" customHeight="1" x14ac:dyDescent="0.2">
      <c r="A98" s="43" t="s">
        <v>433</v>
      </c>
      <c r="B98" s="66" t="s">
        <v>163</v>
      </c>
      <c r="C98" s="67">
        <v>3.6862599999999999</v>
      </c>
      <c r="D98" s="67">
        <v>3.4044910000000002</v>
      </c>
      <c r="E98" s="67">
        <v>3.4990749999999999</v>
      </c>
      <c r="F98" s="67">
        <v>3.273323</v>
      </c>
      <c r="G98" s="67">
        <v>2.8589099999999998</v>
      </c>
      <c r="H98" s="67">
        <v>2.4950800000000002</v>
      </c>
      <c r="I98" s="67">
        <v>2.1364839999999998</v>
      </c>
      <c r="J98" s="67">
        <v>1.7361139999999999</v>
      </c>
      <c r="K98" s="67">
        <v>1.575008</v>
      </c>
      <c r="L98" s="67">
        <v>1.5581830000000001</v>
      </c>
      <c r="M98" s="67">
        <v>1.5348310000000001</v>
      </c>
      <c r="N98" s="67">
        <v>1.5033030000000001</v>
      </c>
      <c r="O98" s="67">
        <v>1.467937</v>
      </c>
      <c r="P98" s="67">
        <v>1.4793240000000001</v>
      </c>
      <c r="Q98" s="67">
        <v>1.465252</v>
      </c>
      <c r="R98" s="67">
        <v>1.3946670000000001</v>
      </c>
      <c r="S98" s="67">
        <v>1.359971</v>
      </c>
      <c r="T98" s="67">
        <v>1.32958</v>
      </c>
      <c r="U98" s="67">
        <v>1.3077319999999999</v>
      </c>
      <c r="V98" s="67">
        <v>1.315598</v>
      </c>
      <c r="W98" s="67">
        <v>1.3166739999999999</v>
      </c>
      <c r="X98" s="67">
        <v>1.3005770000000001</v>
      </c>
      <c r="Y98" s="67">
        <v>1.2646470000000001</v>
      </c>
      <c r="Z98" s="67">
        <v>1.23315</v>
      </c>
      <c r="AA98" s="67">
        <v>1.215068</v>
      </c>
      <c r="AB98" s="67">
        <v>1.2070639999999999</v>
      </c>
      <c r="AC98" s="67">
        <v>1.1852739999999999</v>
      </c>
      <c r="AD98" s="67">
        <v>1.1756850000000001</v>
      </c>
      <c r="AE98" s="67">
        <v>1.117597</v>
      </c>
      <c r="AF98" s="68">
        <v>-4.1727E-2</v>
      </c>
      <c r="AG98" s="38"/>
    </row>
    <row r="99" spans="1:34" ht="15" customHeight="1" thickBot="1" x14ac:dyDescent="0.25">
      <c r="B99" s="38"/>
      <c r="C99" s="38"/>
      <c r="D99" s="38"/>
      <c r="E99" s="38"/>
      <c r="F99" s="38"/>
      <c r="G99" s="38"/>
      <c r="H99" s="38"/>
      <c r="I99" s="38"/>
      <c r="J99" s="38"/>
      <c r="K99" s="38"/>
      <c r="L99" s="38"/>
      <c r="M99" s="38"/>
      <c r="N99" s="38"/>
      <c r="O99" s="38"/>
      <c r="P99" s="38"/>
      <c r="Q99" s="38"/>
      <c r="R99" s="38"/>
      <c r="S99" s="38"/>
      <c r="T99" s="38"/>
      <c r="U99" s="38"/>
      <c r="V99" s="38"/>
      <c r="W99" s="38"/>
      <c r="X99" s="38"/>
      <c r="Y99" s="38"/>
      <c r="Z99" s="38"/>
      <c r="AA99" s="38"/>
      <c r="AB99" s="38"/>
      <c r="AC99" s="38"/>
      <c r="AD99" s="38"/>
      <c r="AE99" s="38"/>
      <c r="AF99" s="38"/>
      <c r="AG99" s="38"/>
    </row>
    <row r="100" spans="1:34" ht="15" customHeight="1" x14ac:dyDescent="0.2">
      <c r="B100" s="78" t="s">
        <v>655</v>
      </c>
      <c r="C100" s="79"/>
      <c r="D100" s="79"/>
      <c r="E100" s="79"/>
      <c r="F100" s="79"/>
      <c r="G100" s="79"/>
      <c r="H100" s="79"/>
      <c r="I100" s="79"/>
      <c r="J100" s="79"/>
      <c r="K100" s="79"/>
      <c r="L100" s="79"/>
      <c r="M100" s="79"/>
      <c r="N100" s="79"/>
      <c r="O100" s="79"/>
      <c r="P100" s="79"/>
      <c r="Q100" s="79"/>
      <c r="R100" s="79"/>
      <c r="S100" s="79"/>
      <c r="T100" s="79"/>
      <c r="U100" s="79"/>
      <c r="V100" s="79"/>
      <c r="W100" s="79"/>
      <c r="X100" s="79"/>
      <c r="Y100" s="79"/>
      <c r="Z100" s="79"/>
      <c r="AA100" s="79"/>
      <c r="AB100" s="79"/>
      <c r="AC100" s="79"/>
      <c r="AD100" s="79"/>
      <c r="AE100" s="79"/>
      <c r="AF100" s="79"/>
      <c r="AG100" s="79"/>
      <c r="AH100" s="58"/>
    </row>
    <row r="101" spans="1:34" ht="12" x14ac:dyDescent="0.2">
      <c r="B101" s="38" t="s">
        <v>558</v>
      </c>
      <c r="C101" s="38"/>
      <c r="D101" s="38"/>
      <c r="E101" s="38"/>
      <c r="F101" s="38"/>
      <c r="G101" s="38"/>
      <c r="H101" s="38"/>
      <c r="I101" s="38"/>
      <c r="J101" s="38"/>
      <c r="K101" s="38"/>
      <c r="L101" s="38"/>
      <c r="M101" s="38"/>
      <c r="N101" s="38"/>
      <c r="O101" s="38"/>
      <c r="P101" s="38"/>
      <c r="Q101" s="38"/>
      <c r="R101" s="38"/>
      <c r="S101" s="38"/>
      <c r="T101" s="38"/>
      <c r="U101" s="38"/>
      <c r="V101" s="38"/>
      <c r="W101" s="38"/>
      <c r="X101" s="38"/>
      <c r="Y101" s="38"/>
      <c r="Z101" s="38"/>
      <c r="AA101" s="38"/>
      <c r="AB101" s="38"/>
      <c r="AC101" s="38"/>
      <c r="AD101" s="38"/>
      <c r="AE101" s="38"/>
      <c r="AF101" s="38"/>
      <c r="AG101" s="38"/>
    </row>
    <row r="102" spans="1:34" ht="12" x14ac:dyDescent="0.2">
      <c r="B102" s="38" t="s">
        <v>559</v>
      </c>
      <c r="C102" s="38"/>
      <c r="D102" s="38"/>
      <c r="E102" s="38"/>
      <c r="F102" s="38"/>
      <c r="G102" s="38"/>
      <c r="H102" s="38"/>
      <c r="I102" s="38"/>
      <c r="J102" s="38"/>
      <c r="K102" s="38"/>
      <c r="L102" s="38"/>
      <c r="M102" s="38"/>
      <c r="N102" s="38"/>
      <c r="O102" s="38"/>
      <c r="P102" s="38"/>
      <c r="Q102" s="38"/>
      <c r="R102" s="38"/>
      <c r="S102" s="38"/>
      <c r="T102" s="38"/>
      <c r="U102" s="38"/>
      <c r="V102" s="38"/>
      <c r="W102" s="38"/>
      <c r="X102" s="38"/>
      <c r="Y102" s="38"/>
      <c r="Z102" s="38"/>
      <c r="AA102" s="38"/>
      <c r="AB102" s="38"/>
      <c r="AC102" s="38"/>
      <c r="AD102" s="38"/>
      <c r="AE102" s="38"/>
      <c r="AF102" s="38"/>
      <c r="AG102" s="38"/>
    </row>
    <row r="103" spans="1:34" ht="15" customHeight="1" x14ac:dyDescent="0.2">
      <c r="B103" s="38" t="s">
        <v>560</v>
      </c>
      <c r="C103" s="38"/>
      <c r="D103" s="38"/>
      <c r="E103" s="38"/>
      <c r="F103" s="38"/>
      <c r="G103" s="38"/>
      <c r="H103" s="38"/>
      <c r="I103" s="38"/>
      <c r="J103" s="38"/>
      <c r="K103" s="38"/>
      <c r="L103" s="38"/>
      <c r="M103" s="38"/>
      <c r="N103" s="38"/>
      <c r="O103" s="38"/>
      <c r="P103" s="38"/>
      <c r="Q103" s="38"/>
      <c r="R103" s="38"/>
      <c r="S103" s="38"/>
      <c r="T103" s="38"/>
      <c r="U103" s="38"/>
      <c r="V103" s="38"/>
      <c r="W103" s="38"/>
      <c r="X103" s="38"/>
      <c r="Y103" s="38"/>
      <c r="Z103" s="38"/>
      <c r="AA103" s="38"/>
      <c r="AB103" s="38"/>
      <c r="AC103" s="38"/>
      <c r="AD103" s="38"/>
      <c r="AE103" s="38"/>
      <c r="AF103" s="38"/>
      <c r="AG103" s="38"/>
    </row>
    <row r="104" spans="1:34" ht="15" customHeight="1" x14ac:dyDescent="0.2">
      <c r="B104" s="38" t="s">
        <v>561</v>
      </c>
      <c r="C104" s="38"/>
      <c r="D104" s="38"/>
      <c r="E104" s="38"/>
      <c r="F104" s="38"/>
      <c r="G104" s="38"/>
      <c r="H104" s="38"/>
      <c r="I104" s="38"/>
      <c r="J104" s="38"/>
      <c r="K104" s="38"/>
      <c r="L104" s="38"/>
      <c r="M104" s="38"/>
      <c r="N104" s="38"/>
      <c r="O104" s="38"/>
      <c r="P104" s="38"/>
      <c r="Q104" s="38"/>
      <c r="R104" s="38"/>
      <c r="S104" s="38"/>
      <c r="T104" s="38"/>
      <c r="U104" s="38"/>
      <c r="V104" s="38"/>
      <c r="W104" s="38"/>
      <c r="X104" s="38"/>
      <c r="Y104" s="38"/>
      <c r="Z104" s="38"/>
      <c r="AA104" s="38"/>
      <c r="AB104" s="38"/>
      <c r="AC104" s="38"/>
      <c r="AD104" s="38"/>
      <c r="AE104" s="38"/>
      <c r="AF104" s="38"/>
      <c r="AG104" s="38"/>
    </row>
    <row r="105" spans="1:34" ht="15" customHeight="1" x14ac:dyDescent="0.2">
      <c r="B105" s="38" t="s">
        <v>562</v>
      </c>
      <c r="C105" s="38"/>
      <c r="D105" s="38"/>
      <c r="E105" s="38"/>
      <c r="F105" s="38"/>
      <c r="G105" s="38"/>
      <c r="H105" s="38"/>
      <c r="I105" s="38"/>
      <c r="J105" s="38"/>
      <c r="K105" s="38"/>
      <c r="L105" s="38"/>
      <c r="M105" s="38"/>
      <c r="N105" s="38"/>
      <c r="O105" s="38"/>
      <c r="P105" s="38"/>
      <c r="Q105" s="38"/>
      <c r="R105" s="38"/>
      <c r="S105" s="38"/>
      <c r="T105" s="38"/>
      <c r="U105" s="38"/>
      <c r="V105" s="38"/>
      <c r="W105" s="38"/>
      <c r="X105" s="38"/>
      <c r="Y105" s="38"/>
      <c r="Z105" s="38"/>
      <c r="AA105" s="38"/>
      <c r="AB105" s="38"/>
      <c r="AC105" s="38"/>
      <c r="AD105" s="38"/>
      <c r="AE105" s="38"/>
      <c r="AF105" s="38"/>
      <c r="AG105" s="38"/>
    </row>
    <row r="106" spans="1:34" ht="15" customHeight="1" x14ac:dyDescent="0.2">
      <c r="B106" s="38" t="s">
        <v>656</v>
      </c>
      <c r="C106" s="38"/>
      <c r="D106" s="38"/>
      <c r="E106" s="38"/>
      <c r="F106" s="38"/>
      <c r="G106" s="38"/>
      <c r="H106" s="38"/>
      <c r="I106" s="38"/>
      <c r="J106" s="38"/>
      <c r="K106" s="38"/>
      <c r="L106" s="38"/>
      <c r="M106" s="38"/>
      <c r="N106" s="38"/>
      <c r="O106" s="38"/>
      <c r="P106" s="38"/>
      <c r="Q106" s="38"/>
      <c r="R106" s="38"/>
      <c r="S106" s="38"/>
      <c r="T106" s="38"/>
      <c r="U106" s="38"/>
      <c r="V106" s="38"/>
      <c r="W106" s="38"/>
      <c r="X106" s="38"/>
      <c r="Y106" s="38"/>
      <c r="Z106" s="38"/>
      <c r="AA106" s="38"/>
      <c r="AB106" s="38"/>
      <c r="AC106" s="38"/>
      <c r="AD106" s="38"/>
      <c r="AE106" s="38"/>
      <c r="AF106" s="38"/>
      <c r="AG106" s="38"/>
    </row>
    <row r="107" spans="1:34" ht="15" customHeight="1" x14ac:dyDescent="0.2">
      <c r="B107" s="38" t="s">
        <v>657</v>
      </c>
      <c r="C107" s="38"/>
      <c r="D107" s="38"/>
      <c r="E107" s="38"/>
      <c r="F107" s="38"/>
      <c r="G107" s="38"/>
      <c r="H107" s="38"/>
      <c r="I107" s="38"/>
      <c r="J107" s="38"/>
      <c r="K107" s="38"/>
      <c r="L107" s="38"/>
      <c r="M107" s="38"/>
      <c r="N107" s="38"/>
      <c r="O107" s="38"/>
      <c r="P107" s="38"/>
      <c r="Q107" s="38"/>
      <c r="R107" s="38"/>
      <c r="S107" s="38"/>
      <c r="T107" s="38"/>
      <c r="U107" s="38"/>
      <c r="V107" s="38"/>
      <c r="W107" s="38"/>
      <c r="X107" s="38"/>
      <c r="Y107" s="38"/>
      <c r="Z107" s="38"/>
      <c r="AA107" s="38"/>
      <c r="AB107" s="38"/>
      <c r="AC107" s="38"/>
      <c r="AD107" s="38"/>
      <c r="AE107" s="38"/>
      <c r="AF107" s="38"/>
      <c r="AG107" s="38"/>
    </row>
    <row r="108" spans="1:34" ht="15" customHeight="1" x14ac:dyDescent="0.2">
      <c r="B108" s="38" t="s">
        <v>658</v>
      </c>
      <c r="C108" s="38"/>
      <c r="D108" s="38"/>
      <c r="E108" s="38"/>
      <c r="F108" s="38"/>
      <c r="G108" s="38"/>
      <c r="H108" s="38"/>
      <c r="I108" s="38"/>
      <c r="J108" s="38"/>
      <c r="K108" s="38"/>
      <c r="L108" s="38"/>
      <c r="M108" s="38"/>
      <c r="N108" s="38"/>
      <c r="O108" s="38"/>
      <c r="P108" s="38"/>
      <c r="Q108" s="38"/>
      <c r="R108" s="38"/>
      <c r="S108" s="38"/>
      <c r="T108" s="38"/>
      <c r="U108" s="38"/>
      <c r="V108" s="38"/>
      <c r="W108" s="38"/>
      <c r="X108" s="38"/>
      <c r="Y108" s="38"/>
      <c r="Z108" s="38"/>
      <c r="AA108" s="38"/>
      <c r="AB108" s="38"/>
      <c r="AC108" s="38"/>
      <c r="AD108" s="38"/>
      <c r="AE108" s="38"/>
      <c r="AF108" s="38"/>
      <c r="AG108" s="38"/>
    </row>
    <row r="109" spans="1:34" ht="15" customHeight="1" x14ac:dyDescent="0.2">
      <c r="B109" s="38" t="s">
        <v>659</v>
      </c>
      <c r="C109" s="38"/>
      <c r="D109" s="38"/>
      <c r="E109" s="38"/>
      <c r="F109" s="38"/>
      <c r="G109" s="38"/>
      <c r="H109" s="38"/>
      <c r="I109" s="38"/>
      <c r="J109" s="38"/>
      <c r="K109" s="38"/>
      <c r="L109" s="38"/>
      <c r="M109" s="38"/>
      <c r="N109" s="38"/>
      <c r="O109" s="38"/>
      <c r="P109" s="38"/>
      <c r="Q109" s="38"/>
      <c r="R109" s="38"/>
      <c r="S109" s="38"/>
      <c r="T109" s="38"/>
      <c r="U109" s="38"/>
      <c r="V109" s="38"/>
      <c r="W109" s="38"/>
      <c r="X109" s="38"/>
      <c r="Y109" s="38"/>
      <c r="Z109" s="38"/>
      <c r="AA109" s="38"/>
      <c r="AB109" s="38"/>
      <c r="AC109" s="38"/>
      <c r="AD109" s="38"/>
      <c r="AE109" s="38"/>
      <c r="AF109" s="38"/>
      <c r="AG109" s="38"/>
    </row>
    <row r="110" spans="1:34" ht="15" customHeight="1" x14ac:dyDescent="0.2">
      <c r="B110" s="38" t="s">
        <v>77</v>
      </c>
      <c r="C110" s="38"/>
      <c r="D110" s="38"/>
      <c r="E110" s="38"/>
      <c r="F110" s="38"/>
      <c r="G110" s="38"/>
      <c r="H110" s="38"/>
      <c r="I110" s="38"/>
      <c r="J110" s="38"/>
      <c r="K110" s="38"/>
      <c r="L110" s="38"/>
      <c r="M110" s="38"/>
      <c r="N110" s="38"/>
      <c r="O110" s="38"/>
      <c r="P110" s="38"/>
      <c r="Q110" s="38"/>
      <c r="R110" s="38"/>
      <c r="S110" s="38"/>
      <c r="T110" s="38"/>
      <c r="U110" s="38"/>
      <c r="V110" s="38"/>
      <c r="W110" s="38"/>
      <c r="X110" s="38"/>
      <c r="Y110" s="38"/>
      <c r="Z110" s="38"/>
      <c r="AA110" s="38"/>
      <c r="AB110" s="38"/>
      <c r="AC110" s="38"/>
      <c r="AD110" s="38"/>
      <c r="AE110" s="38"/>
      <c r="AF110" s="38"/>
      <c r="AG110" s="38"/>
    </row>
    <row r="111" spans="1:34" ht="15" customHeight="1" x14ac:dyDescent="0.2">
      <c r="B111" s="38" t="s">
        <v>565</v>
      </c>
      <c r="C111" s="38"/>
      <c r="D111" s="38"/>
      <c r="E111" s="38"/>
      <c r="F111" s="38"/>
      <c r="G111" s="38"/>
      <c r="H111" s="38"/>
      <c r="I111" s="38"/>
      <c r="J111" s="38"/>
      <c r="K111" s="38"/>
      <c r="L111" s="38"/>
      <c r="M111" s="38"/>
      <c r="N111" s="38"/>
      <c r="O111" s="38"/>
      <c r="P111" s="38"/>
      <c r="Q111" s="38"/>
      <c r="R111" s="38"/>
      <c r="S111" s="38"/>
      <c r="T111" s="38"/>
      <c r="U111" s="38"/>
      <c r="V111" s="38"/>
      <c r="W111" s="38"/>
      <c r="X111" s="38"/>
      <c r="Y111" s="38"/>
      <c r="Z111" s="38"/>
      <c r="AA111" s="38"/>
      <c r="AB111" s="38"/>
      <c r="AC111" s="38"/>
      <c r="AD111" s="38"/>
      <c r="AE111" s="38"/>
      <c r="AF111" s="38"/>
      <c r="AG111" s="38"/>
    </row>
    <row r="112" spans="1:34" ht="15" customHeight="1" x14ac:dyDescent="0.2">
      <c r="B112" s="77" t="s">
        <v>570</v>
      </c>
      <c r="C112" s="77"/>
      <c r="D112" s="77"/>
      <c r="E112" s="77"/>
      <c r="F112" s="77"/>
      <c r="G112" s="77"/>
      <c r="H112" s="77"/>
      <c r="I112" s="77"/>
      <c r="J112" s="77"/>
      <c r="K112" s="77"/>
      <c r="L112" s="77"/>
      <c r="M112" s="77"/>
      <c r="N112" s="77"/>
      <c r="O112" s="77"/>
      <c r="P112" s="77"/>
      <c r="Q112" s="77"/>
      <c r="R112" s="77"/>
      <c r="S112" s="77"/>
      <c r="T112" s="77"/>
      <c r="U112" s="77"/>
      <c r="V112" s="77"/>
      <c r="W112" s="77"/>
      <c r="X112" s="77"/>
      <c r="Y112" s="77"/>
      <c r="Z112" s="77"/>
      <c r="AA112" s="77"/>
      <c r="AB112" s="77"/>
      <c r="AC112" s="77"/>
      <c r="AD112" s="77"/>
      <c r="AE112" s="77"/>
      <c r="AF112" s="77"/>
      <c r="AG112" s="38"/>
    </row>
    <row r="113" spans="2:33" ht="15" customHeight="1" x14ac:dyDescent="0.2">
      <c r="B113" s="38" t="s">
        <v>660</v>
      </c>
      <c r="C113" s="38"/>
      <c r="D113" s="38"/>
      <c r="E113" s="38"/>
      <c r="F113" s="38"/>
      <c r="G113" s="38"/>
      <c r="H113" s="38"/>
      <c r="I113" s="38"/>
      <c r="J113" s="38"/>
      <c r="K113" s="38"/>
      <c r="L113" s="38"/>
      <c r="M113" s="38"/>
      <c r="N113" s="38"/>
      <c r="O113" s="38"/>
      <c r="P113" s="38"/>
      <c r="Q113" s="38"/>
      <c r="R113" s="38"/>
      <c r="S113" s="38"/>
      <c r="T113" s="38"/>
      <c r="U113" s="38"/>
      <c r="V113" s="38"/>
      <c r="W113" s="38"/>
      <c r="X113" s="38"/>
      <c r="Y113" s="38"/>
      <c r="Z113" s="38"/>
      <c r="AA113" s="38"/>
      <c r="AB113" s="38"/>
      <c r="AC113" s="38"/>
      <c r="AD113" s="38"/>
      <c r="AE113" s="38"/>
      <c r="AF113" s="38"/>
      <c r="AG113" s="38"/>
    </row>
    <row r="114" spans="2:33" ht="15" customHeight="1" x14ac:dyDescent="0.2">
      <c r="B114" s="38" t="s">
        <v>567</v>
      </c>
      <c r="C114" s="38"/>
      <c r="D114" s="38"/>
      <c r="E114" s="38"/>
      <c r="F114" s="38"/>
      <c r="G114" s="38"/>
      <c r="H114" s="38"/>
      <c r="I114" s="38"/>
      <c r="J114" s="38"/>
      <c r="K114" s="38"/>
      <c r="L114" s="38"/>
      <c r="M114" s="38"/>
      <c r="N114" s="38"/>
      <c r="O114" s="38"/>
      <c r="P114" s="38"/>
      <c r="Q114" s="38"/>
      <c r="R114" s="38"/>
      <c r="S114" s="38"/>
      <c r="T114" s="38"/>
      <c r="U114" s="38"/>
      <c r="V114" s="38"/>
      <c r="W114" s="38"/>
      <c r="X114" s="38"/>
      <c r="Y114" s="38"/>
      <c r="Z114" s="38"/>
      <c r="AA114" s="38"/>
      <c r="AB114" s="38"/>
      <c r="AC114" s="38"/>
      <c r="AD114" s="38"/>
      <c r="AE114" s="38"/>
      <c r="AF114" s="38"/>
      <c r="AG114" s="38"/>
    </row>
    <row r="115" spans="2:33" ht="15" customHeight="1" x14ac:dyDescent="0.2">
      <c r="B115" s="38" t="s">
        <v>568</v>
      </c>
      <c r="C115" s="38"/>
      <c r="D115" s="38"/>
      <c r="E115" s="38"/>
      <c r="F115" s="38"/>
      <c r="G115" s="38"/>
      <c r="H115" s="38"/>
      <c r="I115" s="38"/>
      <c r="J115" s="38"/>
      <c r="K115" s="38"/>
      <c r="L115" s="38"/>
      <c r="M115" s="38"/>
      <c r="N115" s="38"/>
      <c r="O115" s="38"/>
      <c r="P115" s="38"/>
      <c r="Q115" s="38"/>
      <c r="R115" s="38"/>
      <c r="S115" s="38"/>
      <c r="T115" s="38"/>
      <c r="U115" s="38"/>
      <c r="V115" s="38"/>
      <c r="W115" s="38"/>
      <c r="X115" s="38"/>
      <c r="Y115" s="38"/>
      <c r="Z115" s="38"/>
      <c r="AA115" s="38"/>
      <c r="AB115" s="38"/>
      <c r="AC115" s="38"/>
      <c r="AD115" s="38"/>
      <c r="AE115" s="38"/>
      <c r="AF115" s="38"/>
      <c r="AG115" s="38"/>
    </row>
    <row r="116" spans="2:33" ht="15" customHeight="1" x14ac:dyDescent="0.2">
      <c r="B116" s="38" t="s">
        <v>165</v>
      </c>
      <c r="C116" s="38"/>
      <c r="D116" s="38"/>
      <c r="E116" s="38"/>
      <c r="F116" s="38"/>
      <c r="G116" s="38"/>
      <c r="H116" s="38"/>
      <c r="I116" s="38"/>
      <c r="J116" s="38"/>
      <c r="K116" s="38"/>
      <c r="L116" s="38"/>
      <c r="M116" s="38"/>
      <c r="N116" s="38"/>
      <c r="O116" s="38"/>
      <c r="P116" s="38"/>
      <c r="Q116" s="38"/>
      <c r="R116" s="38"/>
      <c r="S116" s="38"/>
      <c r="T116" s="38"/>
      <c r="U116" s="38"/>
      <c r="V116" s="38"/>
      <c r="W116" s="38"/>
      <c r="X116" s="38"/>
      <c r="Y116" s="38"/>
      <c r="Z116" s="38"/>
      <c r="AA116" s="38"/>
      <c r="AB116" s="38"/>
      <c r="AC116" s="38"/>
      <c r="AD116" s="38"/>
      <c r="AE116" s="38"/>
      <c r="AF116" s="38"/>
      <c r="AG116" s="38"/>
    </row>
    <row r="117" spans="2:33" ht="15" customHeight="1" x14ac:dyDescent="0.2">
      <c r="B117" s="38" t="s">
        <v>555</v>
      </c>
      <c r="C117" s="38"/>
      <c r="D117" s="38"/>
      <c r="E117" s="38"/>
      <c r="F117" s="38"/>
      <c r="G117" s="38"/>
      <c r="H117" s="38"/>
      <c r="I117" s="38"/>
      <c r="J117" s="38"/>
      <c r="K117" s="38"/>
      <c r="L117" s="38"/>
      <c r="M117" s="38"/>
      <c r="N117" s="38"/>
      <c r="O117" s="38"/>
      <c r="P117" s="38"/>
      <c r="Q117" s="38"/>
      <c r="R117" s="38"/>
      <c r="S117" s="38"/>
      <c r="T117" s="38"/>
      <c r="U117" s="38"/>
      <c r="V117" s="38"/>
      <c r="W117" s="38"/>
      <c r="X117" s="38"/>
      <c r="Y117" s="38"/>
      <c r="Z117" s="38"/>
      <c r="AA117" s="38"/>
      <c r="AB117" s="38"/>
      <c r="AC117" s="38"/>
      <c r="AD117" s="38"/>
      <c r="AE117" s="38"/>
      <c r="AF117" s="38"/>
      <c r="AG117" s="38"/>
    </row>
    <row r="118" spans="2:33" ht="15" customHeight="1" x14ac:dyDescent="0.2">
      <c r="B118" s="38" t="s">
        <v>556</v>
      </c>
      <c r="C118" s="38"/>
      <c r="D118" s="38"/>
      <c r="E118" s="38"/>
      <c r="F118" s="38"/>
      <c r="G118" s="38"/>
      <c r="H118" s="38"/>
      <c r="I118" s="38"/>
      <c r="J118" s="38"/>
      <c r="K118" s="38"/>
      <c r="L118" s="38"/>
      <c r="M118" s="38"/>
      <c r="N118" s="38"/>
      <c r="O118" s="38"/>
      <c r="P118" s="38"/>
      <c r="Q118" s="38"/>
      <c r="R118" s="38"/>
      <c r="S118" s="38"/>
      <c r="T118" s="38"/>
      <c r="U118" s="38"/>
      <c r="V118" s="38"/>
      <c r="W118" s="38"/>
      <c r="X118" s="38"/>
      <c r="Y118" s="38"/>
      <c r="Z118" s="38"/>
      <c r="AA118" s="38"/>
      <c r="AB118" s="38"/>
      <c r="AC118" s="38"/>
      <c r="AD118" s="38"/>
      <c r="AE118" s="38"/>
      <c r="AF118" s="38"/>
      <c r="AG118" s="38"/>
    </row>
    <row r="119" spans="2:33" ht="15" customHeight="1" x14ac:dyDescent="0.2">
      <c r="B119" s="38" t="s">
        <v>661</v>
      </c>
      <c r="C119" s="38"/>
      <c r="D119" s="38"/>
      <c r="E119" s="38"/>
      <c r="F119" s="38"/>
      <c r="G119" s="38"/>
      <c r="H119" s="38"/>
      <c r="I119" s="38"/>
      <c r="J119" s="38"/>
      <c r="K119" s="38"/>
      <c r="L119" s="38"/>
      <c r="M119" s="38"/>
      <c r="N119" s="38"/>
      <c r="O119" s="38"/>
      <c r="P119" s="38"/>
      <c r="Q119" s="38"/>
      <c r="R119" s="38"/>
      <c r="S119" s="38"/>
      <c r="T119" s="38"/>
      <c r="U119" s="38"/>
      <c r="V119" s="38"/>
      <c r="W119" s="38"/>
      <c r="X119" s="38"/>
      <c r="Y119" s="38"/>
      <c r="Z119" s="38"/>
      <c r="AA119" s="38"/>
      <c r="AB119" s="38"/>
      <c r="AC119" s="38"/>
      <c r="AD119" s="38"/>
      <c r="AE119" s="38"/>
      <c r="AF119" s="38"/>
      <c r="AG119" s="38"/>
    </row>
    <row r="120" spans="2:33" ht="15" customHeight="1" x14ac:dyDescent="0.2">
      <c r="B120" s="38" t="s">
        <v>662</v>
      </c>
      <c r="C120" s="38"/>
      <c r="D120" s="38"/>
      <c r="E120" s="38"/>
      <c r="F120" s="38"/>
      <c r="G120" s="38"/>
      <c r="H120" s="38"/>
      <c r="I120" s="38"/>
      <c r="J120" s="38"/>
      <c r="K120" s="38"/>
      <c r="L120" s="38"/>
      <c r="M120" s="38"/>
      <c r="N120" s="38"/>
      <c r="O120" s="38"/>
      <c r="P120" s="38"/>
      <c r="Q120" s="38"/>
      <c r="R120" s="38"/>
      <c r="S120" s="38"/>
      <c r="T120" s="38"/>
      <c r="U120" s="38"/>
      <c r="V120" s="38"/>
      <c r="W120" s="38"/>
      <c r="X120" s="38"/>
      <c r="Y120" s="38"/>
      <c r="Z120" s="38"/>
      <c r="AA120" s="38"/>
      <c r="AB120" s="38"/>
      <c r="AC120" s="38"/>
      <c r="AD120" s="38"/>
      <c r="AE120" s="38"/>
      <c r="AF120" s="38"/>
      <c r="AG120" s="38"/>
    </row>
    <row r="121" spans="2:33" ht="15" customHeight="1" x14ac:dyDescent="0.2">
      <c r="B121" s="38"/>
      <c r="C121" s="38"/>
      <c r="D121" s="38"/>
      <c r="E121" s="38"/>
      <c r="F121" s="38"/>
      <c r="G121" s="38"/>
      <c r="H121" s="38"/>
      <c r="I121" s="38"/>
      <c r="J121" s="38"/>
      <c r="K121" s="38"/>
      <c r="L121" s="38"/>
      <c r="M121" s="38"/>
      <c r="N121" s="38"/>
      <c r="O121" s="38"/>
      <c r="P121" s="38"/>
      <c r="Q121" s="38"/>
      <c r="R121" s="38"/>
      <c r="S121" s="38"/>
      <c r="T121" s="38"/>
      <c r="U121" s="38"/>
      <c r="V121" s="38"/>
      <c r="W121" s="38"/>
      <c r="X121" s="38"/>
      <c r="Y121" s="38"/>
      <c r="Z121" s="38"/>
      <c r="AA121" s="38"/>
      <c r="AB121" s="38"/>
      <c r="AC121" s="38"/>
      <c r="AD121" s="38"/>
      <c r="AE121" s="38"/>
      <c r="AF121" s="38"/>
      <c r="AG121" s="38"/>
    </row>
    <row r="122" spans="2:33" ht="15" customHeight="1" x14ac:dyDescent="0.2">
      <c r="B122" s="38"/>
      <c r="C122" s="38"/>
      <c r="D122" s="38"/>
      <c r="E122" s="38"/>
      <c r="F122" s="38"/>
      <c r="G122" s="38"/>
      <c r="H122" s="38"/>
      <c r="I122" s="38"/>
      <c r="J122" s="38"/>
      <c r="K122" s="38"/>
      <c r="L122" s="38"/>
      <c r="M122" s="38"/>
      <c r="N122" s="38"/>
      <c r="O122" s="38"/>
      <c r="P122" s="38"/>
      <c r="Q122" s="38"/>
      <c r="R122" s="38"/>
      <c r="S122" s="38"/>
      <c r="T122" s="38"/>
      <c r="U122" s="38"/>
      <c r="V122" s="38"/>
      <c r="W122" s="38"/>
      <c r="X122" s="38"/>
      <c r="Y122" s="38"/>
      <c r="Z122" s="38"/>
      <c r="AA122" s="38"/>
      <c r="AB122" s="38"/>
      <c r="AC122" s="38"/>
      <c r="AD122" s="38"/>
      <c r="AE122" s="38"/>
      <c r="AF122" s="38"/>
      <c r="AG122" s="38"/>
    </row>
    <row r="123" spans="2:33" ht="15" customHeight="1" x14ac:dyDescent="0.2">
      <c r="B123" s="38"/>
      <c r="C123" s="38"/>
      <c r="D123" s="38"/>
      <c r="E123" s="38"/>
      <c r="F123" s="38"/>
      <c r="G123" s="38"/>
      <c r="H123" s="38"/>
      <c r="I123" s="38"/>
      <c r="J123" s="38"/>
      <c r="K123" s="38"/>
      <c r="L123" s="38"/>
      <c r="M123" s="38"/>
      <c r="N123" s="38"/>
      <c r="O123" s="38"/>
      <c r="P123" s="38"/>
      <c r="Q123" s="38"/>
      <c r="R123" s="38"/>
      <c r="S123" s="38"/>
      <c r="T123" s="38"/>
      <c r="U123" s="38"/>
      <c r="V123" s="38"/>
      <c r="W123" s="38"/>
      <c r="X123" s="38"/>
      <c r="Y123" s="38"/>
      <c r="Z123" s="38"/>
      <c r="AA123" s="38"/>
      <c r="AB123" s="38"/>
      <c r="AC123" s="38"/>
      <c r="AD123" s="38"/>
      <c r="AE123" s="38"/>
      <c r="AF123" s="38"/>
      <c r="AG123" s="38"/>
    </row>
    <row r="124" spans="2:33" ht="15" customHeight="1" x14ac:dyDescent="0.2">
      <c r="B124" s="38"/>
      <c r="C124" s="38"/>
      <c r="D124" s="38"/>
      <c r="E124" s="38"/>
      <c r="F124" s="38"/>
      <c r="G124" s="38"/>
      <c r="H124" s="38"/>
      <c r="I124" s="38"/>
      <c r="J124" s="38"/>
      <c r="K124" s="38"/>
      <c r="L124" s="38"/>
      <c r="M124" s="38"/>
      <c r="N124" s="38"/>
      <c r="O124" s="38"/>
      <c r="P124" s="38"/>
      <c r="Q124" s="38"/>
      <c r="R124" s="38"/>
      <c r="S124" s="38"/>
      <c r="T124" s="38"/>
      <c r="U124" s="38"/>
      <c r="V124" s="38"/>
      <c r="W124" s="38"/>
      <c r="X124" s="38"/>
      <c r="Y124" s="38"/>
      <c r="Z124" s="38"/>
      <c r="AA124" s="38"/>
      <c r="AB124" s="38"/>
      <c r="AC124" s="38"/>
      <c r="AD124" s="38"/>
      <c r="AE124" s="38"/>
      <c r="AF124" s="38"/>
      <c r="AG124" s="38"/>
    </row>
    <row r="125" spans="2:33" ht="15" customHeight="1" x14ac:dyDescent="0.2">
      <c r="B125" s="38"/>
      <c r="C125" s="38"/>
      <c r="D125" s="38"/>
      <c r="E125" s="38"/>
      <c r="F125" s="38"/>
      <c r="G125" s="38"/>
      <c r="H125" s="38"/>
      <c r="I125" s="38"/>
      <c r="J125" s="38"/>
      <c r="K125" s="38"/>
      <c r="L125" s="38"/>
      <c r="M125" s="38"/>
      <c r="N125" s="38"/>
      <c r="O125" s="38"/>
      <c r="P125" s="38"/>
      <c r="Q125" s="38"/>
      <c r="R125" s="38"/>
      <c r="S125" s="38"/>
      <c r="T125" s="38"/>
      <c r="U125" s="38"/>
      <c r="V125" s="38"/>
      <c r="W125" s="38"/>
      <c r="X125" s="38"/>
      <c r="Y125" s="38"/>
      <c r="Z125" s="38"/>
      <c r="AA125" s="38"/>
      <c r="AB125" s="38"/>
      <c r="AC125" s="38"/>
      <c r="AD125" s="38"/>
      <c r="AE125" s="38"/>
      <c r="AF125" s="38"/>
      <c r="AG125" s="38"/>
    </row>
    <row r="126" spans="2:33" ht="15" customHeight="1" x14ac:dyDescent="0.2">
      <c r="B126" s="38"/>
      <c r="C126" s="38"/>
      <c r="D126" s="38"/>
      <c r="E126" s="38"/>
      <c r="F126" s="38"/>
      <c r="G126" s="38"/>
      <c r="H126" s="38"/>
      <c r="I126" s="38"/>
      <c r="J126" s="38"/>
      <c r="K126" s="38"/>
      <c r="L126" s="38"/>
      <c r="M126" s="38"/>
      <c r="N126" s="38"/>
      <c r="O126" s="38"/>
      <c r="P126" s="38"/>
      <c r="Q126" s="38"/>
      <c r="R126" s="38"/>
      <c r="S126" s="38"/>
      <c r="T126" s="38"/>
      <c r="U126" s="38"/>
      <c r="V126" s="38"/>
      <c r="W126" s="38"/>
      <c r="X126" s="38"/>
      <c r="Y126" s="38"/>
      <c r="Z126" s="38"/>
      <c r="AA126" s="38"/>
      <c r="AB126" s="38"/>
      <c r="AC126" s="38"/>
      <c r="AD126" s="38"/>
      <c r="AE126" s="38"/>
      <c r="AF126" s="38"/>
      <c r="AG126" s="38"/>
    </row>
    <row r="127" spans="2:33" ht="15" customHeight="1" x14ac:dyDescent="0.2">
      <c r="B127" s="38"/>
      <c r="C127" s="38"/>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c r="AB127" s="38"/>
      <c r="AC127" s="38"/>
      <c r="AD127" s="38"/>
      <c r="AE127" s="38"/>
      <c r="AF127" s="38"/>
      <c r="AG127" s="38"/>
    </row>
    <row r="128" spans="2:33" ht="15" customHeight="1" x14ac:dyDescent="0.2">
      <c r="B128" s="38"/>
      <c r="C128" s="38"/>
      <c r="D128" s="38"/>
      <c r="E128" s="38"/>
      <c r="F128" s="38"/>
      <c r="G128" s="38"/>
      <c r="H128" s="38"/>
      <c r="I128" s="38"/>
      <c r="J128" s="38"/>
      <c r="K128" s="38"/>
      <c r="L128" s="38"/>
      <c r="M128" s="38"/>
      <c r="N128" s="38"/>
      <c r="O128" s="38"/>
      <c r="P128" s="38"/>
      <c r="Q128" s="38"/>
      <c r="R128" s="38"/>
      <c r="S128" s="38"/>
      <c r="T128" s="38"/>
      <c r="U128" s="38"/>
      <c r="V128" s="38"/>
      <c r="W128" s="38"/>
      <c r="X128" s="38"/>
      <c r="Y128" s="38"/>
      <c r="Z128" s="38"/>
      <c r="AA128" s="38"/>
      <c r="AB128" s="38"/>
      <c r="AC128" s="38"/>
      <c r="AD128" s="38"/>
      <c r="AE128" s="38"/>
      <c r="AF128" s="38"/>
      <c r="AG128" s="38"/>
    </row>
    <row r="129" spans="2:33" ht="15" customHeight="1" x14ac:dyDescent="0.2">
      <c r="B129" s="38"/>
      <c r="C129" s="38"/>
      <c r="D129" s="38"/>
      <c r="E129" s="38"/>
      <c r="F129" s="38"/>
      <c r="G129" s="38"/>
      <c r="H129" s="38"/>
      <c r="I129" s="38"/>
      <c r="J129" s="38"/>
      <c r="K129" s="38"/>
      <c r="L129" s="38"/>
      <c r="M129" s="38"/>
      <c r="N129" s="38"/>
      <c r="O129" s="38"/>
      <c r="P129" s="38"/>
      <c r="Q129" s="38"/>
      <c r="R129" s="38"/>
      <c r="S129" s="38"/>
      <c r="T129" s="38"/>
      <c r="U129" s="38"/>
      <c r="V129" s="38"/>
      <c r="W129" s="38"/>
      <c r="X129" s="38"/>
      <c r="Y129" s="38"/>
      <c r="Z129" s="38"/>
      <c r="AA129" s="38"/>
      <c r="AB129" s="38"/>
      <c r="AC129" s="38"/>
      <c r="AD129" s="38"/>
      <c r="AE129" s="38"/>
      <c r="AF129" s="38"/>
      <c r="AG129" s="38"/>
    </row>
    <row r="130" spans="2:33" ht="15" customHeight="1" x14ac:dyDescent="0.2">
      <c r="B130" s="38"/>
      <c r="C130" s="38"/>
      <c r="D130" s="38"/>
      <c r="E130" s="38"/>
      <c r="F130" s="38"/>
      <c r="G130" s="38"/>
      <c r="H130" s="38"/>
      <c r="I130" s="38"/>
      <c r="J130" s="38"/>
      <c r="K130" s="38"/>
      <c r="L130" s="38"/>
      <c r="M130" s="38"/>
      <c r="N130" s="38"/>
      <c r="O130" s="38"/>
      <c r="P130" s="38"/>
      <c r="Q130" s="38"/>
      <c r="R130" s="38"/>
      <c r="S130" s="38"/>
      <c r="T130" s="38"/>
      <c r="U130" s="38"/>
      <c r="V130" s="38"/>
      <c r="W130" s="38"/>
      <c r="X130" s="38"/>
      <c r="Y130" s="38"/>
      <c r="Z130" s="38"/>
      <c r="AA130" s="38"/>
      <c r="AB130" s="38"/>
      <c r="AC130" s="38"/>
      <c r="AD130" s="38"/>
      <c r="AE130" s="38"/>
      <c r="AF130" s="38"/>
      <c r="AG130" s="38"/>
    </row>
    <row r="131" spans="2:33" ht="15" customHeight="1" x14ac:dyDescent="0.2">
      <c r="B131" s="38"/>
      <c r="C131" s="38"/>
      <c r="D131" s="38"/>
      <c r="E131" s="38"/>
      <c r="F131" s="38"/>
      <c r="G131" s="38"/>
      <c r="H131" s="38"/>
      <c r="I131" s="38"/>
      <c r="J131" s="38"/>
      <c r="K131" s="38"/>
      <c r="L131" s="38"/>
      <c r="M131" s="38"/>
      <c r="N131" s="38"/>
      <c r="O131" s="38"/>
      <c r="P131" s="38"/>
      <c r="Q131" s="38"/>
      <c r="R131" s="38"/>
      <c r="S131" s="38"/>
      <c r="T131" s="38"/>
      <c r="U131" s="38"/>
      <c r="V131" s="38"/>
      <c r="W131" s="38"/>
      <c r="X131" s="38"/>
      <c r="Y131" s="38"/>
      <c r="Z131" s="38"/>
      <c r="AA131" s="38"/>
      <c r="AB131" s="38"/>
      <c r="AC131" s="38"/>
      <c r="AD131" s="38"/>
      <c r="AE131" s="38"/>
      <c r="AF131" s="38"/>
      <c r="AG131" s="38"/>
    </row>
    <row r="132" spans="2:33" ht="15" customHeight="1" x14ac:dyDescent="0.2">
      <c r="B132" s="38"/>
      <c r="C132" s="38"/>
      <c r="D132" s="38"/>
      <c r="E132" s="38"/>
      <c r="F132" s="38"/>
      <c r="G132" s="38"/>
      <c r="H132" s="38"/>
      <c r="I132" s="38"/>
      <c r="J132" s="38"/>
      <c r="K132" s="38"/>
      <c r="L132" s="38"/>
      <c r="M132" s="38"/>
      <c r="N132" s="38"/>
      <c r="O132" s="38"/>
      <c r="P132" s="38"/>
      <c r="Q132" s="38"/>
      <c r="R132" s="38"/>
      <c r="S132" s="38"/>
      <c r="T132" s="38"/>
      <c r="U132" s="38"/>
      <c r="V132" s="38"/>
      <c r="W132" s="38"/>
      <c r="X132" s="38"/>
      <c r="Y132" s="38"/>
      <c r="Z132" s="38"/>
      <c r="AA132" s="38"/>
      <c r="AB132" s="38"/>
      <c r="AC132" s="38"/>
      <c r="AD132" s="38"/>
      <c r="AE132" s="38"/>
      <c r="AF132" s="38"/>
      <c r="AG132" s="38"/>
    </row>
    <row r="133" spans="2:33" ht="15" customHeight="1" x14ac:dyDescent="0.2">
      <c r="B133" s="38"/>
      <c r="C133" s="38"/>
      <c r="D133" s="38"/>
      <c r="E133" s="38"/>
      <c r="F133" s="38"/>
      <c r="G133" s="38"/>
      <c r="H133" s="38"/>
      <c r="I133" s="38"/>
      <c r="J133" s="38"/>
      <c r="K133" s="38"/>
      <c r="L133" s="38"/>
      <c r="M133" s="38"/>
      <c r="N133" s="38"/>
      <c r="O133" s="38"/>
      <c r="P133" s="38"/>
      <c r="Q133" s="38"/>
      <c r="R133" s="38"/>
      <c r="S133" s="38"/>
      <c r="T133" s="38"/>
      <c r="U133" s="38"/>
      <c r="V133" s="38"/>
      <c r="W133" s="38"/>
      <c r="X133" s="38"/>
      <c r="Y133" s="38"/>
      <c r="Z133" s="38"/>
      <c r="AA133" s="38"/>
      <c r="AB133" s="38"/>
      <c r="AC133" s="38"/>
      <c r="AD133" s="38"/>
      <c r="AE133" s="38"/>
      <c r="AF133" s="38"/>
      <c r="AG133" s="38"/>
    </row>
    <row r="134" spans="2:33" ht="15" customHeight="1" x14ac:dyDescent="0.2">
      <c r="B134" s="38"/>
      <c r="C134" s="38"/>
      <c r="D134" s="38"/>
      <c r="E134" s="38"/>
      <c r="F134" s="38"/>
      <c r="G134" s="38"/>
      <c r="H134" s="38"/>
      <c r="I134" s="38"/>
      <c r="J134" s="38"/>
      <c r="K134" s="38"/>
      <c r="L134" s="38"/>
      <c r="M134" s="38"/>
      <c r="N134" s="38"/>
      <c r="O134" s="38"/>
      <c r="P134" s="38"/>
      <c r="Q134" s="38"/>
      <c r="R134" s="38"/>
      <c r="S134" s="38"/>
      <c r="T134" s="38"/>
      <c r="U134" s="38"/>
      <c r="V134" s="38"/>
      <c r="W134" s="38"/>
      <c r="X134" s="38"/>
      <c r="Y134" s="38"/>
      <c r="Z134" s="38"/>
      <c r="AA134" s="38"/>
      <c r="AB134" s="38"/>
      <c r="AC134" s="38"/>
      <c r="AD134" s="38"/>
      <c r="AE134" s="38"/>
      <c r="AF134" s="38"/>
      <c r="AG134" s="38"/>
    </row>
    <row r="308" spans="2:32" ht="15" customHeight="1" x14ac:dyDescent="0.2">
      <c r="B308" s="76"/>
      <c r="C308" s="76"/>
      <c r="D308" s="76"/>
      <c r="E308" s="76"/>
      <c r="F308" s="76"/>
      <c r="G308" s="76"/>
      <c r="H308" s="76"/>
      <c r="I308" s="76"/>
      <c r="J308" s="76"/>
      <c r="K308" s="76"/>
      <c r="L308" s="76"/>
      <c r="M308" s="76"/>
      <c r="N308" s="76"/>
      <c r="O308" s="76"/>
      <c r="P308" s="76"/>
      <c r="Q308" s="76"/>
      <c r="R308" s="76"/>
      <c r="S308" s="76"/>
      <c r="T308" s="76"/>
      <c r="U308" s="76"/>
      <c r="V308" s="76"/>
      <c r="W308" s="76"/>
      <c r="X308" s="76"/>
      <c r="Y308" s="76"/>
      <c r="Z308" s="76"/>
      <c r="AA308" s="76"/>
      <c r="AB308" s="76"/>
      <c r="AC308" s="76"/>
      <c r="AD308" s="76"/>
      <c r="AE308" s="76"/>
      <c r="AF308" s="76"/>
    </row>
    <row r="511" spans="2:32" ht="15" customHeight="1" x14ac:dyDescent="0.2">
      <c r="B511" s="76"/>
      <c r="C511" s="76"/>
      <c r="D511" s="76"/>
      <c r="E511" s="76"/>
      <c r="F511" s="76"/>
      <c r="G511" s="76"/>
      <c r="H511" s="76"/>
      <c r="I511" s="76"/>
      <c r="J511" s="76"/>
      <c r="K511" s="76"/>
      <c r="L511" s="76"/>
      <c r="M511" s="76"/>
      <c r="N511" s="76"/>
      <c r="O511" s="76"/>
      <c r="P511" s="76"/>
      <c r="Q511" s="76"/>
      <c r="R511" s="76"/>
      <c r="S511" s="76"/>
      <c r="T511" s="76"/>
      <c r="U511" s="76"/>
      <c r="V511" s="76"/>
      <c r="W511" s="76"/>
      <c r="X511" s="76"/>
      <c r="Y511" s="76"/>
      <c r="Z511" s="76"/>
      <c r="AA511" s="76"/>
      <c r="AB511" s="76"/>
      <c r="AC511" s="76"/>
      <c r="AD511" s="76"/>
      <c r="AE511" s="76"/>
      <c r="AF511" s="76"/>
    </row>
    <row r="712" spans="2:32" ht="15" customHeight="1" x14ac:dyDescent="0.2">
      <c r="B712" s="76"/>
      <c r="C712" s="76"/>
      <c r="D712" s="76"/>
      <c r="E712" s="76"/>
      <c r="F712" s="76"/>
      <c r="G712" s="76"/>
      <c r="H712" s="76"/>
      <c r="I712" s="76"/>
      <c r="J712" s="76"/>
      <c r="K712" s="76"/>
      <c r="L712" s="76"/>
      <c r="M712" s="76"/>
      <c r="N712" s="76"/>
      <c r="O712" s="76"/>
      <c r="P712" s="76"/>
      <c r="Q712" s="76"/>
      <c r="R712" s="76"/>
      <c r="S712" s="76"/>
      <c r="T712" s="76"/>
      <c r="U712" s="76"/>
      <c r="V712" s="76"/>
      <c r="W712" s="76"/>
      <c r="X712" s="76"/>
      <c r="Y712" s="76"/>
      <c r="Z712" s="76"/>
      <c r="AA712" s="76"/>
      <c r="AB712" s="76"/>
      <c r="AC712" s="76"/>
      <c r="AD712" s="76"/>
      <c r="AE712" s="76"/>
      <c r="AF712" s="76"/>
    </row>
    <row r="887" spans="2:32" ht="15" customHeight="1" x14ac:dyDescent="0.2">
      <c r="B887" s="76"/>
      <c r="C887" s="76"/>
      <c r="D887" s="76"/>
      <c r="E887" s="76"/>
      <c r="F887" s="76"/>
      <c r="G887" s="76"/>
      <c r="H887" s="76"/>
      <c r="I887" s="76"/>
      <c r="J887" s="76"/>
      <c r="K887" s="76"/>
      <c r="L887" s="76"/>
      <c r="M887" s="76"/>
      <c r="N887" s="76"/>
      <c r="O887" s="76"/>
      <c r="P887" s="76"/>
      <c r="Q887" s="76"/>
      <c r="R887" s="76"/>
      <c r="S887" s="76"/>
      <c r="T887" s="76"/>
      <c r="U887" s="76"/>
      <c r="V887" s="76"/>
      <c r="W887" s="76"/>
      <c r="X887" s="76"/>
      <c r="Y887" s="76"/>
      <c r="Z887" s="76"/>
      <c r="AA887" s="76"/>
      <c r="AB887" s="76"/>
      <c r="AC887" s="76"/>
      <c r="AD887" s="76"/>
      <c r="AE887" s="76"/>
      <c r="AF887" s="76"/>
    </row>
    <row r="1101" spans="2:32" ht="15" customHeight="1" x14ac:dyDescent="0.2">
      <c r="B1101" s="76"/>
      <c r="C1101" s="76"/>
      <c r="D1101" s="76"/>
      <c r="E1101" s="76"/>
      <c r="F1101" s="76"/>
      <c r="G1101" s="76"/>
      <c r="H1101" s="76"/>
      <c r="I1101" s="76"/>
      <c r="J1101" s="76"/>
      <c r="K1101" s="76"/>
      <c r="L1101" s="76"/>
      <c r="M1101" s="76"/>
      <c r="N1101" s="76"/>
      <c r="O1101" s="76"/>
      <c r="P1101" s="76"/>
      <c r="Q1101" s="76"/>
      <c r="R1101" s="76"/>
      <c r="S1101" s="76"/>
      <c r="T1101" s="76"/>
      <c r="U1101" s="76"/>
      <c r="V1101" s="76"/>
      <c r="W1101" s="76"/>
      <c r="X1101" s="76"/>
      <c r="Y1101" s="76"/>
      <c r="Z1101" s="76"/>
      <c r="AA1101" s="76"/>
      <c r="AB1101" s="76"/>
      <c r="AC1101" s="76"/>
      <c r="AD1101" s="76"/>
      <c r="AE1101" s="76"/>
      <c r="AF1101" s="76"/>
    </row>
    <row r="1229" spans="2:32" ht="15" customHeight="1" x14ac:dyDescent="0.2">
      <c r="B1229" s="76"/>
      <c r="C1229" s="76"/>
      <c r="D1229" s="76"/>
      <c r="E1229" s="76"/>
      <c r="F1229" s="76"/>
      <c r="G1229" s="76"/>
      <c r="H1229" s="76"/>
      <c r="I1229" s="76"/>
      <c r="J1229" s="76"/>
      <c r="K1229" s="76"/>
      <c r="L1229" s="76"/>
      <c r="M1229" s="76"/>
      <c r="N1229" s="76"/>
      <c r="O1229" s="76"/>
      <c r="P1229" s="76"/>
      <c r="Q1229" s="76"/>
      <c r="R1229" s="76"/>
      <c r="S1229" s="76"/>
      <c r="T1229" s="76"/>
      <c r="U1229" s="76"/>
      <c r="V1229" s="76"/>
      <c r="W1229" s="76"/>
      <c r="X1229" s="76"/>
      <c r="Y1229" s="76"/>
      <c r="Z1229" s="76"/>
      <c r="AA1229" s="76"/>
      <c r="AB1229" s="76"/>
      <c r="AC1229" s="76"/>
      <c r="AD1229" s="76"/>
      <c r="AE1229" s="76"/>
      <c r="AF1229" s="76"/>
    </row>
    <row r="1390" spans="2:32" ht="15" customHeight="1" x14ac:dyDescent="0.2">
      <c r="B1390" s="76"/>
      <c r="C1390" s="76"/>
      <c r="D1390" s="76"/>
      <c r="E1390" s="76"/>
      <c r="F1390" s="76"/>
      <c r="G1390" s="76"/>
      <c r="H1390" s="76"/>
      <c r="I1390" s="76"/>
      <c r="J1390" s="76"/>
      <c r="K1390" s="76"/>
      <c r="L1390" s="76"/>
      <c r="M1390" s="76"/>
      <c r="N1390" s="76"/>
      <c r="O1390" s="76"/>
      <c r="P1390" s="76"/>
      <c r="Q1390" s="76"/>
      <c r="R1390" s="76"/>
      <c r="S1390" s="76"/>
      <c r="T1390" s="76"/>
      <c r="U1390" s="76"/>
      <c r="V1390" s="76"/>
      <c r="W1390" s="76"/>
      <c r="X1390" s="76"/>
      <c r="Y1390" s="76"/>
      <c r="Z1390" s="76"/>
      <c r="AA1390" s="76"/>
      <c r="AB1390" s="76"/>
      <c r="AC1390" s="76"/>
      <c r="AD1390" s="76"/>
      <c r="AE1390" s="76"/>
      <c r="AF1390" s="76"/>
    </row>
    <row r="1502" spans="2:32" ht="15" customHeight="1" x14ac:dyDescent="0.2">
      <c r="B1502" s="76"/>
      <c r="C1502" s="76"/>
      <c r="D1502" s="76"/>
      <c r="E1502" s="76"/>
      <c r="F1502" s="76"/>
      <c r="G1502" s="76"/>
      <c r="H1502" s="76"/>
      <c r="I1502" s="76"/>
      <c r="J1502" s="76"/>
      <c r="K1502" s="76"/>
      <c r="L1502" s="76"/>
      <c r="M1502" s="76"/>
      <c r="N1502" s="76"/>
      <c r="O1502" s="76"/>
      <c r="P1502" s="76"/>
      <c r="Q1502" s="76"/>
      <c r="R1502" s="76"/>
      <c r="S1502" s="76"/>
      <c r="T1502" s="76"/>
      <c r="U1502" s="76"/>
      <c r="V1502" s="76"/>
      <c r="W1502" s="76"/>
      <c r="X1502" s="76"/>
      <c r="Y1502" s="76"/>
      <c r="Z1502" s="76"/>
      <c r="AA1502" s="76"/>
      <c r="AB1502" s="76"/>
      <c r="AC1502" s="76"/>
      <c r="AD1502" s="76"/>
      <c r="AE1502" s="76"/>
      <c r="AF1502" s="76"/>
    </row>
    <row r="1604" spans="2:32" ht="15" customHeight="1" x14ac:dyDescent="0.2">
      <c r="B1604" s="76"/>
      <c r="C1604" s="76"/>
      <c r="D1604" s="76"/>
      <c r="E1604" s="76"/>
      <c r="F1604" s="76"/>
      <c r="G1604" s="76"/>
      <c r="H1604" s="76"/>
      <c r="I1604" s="76"/>
      <c r="J1604" s="76"/>
      <c r="K1604" s="76"/>
      <c r="L1604" s="76"/>
      <c r="M1604" s="76"/>
      <c r="N1604" s="76"/>
      <c r="O1604" s="76"/>
      <c r="P1604" s="76"/>
      <c r="Q1604" s="76"/>
      <c r="R1604" s="76"/>
      <c r="S1604" s="76"/>
      <c r="T1604" s="76"/>
      <c r="U1604" s="76"/>
      <c r="V1604" s="76"/>
      <c r="W1604" s="76"/>
      <c r="X1604" s="76"/>
      <c r="Y1604" s="76"/>
      <c r="Z1604" s="76"/>
      <c r="AA1604" s="76"/>
      <c r="AB1604" s="76"/>
      <c r="AC1604" s="76"/>
      <c r="AD1604" s="76"/>
      <c r="AE1604" s="76"/>
      <c r="AF1604" s="76"/>
    </row>
    <row r="1699" spans="2:32" ht="15" customHeight="1" x14ac:dyDescent="0.2">
      <c r="B1699" s="76"/>
      <c r="C1699" s="76"/>
      <c r="D1699" s="76"/>
      <c r="E1699" s="76"/>
      <c r="F1699" s="76"/>
      <c r="G1699" s="76"/>
      <c r="H1699" s="76"/>
      <c r="I1699" s="76"/>
      <c r="J1699" s="76"/>
      <c r="K1699" s="76"/>
      <c r="L1699" s="76"/>
      <c r="M1699" s="76"/>
      <c r="N1699" s="76"/>
      <c r="O1699" s="76"/>
      <c r="P1699" s="76"/>
      <c r="Q1699" s="76"/>
      <c r="R1699" s="76"/>
      <c r="S1699" s="76"/>
      <c r="T1699" s="76"/>
      <c r="U1699" s="76"/>
      <c r="V1699" s="76"/>
      <c r="W1699" s="76"/>
      <c r="X1699" s="76"/>
      <c r="Y1699" s="76"/>
      <c r="Z1699" s="76"/>
      <c r="AA1699" s="76"/>
      <c r="AB1699" s="76"/>
      <c r="AC1699" s="76"/>
      <c r="AD1699" s="76"/>
      <c r="AE1699" s="76"/>
      <c r="AF1699" s="76"/>
    </row>
    <row r="1945" spans="2:32" ht="15" customHeight="1" x14ac:dyDescent="0.2">
      <c r="B1945" s="76"/>
      <c r="C1945" s="76"/>
      <c r="D1945" s="76"/>
      <c r="E1945" s="76"/>
      <c r="F1945" s="76"/>
      <c r="G1945" s="76"/>
      <c r="H1945" s="76"/>
      <c r="I1945" s="76"/>
      <c r="J1945" s="76"/>
      <c r="K1945" s="76"/>
      <c r="L1945" s="76"/>
      <c r="M1945" s="76"/>
      <c r="N1945" s="76"/>
      <c r="O1945" s="76"/>
      <c r="P1945" s="76"/>
      <c r="Q1945" s="76"/>
      <c r="R1945" s="76"/>
      <c r="S1945" s="76"/>
      <c r="T1945" s="76"/>
      <c r="U1945" s="76"/>
      <c r="V1945" s="76"/>
      <c r="W1945" s="76"/>
      <c r="X1945" s="76"/>
      <c r="Y1945" s="76"/>
      <c r="Z1945" s="76"/>
      <c r="AA1945" s="76"/>
      <c r="AB1945" s="76"/>
      <c r="AC1945" s="76"/>
      <c r="AD1945" s="76"/>
      <c r="AE1945" s="76"/>
      <c r="AF1945" s="76"/>
    </row>
    <row r="2031" spans="2:32" ht="15" customHeight="1" x14ac:dyDescent="0.2">
      <c r="B2031" s="76"/>
      <c r="C2031" s="76"/>
      <c r="D2031" s="76"/>
      <c r="E2031" s="76"/>
      <c r="F2031" s="76"/>
      <c r="G2031" s="76"/>
      <c r="H2031" s="76"/>
      <c r="I2031" s="76"/>
      <c r="J2031" s="76"/>
      <c r="K2031" s="76"/>
      <c r="L2031" s="76"/>
      <c r="M2031" s="76"/>
      <c r="N2031" s="76"/>
      <c r="O2031" s="76"/>
      <c r="P2031" s="76"/>
      <c r="Q2031" s="76"/>
      <c r="R2031" s="76"/>
      <c r="S2031" s="76"/>
      <c r="T2031" s="76"/>
      <c r="U2031" s="76"/>
      <c r="V2031" s="76"/>
      <c r="W2031" s="76"/>
      <c r="X2031" s="76"/>
      <c r="Y2031" s="76"/>
      <c r="Z2031" s="76"/>
      <c r="AA2031" s="76"/>
      <c r="AB2031" s="76"/>
      <c r="AC2031" s="76"/>
      <c r="AD2031" s="76"/>
      <c r="AE2031" s="76"/>
      <c r="AF2031" s="76"/>
    </row>
    <row r="2153" spans="2:32" ht="15" customHeight="1" x14ac:dyDescent="0.2">
      <c r="B2153" s="76"/>
      <c r="C2153" s="76"/>
      <c r="D2153" s="76"/>
      <c r="E2153" s="76"/>
      <c r="F2153" s="76"/>
      <c r="G2153" s="76"/>
      <c r="H2153" s="76"/>
      <c r="I2153" s="76"/>
      <c r="J2153" s="76"/>
      <c r="K2153" s="76"/>
      <c r="L2153" s="76"/>
      <c r="M2153" s="76"/>
      <c r="N2153" s="76"/>
      <c r="O2153" s="76"/>
      <c r="P2153" s="76"/>
      <c r="Q2153" s="76"/>
      <c r="R2153" s="76"/>
      <c r="S2153" s="76"/>
      <c r="T2153" s="76"/>
      <c r="U2153" s="76"/>
      <c r="V2153" s="76"/>
      <c r="W2153" s="76"/>
      <c r="X2153" s="76"/>
      <c r="Y2153" s="76"/>
      <c r="Z2153" s="76"/>
      <c r="AA2153" s="76"/>
      <c r="AB2153" s="76"/>
      <c r="AC2153" s="76"/>
      <c r="AD2153" s="76"/>
      <c r="AE2153" s="76"/>
      <c r="AF2153" s="76"/>
    </row>
    <row r="2317" spans="2:32" ht="15" customHeight="1" x14ac:dyDescent="0.2">
      <c r="B2317" s="76"/>
      <c r="C2317" s="76"/>
      <c r="D2317" s="76"/>
      <c r="E2317" s="76"/>
      <c r="F2317" s="76"/>
      <c r="G2317" s="76"/>
      <c r="H2317" s="76"/>
      <c r="I2317" s="76"/>
      <c r="J2317" s="76"/>
      <c r="K2317" s="76"/>
      <c r="L2317" s="76"/>
      <c r="M2317" s="76"/>
      <c r="N2317" s="76"/>
      <c r="O2317" s="76"/>
      <c r="P2317" s="76"/>
      <c r="Q2317" s="76"/>
      <c r="R2317" s="76"/>
      <c r="S2317" s="76"/>
      <c r="T2317" s="76"/>
      <c r="U2317" s="76"/>
      <c r="V2317" s="76"/>
      <c r="W2317" s="76"/>
      <c r="X2317" s="76"/>
      <c r="Y2317" s="76"/>
      <c r="Z2317" s="76"/>
      <c r="AA2317" s="76"/>
      <c r="AB2317" s="76"/>
      <c r="AC2317" s="76"/>
      <c r="AD2317" s="76"/>
      <c r="AE2317" s="76"/>
      <c r="AF2317" s="76"/>
    </row>
    <row r="2419" spans="2:32" ht="15" customHeight="1" x14ac:dyDescent="0.2">
      <c r="B2419" s="76"/>
      <c r="C2419" s="76"/>
      <c r="D2419" s="76"/>
      <c r="E2419" s="76"/>
      <c r="F2419" s="76"/>
      <c r="G2419" s="76"/>
      <c r="H2419" s="76"/>
      <c r="I2419" s="76"/>
      <c r="J2419" s="76"/>
      <c r="K2419" s="76"/>
      <c r="L2419" s="76"/>
      <c r="M2419" s="76"/>
      <c r="N2419" s="76"/>
      <c r="O2419" s="76"/>
      <c r="P2419" s="76"/>
      <c r="Q2419" s="76"/>
      <c r="R2419" s="76"/>
      <c r="S2419" s="76"/>
      <c r="T2419" s="76"/>
      <c r="U2419" s="76"/>
      <c r="V2419" s="76"/>
      <c r="W2419" s="76"/>
      <c r="X2419" s="76"/>
      <c r="Y2419" s="76"/>
      <c r="Z2419" s="76"/>
      <c r="AA2419" s="76"/>
      <c r="AB2419" s="76"/>
      <c r="AC2419" s="76"/>
      <c r="AD2419" s="76"/>
      <c r="AE2419" s="76"/>
      <c r="AF2419" s="76"/>
    </row>
    <row r="2509" spans="2:32" ht="15" customHeight="1" x14ac:dyDescent="0.2">
      <c r="B2509" s="76"/>
      <c r="C2509" s="76"/>
      <c r="D2509" s="76"/>
      <c r="E2509" s="76"/>
      <c r="F2509" s="76"/>
      <c r="G2509" s="76"/>
      <c r="H2509" s="76"/>
      <c r="I2509" s="76"/>
      <c r="J2509" s="76"/>
      <c r="K2509" s="76"/>
      <c r="L2509" s="76"/>
      <c r="M2509" s="76"/>
      <c r="N2509" s="76"/>
      <c r="O2509" s="76"/>
      <c r="P2509" s="76"/>
      <c r="Q2509" s="76"/>
      <c r="R2509" s="76"/>
      <c r="S2509" s="76"/>
      <c r="T2509" s="76"/>
      <c r="U2509" s="76"/>
      <c r="V2509" s="76"/>
      <c r="W2509" s="76"/>
      <c r="X2509" s="76"/>
      <c r="Y2509" s="76"/>
      <c r="Z2509" s="76"/>
      <c r="AA2509" s="76"/>
      <c r="AB2509" s="76"/>
      <c r="AC2509" s="76"/>
      <c r="AD2509" s="76"/>
      <c r="AE2509" s="76"/>
      <c r="AF2509" s="76"/>
    </row>
    <row r="2598" spans="2:32" ht="15" customHeight="1" x14ac:dyDescent="0.2">
      <c r="B2598" s="76"/>
      <c r="C2598" s="76"/>
      <c r="D2598" s="76"/>
      <c r="E2598" s="76"/>
      <c r="F2598" s="76"/>
      <c r="G2598" s="76"/>
      <c r="H2598" s="76"/>
      <c r="I2598" s="76"/>
      <c r="J2598" s="76"/>
      <c r="K2598" s="76"/>
      <c r="L2598" s="76"/>
      <c r="M2598" s="76"/>
      <c r="N2598" s="76"/>
      <c r="O2598" s="76"/>
      <c r="P2598" s="76"/>
      <c r="Q2598" s="76"/>
      <c r="R2598" s="76"/>
      <c r="S2598" s="76"/>
      <c r="T2598" s="76"/>
      <c r="U2598" s="76"/>
      <c r="V2598" s="76"/>
      <c r="W2598" s="76"/>
      <c r="X2598" s="76"/>
      <c r="Y2598" s="76"/>
      <c r="Z2598" s="76"/>
      <c r="AA2598" s="76"/>
      <c r="AB2598" s="76"/>
      <c r="AC2598" s="76"/>
      <c r="AD2598" s="76"/>
      <c r="AE2598" s="76"/>
      <c r="AF2598" s="76"/>
    </row>
    <row r="2719" spans="2:32" ht="15" customHeight="1" x14ac:dyDescent="0.2">
      <c r="B2719" s="76"/>
      <c r="C2719" s="76"/>
      <c r="D2719" s="76"/>
      <c r="E2719" s="76"/>
      <c r="F2719" s="76"/>
      <c r="G2719" s="76"/>
      <c r="H2719" s="76"/>
      <c r="I2719" s="76"/>
      <c r="J2719" s="76"/>
      <c r="K2719" s="76"/>
      <c r="L2719" s="76"/>
      <c r="M2719" s="76"/>
      <c r="N2719" s="76"/>
      <c r="O2719" s="76"/>
      <c r="P2719" s="76"/>
      <c r="Q2719" s="76"/>
      <c r="R2719" s="76"/>
      <c r="S2719" s="76"/>
      <c r="T2719" s="76"/>
      <c r="U2719" s="76"/>
      <c r="V2719" s="76"/>
      <c r="W2719" s="76"/>
      <c r="X2719" s="76"/>
      <c r="Y2719" s="76"/>
      <c r="Z2719" s="76"/>
      <c r="AA2719" s="76"/>
      <c r="AB2719" s="76"/>
      <c r="AC2719" s="76"/>
      <c r="AD2719" s="76"/>
      <c r="AE2719" s="76"/>
      <c r="AF2719" s="76"/>
    </row>
    <row r="2837" spans="2:32" ht="15" customHeight="1" x14ac:dyDescent="0.2">
      <c r="B2837" s="76"/>
      <c r="C2837" s="76"/>
      <c r="D2837" s="76"/>
      <c r="E2837" s="76"/>
      <c r="F2837" s="76"/>
      <c r="G2837" s="76"/>
      <c r="H2837" s="76"/>
      <c r="I2837" s="76"/>
      <c r="J2837" s="76"/>
      <c r="K2837" s="76"/>
      <c r="L2837" s="76"/>
      <c r="M2837" s="76"/>
      <c r="N2837" s="76"/>
      <c r="O2837" s="76"/>
      <c r="P2837" s="76"/>
      <c r="Q2837" s="76"/>
      <c r="R2837" s="76"/>
      <c r="S2837" s="76"/>
      <c r="T2837" s="76"/>
      <c r="U2837" s="76"/>
      <c r="V2837" s="76"/>
      <c r="W2837" s="76"/>
      <c r="X2837" s="76"/>
      <c r="Y2837" s="76"/>
      <c r="Z2837" s="76"/>
      <c r="AA2837" s="76"/>
      <c r="AB2837" s="76"/>
      <c r="AC2837" s="76"/>
      <c r="AD2837" s="76"/>
      <c r="AE2837" s="76"/>
      <c r="AF2837" s="76"/>
    </row>
  </sheetData>
  <mergeCells count="21">
    <mergeCell ref="B100:AG100"/>
    <mergeCell ref="B2719:AF2719"/>
    <mergeCell ref="B2837:AF2837"/>
    <mergeCell ref="B2031:AF2031"/>
    <mergeCell ref="B2153:AF2153"/>
    <mergeCell ref="B2317:AF2317"/>
    <mergeCell ref="B2419:AF2419"/>
    <mergeCell ref="B2509:AF2509"/>
    <mergeCell ref="B2598:AF2598"/>
    <mergeCell ref="B1945:AF1945"/>
    <mergeCell ref="B112:AF112"/>
    <mergeCell ref="B308:AF308"/>
    <mergeCell ref="B511:AF511"/>
    <mergeCell ref="B712:AF712"/>
    <mergeCell ref="B887:AF887"/>
    <mergeCell ref="B1101:AF1101"/>
    <mergeCell ref="B1604:AF1604"/>
    <mergeCell ref="B1699:AF1699"/>
    <mergeCell ref="B1229:AF1229"/>
    <mergeCell ref="B1390:AF1390"/>
    <mergeCell ref="B1502:AF1502"/>
  </mergeCells>
  <pageMargins left="0.75" right="0.75" top="1" bottom="1" header="0.5" footer="0.5"/>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G2837"/>
  <sheetViews>
    <sheetView workbookViewId="0">
      <selection sqref="A1:XFD1048576"/>
    </sheetView>
  </sheetViews>
  <sheetFormatPr defaultColWidth="8.7109375" defaultRowHeight="12" x14ac:dyDescent="0.2"/>
  <cols>
    <col min="1" max="1" width="19.85546875" style="37" bestFit="1" customWidth="1"/>
    <col min="2" max="2" width="46.7109375" style="37" customWidth="1"/>
    <col min="3" max="16384" width="8.7109375" style="37"/>
  </cols>
  <sheetData>
    <row r="1" spans="1:33" ht="15" customHeight="1" thickBot="1" x14ac:dyDescent="0.25">
      <c r="B1" s="53" t="s">
        <v>626</v>
      </c>
      <c r="C1" s="50">
        <v>2021</v>
      </c>
      <c r="D1" s="50">
        <v>2022</v>
      </c>
      <c r="E1" s="50">
        <v>2023</v>
      </c>
      <c r="F1" s="50">
        <v>2024</v>
      </c>
      <c r="G1" s="50">
        <v>2025</v>
      </c>
      <c r="H1" s="50">
        <v>2026</v>
      </c>
      <c r="I1" s="50">
        <v>2027</v>
      </c>
      <c r="J1" s="50">
        <v>2028</v>
      </c>
      <c r="K1" s="50">
        <v>2029</v>
      </c>
      <c r="L1" s="50">
        <v>2030</v>
      </c>
      <c r="M1" s="50">
        <v>2031</v>
      </c>
      <c r="N1" s="50">
        <v>2032</v>
      </c>
      <c r="O1" s="50">
        <v>2033</v>
      </c>
      <c r="P1" s="50">
        <v>2034</v>
      </c>
      <c r="Q1" s="50">
        <v>2035</v>
      </c>
      <c r="R1" s="50">
        <v>2036</v>
      </c>
      <c r="S1" s="50">
        <v>2037</v>
      </c>
      <c r="T1" s="50">
        <v>2038</v>
      </c>
      <c r="U1" s="50">
        <v>2039</v>
      </c>
      <c r="V1" s="50">
        <v>2040</v>
      </c>
      <c r="W1" s="50">
        <v>2041</v>
      </c>
      <c r="X1" s="50">
        <v>2042</v>
      </c>
      <c r="Y1" s="50">
        <v>2043</v>
      </c>
      <c r="Z1" s="50">
        <v>2044</v>
      </c>
      <c r="AA1" s="50">
        <v>2045</v>
      </c>
      <c r="AB1" s="50">
        <v>2046</v>
      </c>
      <c r="AC1" s="50">
        <v>2047</v>
      </c>
      <c r="AD1" s="50">
        <v>2048</v>
      </c>
      <c r="AE1" s="50">
        <v>2049</v>
      </c>
      <c r="AF1" s="50">
        <v>2050</v>
      </c>
    </row>
    <row r="2" spans="1:33" ht="15" customHeight="1" thickTop="1" x14ac:dyDescent="0.2"/>
    <row r="3" spans="1:33" ht="15" customHeight="1" x14ac:dyDescent="0.2">
      <c r="C3" s="55" t="s">
        <v>494</v>
      </c>
      <c r="D3" s="55" t="s">
        <v>625</v>
      </c>
      <c r="E3" s="55"/>
      <c r="F3" s="55"/>
      <c r="G3" s="55"/>
    </row>
    <row r="4" spans="1:33" ht="15" customHeight="1" x14ac:dyDescent="0.2">
      <c r="C4" s="55" t="s">
        <v>495</v>
      </c>
      <c r="D4" s="55" t="s">
        <v>624</v>
      </c>
      <c r="E4" s="55"/>
      <c r="F4" s="55"/>
      <c r="G4" s="55" t="s">
        <v>623</v>
      </c>
    </row>
    <row r="5" spans="1:33" ht="15" customHeight="1" x14ac:dyDescent="0.2">
      <c r="C5" s="55" t="s">
        <v>496</v>
      </c>
      <c r="D5" s="55" t="s">
        <v>622</v>
      </c>
      <c r="E5" s="55"/>
      <c r="F5" s="55"/>
      <c r="G5" s="55"/>
    </row>
    <row r="6" spans="1:33" ht="15" customHeight="1" x14ac:dyDescent="0.2">
      <c r="C6" s="55" t="s">
        <v>497</v>
      </c>
      <c r="D6" s="55"/>
      <c r="E6" s="55" t="s">
        <v>621</v>
      </c>
      <c r="F6" s="55"/>
      <c r="G6" s="55"/>
    </row>
    <row r="10" spans="1:33" ht="15" customHeight="1" x14ac:dyDescent="0.25">
      <c r="A10" s="43" t="s">
        <v>434</v>
      </c>
      <c r="B10" s="54" t="s">
        <v>78</v>
      </c>
      <c r="AG10" s="51" t="s">
        <v>620</v>
      </c>
    </row>
    <row r="11" spans="1:33" ht="15" customHeight="1" x14ac:dyDescent="0.2">
      <c r="B11" s="53" t="s">
        <v>79</v>
      </c>
      <c r="AG11" s="51" t="s">
        <v>619</v>
      </c>
    </row>
    <row r="12" spans="1:33" ht="15" customHeight="1" x14ac:dyDescent="0.2">
      <c r="B12" s="53"/>
      <c r="C12" s="52"/>
      <c r="D12" s="52"/>
      <c r="E12" s="52"/>
      <c r="F12" s="52"/>
      <c r="G12" s="52"/>
      <c r="H12" s="52"/>
      <c r="I12" s="52"/>
      <c r="J12" s="52"/>
      <c r="K12" s="52"/>
      <c r="L12" s="52"/>
      <c r="M12" s="52"/>
      <c r="N12" s="52"/>
      <c r="O12" s="52"/>
      <c r="P12" s="52"/>
      <c r="Q12" s="52"/>
      <c r="R12" s="52"/>
      <c r="S12" s="52"/>
      <c r="T12" s="52"/>
      <c r="U12" s="52"/>
      <c r="V12" s="52"/>
      <c r="W12" s="52"/>
      <c r="X12" s="52"/>
      <c r="Y12" s="52"/>
      <c r="Z12" s="52"/>
      <c r="AA12" s="52"/>
      <c r="AB12" s="52"/>
      <c r="AC12" s="52"/>
      <c r="AD12" s="52"/>
      <c r="AE12" s="52"/>
      <c r="AF12" s="52"/>
      <c r="AG12" s="51" t="s">
        <v>618</v>
      </c>
    </row>
    <row r="13" spans="1:33" ht="15" customHeight="1" thickBot="1" x14ac:dyDescent="0.25">
      <c r="B13" s="50" t="s">
        <v>80</v>
      </c>
      <c r="C13" s="50">
        <v>2021</v>
      </c>
      <c r="D13" s="50">
        <v>2022</v>
      </c>
      <c r="E13" s="50">
        <v>2023</v>
      </c>
      <c r="F13" s="50">
        <v>2024</v>
      </c>
      <c r="G13" s="50">
        <v>2025</v>
      </c>
      <c r="H13" s="50">
        <v>2026</v>
      </c>
      <c r="I13" s="50">
        <v>2027</v>
      </c>
      <c r="J13" s="50">
        <v>2028</v>
      </c>
      <c r="K13" s="50">
        <v>2029</v>
      </c>
      <c r="L13" s="50">
        <v>2030</v>
      </c>
      <c r="M13" s="50">
        <v>2031</v>
      </c>
      <c r="N13" s="50">
        <v>2032</v>
      </c>
      <c r="O13" s="50">
        <v>2033</v>
      </c>
      <c r="P13" s="50">
        <v>2034</v>
      </c>
      <c r="Q13" s="50">
        <v>2035</v>
      </c>
      <c r="R13" s="50">
        <v>2036</v>
      </c>
      <c r="S13" s="50">
        <v>2037</v>
      </c>
      <c r="T13" s="50">
        <v>2038</v>
      </c>
      <c r="U13" s="50">
        <v>2039</v>
      </c>
      <c r="V13" s="50">
        <v>2040</v>
      </c>
      <c r="W13" s="50">
        <v>2041</v>
      </c>
      <c r="X13" s="50">
        <v>2042</v>
      </c>
      <c r="Y13" s="50">
        <v>2043</v>
      </c>
      <c r="Z13" s="50">
        <v>2044</v>
      </c>
      <c r="AA13" s="50">
        <v>2045</v>
      </c>
      <c r="AB13" s="50">
        <v>2046</v>
      </c>
      <c r="AC13" s="50">
        <v>2047</v>
      </c>
      <c r="AD13" s="50">
        <v>2048</v>
      </c>
      <c r="AE13" s="50">
        <v>2049</v>
      </c>
      <c r="AF13" s="50">
        <v>2050</v>
      </c>
      <c r="AG13" s="49" t="s">
        <v>617</v>
      </c>
    </row>
    <row r="14" spans="1:33" ht="15" customHeight="1" thickTop="1" x14ac:dyDescent="0.2"/>
    <row r="15" spans="1:33" ht="15" customHeight="1" x14ac:dyDescent="0.25">
      <c r="B15" s="46" t="s">
        <v>81</v>
      </c>
      <c r="C15"/>
      <c r="D15"/>
      <c r="E15"/>
      <c r="F15"/>
      <c r="G15"/>
      <c r="H15"/>
      <c r="I15"/>
      <c r="J15"/>
      <c r="K15"/>
      <c r="L15"/>
      <c r="M15"/>
      <c r="N15"/>
      <c r="O15"/>
      <c r="P15"/>
      <c r="Q15"/>
      <c r="R15"/>
      <c r="S15"/>
      <c r="T15"/>
      <c r="U15"/>
      <c r="V15"/>
      <c r="W15"/>
      <c r="X15"/>
      <c r="Y15"/>
      <c r="Z15"/>
      <c r="AA15"/>
      <c r="AB15"/>
      <c r="AC15"/>
      <c r="AD15"/>
      <c r="AE15"/>
      <c r="AF15"/>
      <c r="AG15"/>
    </row>
    <row r="16" spans="1:33" ht="15" customHeight="1" x14ac:dyDescent="0.25">
      <c r="A16" s="43" t="s">
        <v>435</v>
      </c>
      <c r="B16" s="42" t="s">
        <v>82</v>
      </c>
      <c r="C16" s="44">
        <v>11.13137</v>
      </c>
      <c r="D16" s="44">
        <v>11.889478</v>
      </c>
      <c r="E16" s="44">
        <v>12.275468999999999</v>
      </c>
      <c r="F16" s="44">
        <v>12.609235999999999</v>
      </c>
      <c r="G16" s="44">
        <v>13.052148000000001</v>
      </c>
      <c r="H16" s="44">
        <v>13.237693</v>
      </c>
      <c r="I16" s="44">
        <v>13.193173</v>
      </c>
      <c r="J16" s="44">
        <v>13.348814000000001</v>
      </c>
      <c r="K16" s="44">
        <v>13.321289</v>
      </c>
      <c r="L16" s="44">
        <v>13.279311999999999</v>
      </c>
      <c r="M16" s="44">
        <v>13.144327000000001</v>
      </c>
      <c r="N16" s="44">
        <v>13.016207</v>
      </c>
      <c r="O16" s="44">
        <v>13.009095</v>
      </c>
      <c r="P16" s="44">
        <v>12.840246</v>
      </c>
      <c r="Q16" s="44">
        <v>12.759727</v>
      </c>
      <c r="R16" s="44">
        <v>12.67831</v>
      </c>
      <c r="S16" s="44">
        <v>12.545458</v>
      </c>
      <c r="T16" s="44">
        <v>12.455380999999999</v>
      </c>
      <c r="U16" s="44">
        <v>12.459657999999999</v>
      </c>
      <c r="V16" s="44">
        <v>12.500586999999999</v>
      </c>
      <c r="W16" s="44">
        <v>12.419264</v>
      </c>
      <c r="X16" s="44">
        <v>12.381392</v>
      </c>
      <c r="Y16" s="44">
        <v>12.382156</v>
      </c>
      <c r="Z16" s="44">
        <v>12.307539</v>
      </c>
      <c r="AA16" s="44">
        <v>12.451010999999999</v>
      </c>
      <c r="AB16" s="44">
        <v>12.532495000000001</v>
      </c>
      <c r="AC16" s="44">
        <v>12.548349</v>
      </c>
      <c r="AD16" s="44">
        <v>12.492279</v>
      </c>
      <c r="AE16" s="44">
        <v>12.350566000000001</v>
      </c>
      <c r="AF16" s="44">
        <v>12.663138</v>
      </c>
      <c r="AG16" s="40">
        <v>4.4559999999999999E-3</v>
      </c>
    </row>
    <row r="17" spans="1:33" ht="15" customHeight="1" x14ac:dyDescent="0.25">
      <c r="A17" s="43" t="s">
        <v>436</v>
      </c>
      <c r="B17" s="42" t="s">
        <v>83</v>
      </c>
      <c r="C17" s="44">
        <v>0.44028499999999998</v>
      </c>
      <c r="D17" s="44">
        <v>0.41328300000000001</v>
      </c>
      <c r="E17" s="44">
        <v>0.39400000000000002</v>
      </c>
      <c r="F17" s="44">
        <v>0.41007500000000002</v>
      </c>
      <c r="G17" s="44">
        <v>0.45656999999999998</v>
      </c>
      <c r="H17" s="44">
        <v>0.48005199999999998</v>
      </c>
      <c r="I17" s="44">
        <v>0.50985400000000003</v>
      </c>
      <c r="J17" s="44">
        <v>0.55565600000000004</v>
      </c>
      <c r="K17" s="44">
        <v>0.56595099999999998</v>
      </c>
      <c r="L17" s="44">
        <v>0.60359300000000005</v>
      </c>
      <c r="M17" s="44">
        <v>0.60308200000000001</v>
      </c>
      <c r="N17" s="44">
        <v>0.63263100000000005</v>
      </c>
      <c r="O17" s="44">
        <v>0.65583400000000003</v>
      </c>
      <c r="P17" s="44">
        <v>0.60842099999999999</v>
      </c>
      <c r="Q17" s="44">
        <v>0.56258699999999995</v>
      </c>
      <c r="R17" s="44">
        <v>0.52347500000000002</v>
      </c>
      <c r="S17" s="44">
        <v>0.48912899999999998</v>
      </c>
      <c r="T17" s="44">
        <v>0.45771299999999998</v>
      </c>
      <c r="U17" s="44">
        <v>0.427311</v>
      </c>
      <c r="V17" s="44">
        <v>0.399117</v>
      </c>
      <c r="W17" s="44">
        <v>0.37276599999999999</v>
      </c>
      <c r="X17" s="44">
        <v>0.38711200000000001</v>
      </c>
      <c r="Y17" s="44">
        <v>0.44032900000000003</v>
      </c>
      <c r="Z17" s="44">
        <v>0.49331000000000003</v>
      </c>
      <c r="AA17" s="44">
        <v>0.53611200000000003</v>
      </c>
      <c r="AB17" s="44">
        <v>0.53799699999999995</v>
      </c>
      <c r="AC17" s="44">
        <v>0.54183300000000001</v>
      </c>
      <c r="AD17" s="44">
        <v>0.60490900000000003</v>
      </c>
      <c r="AE17" s="44">
        <v>0.64028099999999999</v>
      </c>
      <c r="AF17" s="44">
        <v>0.70481199999999999</v>
      </c>
      <c r="AG17" s="40">
        <v>1.6357E-2</v>
      </c>
    </row>
    <row r="18" spans="1:33" ht="15" customHeight="1" x14ac:dyDescent="0.25">
      <c r="A18" s="43" t="s">
        <v>437</v>
      </c>
      <c r="B18" s="42" t="s">
        <v>84</v>
      </c>
      <c r="C18" s="44">
        <v>10.691084999999999</v>
      </c>
      <c r="D18" s="44">
        <v>11.476194</v>
      </c>
      <c r="E18" s="44">
        <v>11.881468999999999</v>
      </c>
      <c r="F18" s="44">
        <v>12.199161</v>
      </c>
      <c r="G18" s="44">
        <v>12.595578</v>
      </c>
      <c r="H18" s="44">
        <v>12.757642000000001</v>
      </c>
      <c r="I18" s="44">
        <v>12.683318999999999</v>
      </c>
      <c r="J18" s="44">
        <v>12.793158999999999</v>
      </c>
      <c r="K18" s="44">
        <v>12.755338999999999</v>
      </c>
      <c r="L18" s="44">
        <v>12.675718</v>
      </c>
      <c r="M18" s="44">
        <v>12.541245</v>
      </c>
      <c r="N18" s="44">
        <v>12.383576</v>
      </c>
      <c r="O18" s="44">
        <v>12.353261</v>
      </c>
      <c r="P18" s="44">
        <v>12.231825000000001</v>
      </c>
      <c r="Q18" s="44">
        <v>12.197141999999999</v>
      </c>
      <c r="R18" s="44">
        <v>12.154836</v>
      </c>
      <c r="S18" s="44">
        <v>12.056330000000001</v>
      </c>
      <c r="T18" s="44">
        <v>11.997668000000001</v>
      </c>
      <c r="U18" s="44">
        <v>12.032348000000001</v>
      </c>
      <c r="V18" s="44">
        <v>12.101470000000001</v>
      </c>
      <c r="W18" s="44">
        <v>12.046497</v>
      </c>
      <c r="X18" s="44">
        <v>11.99428</v>
      </c>
      <c r="Y18" s="44">
        <v>11.941829</v>
      </c>
      <c r="Z18" s="44">
        <v>11.814228999999999</v>
      </c>
      <c r="AA18" s="44">
        <v>11.914899</v>
      </c>
      <c r="AB18" s="44">
        <v>11.994498</v>
      </c>
      <c r="AC18" s="44">
        <v>12.006516</v>
      </c>
      <c r="AD18" s="44">
        <v>11.887370000000001</v>
      </c>
      <c r="AE18" s="44">
        <v>11.710285000000001</v>
      </c>
      <c r="AF18" s="44">
        <v>11.958327000000001</v>
      </c>
      <c r="AG18" s="40">
        <v>3.8700000000000002E-3</v>
      </c>
    </row>
    <row r="19" spans="1:33" ht="15" customHeight="1" x14ac:dyDescent="0.25">
      <c r="A19" s="43" t="s">
        <v>438</v>
      </c>
      <c r="B19" s="42" t="s">
        <v>85</v>
      </c>
      <c r="C19" s="44">
        <v>3.2371400000000001</v>
      </c>
      <c r="D19" s="44">
        <v>4.1941600000000001</v>
      </c>
      <c r="E19" s="44">
        <v>4.1525480000000003</v>
      </c>
      <c r="F19" s="44">
        <v>3.8770340000000001</v>
      </c>
      <c r="G19" s="44">
        <v>3.5371090000000001</v>
      </c>
      <c r="H19" s="44">
        <v>3.305701</v>
      </c>
      <c r="I19" s="44">
        <v>3.2987639999999998</v>
      </c>
      <c r="J19" s="44">
        <v>3.1111439999999999</v>
      </c>
      <c r="K19" s="44">
        <v>3.1348910000000001</v>
      </c>
      <c r="L19" s="44">
        <v>3.1332559999999998</v>
      </c>
      <c r="M19" s="44">
        <v>3.1414879999999998</v>
      </c>
      <c r="N19" s="44">
        <v>3.3788279999999999</v>
      </c>
      <c r="O19" s="44">
        <v>3.3040029999999998</v>
      </c>
      <c r="P19" s="44">
        <v>3.387724</v>
      </c>
      <c r="Q19" s="44">
        <v>3.4157739999999999</v>
      </c>
      <c r="R19" s="44">
        <v>3.3911829999999998</v>
      </c>
      <c r="S19" s="44">
        <v>3.4768469999999998</v>
      </c>
      <c r="T19" s="44">
        <v>3.582338</v>
      </c>
      <c r="U19" s="44">
        <v>3.488359</v>
      </c>
      <c r="V19" s="44">
        <v>3.4089239999999998</v>
      </c>
      <c r="W19" s="44">
        <v>3.5039479999999998</v>
      </c>
      <c r="X19" s="44">
        <v>3.4924620000000002</v>
      </c>
      <c r="Y19" s="44">
        <v>3.525169</v>
      </c>
      <c r="Z19" s="44">
        <v>3.6002489999999998</v>
      </c>
      <c r="AA19" s="44">
        <v>3.3680789999999998</v>
      </c>
      <c r="AB19" s="44">
        <v>3.2827519999999999</v>
      </c>
      <c r="AC19" s="44">
        <v>3.1696149999999998</v>
      </c>
      <c r="AD19" s="44">
        <v>3.2632029999999999</v>
      </c>
      <c r="AE19" s="44">
        <v>3.4066380000000001</v>
      </c>
      <c r="AF19" s="44">
        <v>3.0713240000000002</v>
      </c>
      <c r="AG19" s="40">
        <v>-1.812E-3</v>
      </c>
    </row>
    <row r="20" spans="1:33" ht="15" customHeight="1" x14ac:dyDescent="0.25">
      <c r="A20" s="43" t="s">
        <v>439</v>
      </c>
      <c r="B20" s="42" t="s">
        <v>86</v>
      </c>
      <c r="C20" s="44">
        <v>6.2629999999999999</v>
      </c>
      <c r="D20" s="44">
        <v>7.4429999999999996</v>
      </c>
      <c r="E20" s="44">
        <v>7.5188540000000001</v>
      </c>
      <c r="F20" s="44">
        <v>7.2151439999999996</v>
      </c>
      <c r="G20" s="44">
        <v>6.8781530000000002</v>
      </c>
      <c r="H20" s="44">
        <v>6.6044510000000001</v>
      </c>
      <c r="I20" s="44">
        <v>6.6097010000000003</v>
      </c>
      <c r="J20" s="44">
        <v>6.468909</v>
      </c>
      <c r="K20" s="44">
        <v>6.4279159999999997</v>
      </c>
      <c r="L20" s="44">
        <v>6.4035450000000003</v>
      </c>
      <c r="M20" s="44">
        <v>6.4879709999999999</v>
      </c>
      <c r="N20" s="44">
        <v>6.6482469999999996</v>
      </c>
      <c r="O20" s="44">
        <v>6.5731590000000004</v>
      </c>
      <c r="P20" s="44">
        <v>6.7187890000000001</v>
      </c>
      <c r="Q20" s="44">
        <v>6.7541250000000002</v>
      </c>
      <c r="R20" s="44">
        <v>6.894927</v>
      </c>
      <c r="S20" s="44">
        <v>6.9520140000000001</v>
      </c>
      <c r="T20" s="44">
        <v>7.0490259999999996</v>
      </c>
      <c r="U20" s="44">
        <v>7.0809490000000004</v>
      </c>
      <c r="V20" s="44">
        <v>6.9350889999999996</v>
      </c>
      <c r="W20" s="44">
        <v>6.929074</v>
      </c>
      <c r="X20" s="44">
        <v>6.8477430000000004</v>
      </c>
      <c r="Y20" s="44">
        <v>6.697597</v>
      </c>
      <c r="Z20" s="44">
        <v>6.8411229999999996</v>
      </c>
      <c r="AA20" s="44">
        <v>6.5286559999999998</v>
      </c>
      <c r="AB20" s="44">
        <v>6.3633509999999998</v>
      </c>
      <c r="AC20" s="44">
        <v>6.2827359999999999</v>
      </c>
      <c r="AD20" s="44">
        <v>6.3719890000000001</v>
      </c>
      <c r="AE20" s="44">
        <v>6.5198140000000002</v>
      </c>
      <c r="AF20" s="44">
        <v>6.1941750000000004</v>
      </c>
      <c r="AG20" s="40">
        <v>-3.8099999999999999E-4</v>
      </c>
    </row>
    <row r="21" spans="1:33" ht="15" customHeight="1" x14ac:dyDescent="0.25">
      <c r="A21" s="43" t="s">
        <v>440</v>
      </c>
      <c r="B21" s="42" t="s">
        <v>87</v>
      </c>
      <c r="C21" s="44">
        <v>3.0258600000000002</v>
      </c>
      <c r="D21" s="44">
        <v>3.24884</v>
      </c>
      <c r="E21" s="44">
        <v>3.3663059999999998</v>
      </c>
      <c r="F21" s="44">
        <v>3.3381099999999999</v>
      </c>
      <c r="G21" s="44">
        <v>3.341043</v>
      </c>
      <c r="H21" s="44">
        <v>3.2987510000000002</v>
      </c>
      <c r="I21" s="44">
        <v>3.310937</v>
      </c>
      <c r="J21" s="44">
        <v>3.3577650000000001</v>
      </c>
      <c r="K21" s="44">
        <v>3.2930250000000001</v>
      </c>
      <c r="L21" s="44">
        <v>3.270289</v>
      </c>
      <c r="M21" s="44">
        <v>3.3464830000000001</v>
      </c>
      <c r="N21" s="44">
        <v>3.2694190000000001</v>
      </c>
      <c r="O21" s="44">
        <v>3.2691560000000002</v>
      </c>
      <c r="P21" s="44">
        <v>3.3310659999999999</v>
      </c>
      <c r="Q21" s="44">
        <v>3.3383509999999998</v>
      </c>
      <c r="R21" s="44">
        <v>3.5037440000000002</v>
      </c>
      <c r="S21" s="44">
        <v>3.4751669999999999</v>
      </c>
      <c r="T21" s="44">
        <v>3.466688</v>
      </c>
      <c r="U21" s="44">
        <v>3.59259</v>
      </c>
      <c r="V21" s="44">
        <v>3.5261650000000002</v>
      </c>
      <c r="W21" s="44">
        <v>3.4251260000000001</v>
      </c>
      <c r="X21" s="44">
        <v>3.3552810000000002</v>
      </c>
      <c r="Y21" s="44">
        <v>3.172428</v>
      </c>
      <c r="Z21" s="44">
        <v>3.240875</v>
      </c>
      <c r="AA21" s="44">
        <v>3.160577</v>
      </c>
      <c r="AB21" s="44">
        <v>3.0805989999999999</v>
      </c>
      <c r="AC21" s="44">
        <v>3.1131220000000002</v>
      </c>
      <c r="AD21" s="44">
        <v>3.1087859999999998</v>
      </c>
      <c r="AE21" s="44">
        <v>3.1131760000000002</v>
      </c>
      <c r="AF21" s="44">
        <v>3.1228509999999998</v>
      </c>
      <c r="AG21" s="40">
        <v>1.0889999999999999E-3</v>
      </c>
    </row>
    <row r="22" spans="1:33" ht="15" customHeight="1" x14ac:dyDescent="0.25">
      <c r="A22" s="43" t="s">
        <v>441</v>
      </c>
      <c r="B22" s="42" t="s">
        <v>88</v>
      </c>
      <c r="C22" s="44">
        <v>0.74099999999999999</v>
      </c>
      <c r="D22" s="44">
        <v>0.20300000000000001</v>
      </c>
      <c r="E22" s="44">
        <v>9.7949999999999995E-2</v>
      </c>
      <c r="F22" s="44">
        <v>0.111</v>
      </c>
      <c r="G22" s="44">
        <v>5.4109999999999998E-2</v>
      </c>
      <c r="H22" s="44">
        <v>0.10617</v>
      </c>
      <c r="I22" s="44">
        <v>0.10548</v>
      </c>
      <c r="J22" s="44">
        <v>7.0080000000000003E-2</v>
      </c>
      <c r="K22" s="44">
        <v>0.06</v>
      </c>
      <c r="L22" s="44">
        <v>0.06</v>
      </c>
      <c r="M22" s="44">
        <v>0.06</v>
      </c>
      <c r="N22" s="44">
        <v>0</v>
      </c>
      <c r="O22" s="44">
        <v>0</v>
      </c>
      <c r="P22" s="44">
        <v>0</v>
      </c>
      <c r="Q22" s="44">
        <v>0</v>
      </c>
      <c r="R22" s="44">
        <v>0</v>
      </c>
      <c r="S22" s="44">
        <v>0</v>
      </c>
      <c r="T22" s="44">
        <v>0</v>
      </c>
      <c r="U22" s="44">
        <v>0</v>
      </c>
      <c r="V22" s="44">
        <v>0</v>
      </c>
      <c r="W22" s="44">
        <v>0</v>
      </c>
      <c r="X22" s="44">
        <v>0</v>
      </c>
      <c r="Y22" s="44">
        <v>0</v>
      </c>
      <c r="Z22" s="44">
        <v>0</v>
      </c>
      <c r="AA22" s="44">
        <v>0</v>
      </c>
      <c r="AB22" s="44">
        <v>0</v>
      </c>
      <c r="AC22" s="44">
        <v>0</v>
      </c>
      <c r="AD22" s="44">
        <v>0</v>
      </c>
      <c r="AE22" s="44">
        <v>0</v>
      </c>
      <c r="AF22" s="44">
        <v>0</v>
      </c>
      <c r="AG22" s="40" t="s">
        <v>616</v>
      </c>
    </row>
    <row r="23" spans="1:33" ht="15" customHeight="1" x14ac:dyDescent="0.2">
      <c r="A23" s="43" t="s">
        <v>442</v>
      </c>
      <c r="B23" s="46" t="s">
        <v>89</v>
      </c>
      <c r="C23" s="48">
        <v>15.109508999999999</v>
      </c>
      <c r="D23" s="48">
        <v>16.286636000000001</v>
      </c>
      <c r="E23" s="48">
        <v>16.525967000000001</v>
      </c>
      <c r="F23" s="48">
        <v>16.597269000000001</v>
      </c>
      <c r="G23" s="48">
        <v>16.643366</v>
      </c>
      <c r="H23" s="48">
        <v>16.649564999999999</v>
      </c>
      <c r="I23" s="48">
        <v>16.597418000000001</v>
      </c>
      <c r="J23" s="48">
        <v>16.530037</v>
      </c>
      <c r="K23" s="48">
        <v>16.516179999999999</v>
      </c>
      <c r="L23" s="48">
        <v>16.472569</v>
      </c>
      <c r="M23" s="48">
        <v>16.345815999999999</v>
      </c>
      <c r="N23" s="48">
        <v>16.395035</v>
      </c>
      <c r="O23" s="48">
        <v>16.313099000000001</v>
      </c>
      <c r="P23" s="48">
        <v>16.227969999999999</v>
      </c>
      <c r="Q23" s="48">
        <v>16.175501000000001</v>
      </c>
      <c r="R23" s="48">
        <v>16.069493999999999</v>
      </c>
      <c r="S23" s="48">
        <v>16.022304999999999</v>
      </c>
      <c r="T23" s="48">
        <v>16.03772</v>
      </c>
      <c r="U23" s="48">
        <v>15.948017</v>
      </c>
      <c r="V23" s="48">
        <v>15.909509999999999</v>
      </c>
      <c r="W23" s="48">
        <v>15.923211999999999</v>
      </c>
      <c r="X23" s="48">
        <v>15.873854</v>
      </c>
      <c r="Y23" s="48">
        <v>15.907325</v>
      </c>
      <c r="Z23" s="48">
        <v>15.907787000000001</v>
      </c>
      <c r="AA23" s="48">
        <v>15.819089999999999</v>
      </c>
      <c r="AB23" s="48">
        <v>15.815246999999999</v>
      </c>
      <c r="AC23" s="48">
        <v>15.717964</v>
      </c>
      <c r="AD23" s="48">
        <v>15.755483</v>
      </c>
      <c r="AE23" s="48">
        <v>15.757204</v>
      </c>
      <c r="AF23" s="48">
        <v>15.734463</v>
      </c>
      <c r="AG23" s="47">
        <v>1.3990000000000001E-3</v>
      </c>
    </row>
    <row r="24" spans="1:33" ht="15" customHeight="1" x14ac:dyDescent="0.25">
      <c r="B24"/>
      <c r="C24"/>
      <c r="D24"/>
      <c r="E24"/>
      <c r="F24"/>
      <c r="G24"/>
      <c r="H24"/>
      <c r="I24"/>
      <c r="J24"/>
      <c r="K24"/>
      <c r="L24"/>
      <c r="M24"/>
      <c r="N24"/>
      <c r="O24"/>
      <c r="P24"/>
      <c r="Q24"/>
      <c r="R24"/>
      <c r="S24"/>
      <c r="T24"/>
      <c r="U24"/>
      <c r="V24"/>
      <c r="W24"/>
      <c r="X24"/>
      <c r="Y24"/>
      <c r="Z24"/>
      <c r="AA24"/>
      <c r="AB24"/>
      <c r="AC24"/>
      <c r="AD24"/>
      <c r="AE24"/>
      <c r="AF24"/>
      <c r="AG24"/>
    </row>
    <row r="25" spans="1:33" ht="15" customHeight="1" x14ac:dyDescent="0.25">
      <c r="A25" s="43" t="s">
        <v>443</v>
      </c>
      <c r="B25" s="42" t="s">
        <v>197</v>
      </c>
      <c r="C25" s="44">
        <v>-3.4039999999999999</v>
      </c>
      <c r="D25" s="44">
        <v>-4.2270000000000003</v>
      </c>
      <c r="E25" s="44">
        <v>-4.772481</v>
      </c>
      <c r="F25" s="44">
        <v>-5.0140019999999996</v>
      </c>
      <c r="G25" s="44">
        <v>-5.1417529999999996</v>
      </c>
      <c r="H25" s="44">
        <v>-5.1079350000000003</v>
      </c>
      <c r="I25" s="44">
        <v>-5.0319070000000004</v>
      </c>
      <c r="J25" s="44">
        <v>-5.0084039999999996</v>
      </c>
      <c r="K25" s="44">
        <v>-5.1342429999999997</v>
      </c>
      <c r="L25" s="44">
        <v>-5.2198589999999996</v>
      </c>
      <c r="M25" s="44">
        <v>-5.1250830000000001</v>
      </c>
      <c r="N25" s="44">
        <v>-5.1797779999999998</v>
      </c>
      <c r="O25" s="44">
        <v>-5.0926850000000004</v>
      </c>
      <c r="P25" s="44">
        <v>-5.1122579999999997</v>
      </c>
      <c r="Q25" s="44">
        <v>-5.1311049999999998</v>
      </c>
      <c r="R25" s="44">
        <v>-5.0489889999999997</v>
      </c>
      <c r="S25" s="44">
        <v>-4.9983810000000002</v>
      </c>
      <c r="T25" s="44">
        <v>-5.0336220000000003</v>
      </c>
      <c r="U25" s="44">
        <v>-4.9574389999999999</v>
      </c>
      <c r="V25" s="44">
        <v>-4.9705310000000003</v>
      </c>
      <c r="W25" s="44">
        <v>-4.9907240000000002</v>
      </c>
      <c r="X25" s="44">
        <v>-4.9838050000000003</v>
      </c>
      <c r="Y25" s="44">
        <v>-5.0494110000000001</v>
      </c>
      <c r="Z25" s="44">
        <v>-5.0496309999999998</v>
      </c>
      <c r="AA25" s="44">
        <v>-5.000953</v>
      </c>
      <c r="AB25" s="44">
        <v>-4.9255789999999999</v>
      </c>
      <c r="AC25" s="44">
        <v>-4.7807519999999997</v>
      </c>
      <c r="AD25" s="44">
        <v>-4.823569</v>
      </c>
      <c r="AE25" s="44">
        <v>-4.7897069999999999</v>
      </c>
      <c r="AF25" s="44">
        <v>-4.6693290000000003</v>
      </c>
      <c r="AG25" s="40">
        <v>1.0958000000000001E-2</v>
      </c>
    </row>
    <row r="26" spans="1:33" ht="15" customHeight="1" x14ac:dyDescent="0.25">
      <c r="A26" s="43" t="s">
        <v>444</v>
      </c>
      <c r="B26" s="42" t="s">
        <v>198</v>
      </c>
      <c r="C26" s="44">
        <v>1.0449999999999999</v>
      </c>
      <c r="D26" s="44">
        <v>0.9</v>
      </c>
      <c r="E26" s="44">
        <v>0.54096500000000003</v>
      </c>
      <c r="F26" s="44">
        <v>0.53690099999999996</v>
      </c>
      <c r="G26" s="44">
        <v>0.573851</v>
      </c>
      <c r="H26" s="44">
        <v>0.62545899999999999</v>
      </c>
      <c r="I26" s="44">
        <v>0.64563999999999999</v>
      </c>
      <c r="J26" s="44">
        <v>0.64427599999999996</v>
      </c>
      <c r="K26" s="44">
        <v>0.62891699999999995</v>
      </c>
      <c r="L26" s="44">
        <v>0.63754599999999995</v>
      </c>
      <c r="M26" s="44">
        <v>0.63534299999999999</v>
      </c>
      <c r="N26" s="44">
        <v>0.65361999999999998</v>
      </c>
      <c r="O26" s="44">
        <v>0.65335699999999997</v>
      </c>
      <c r="P26" s="44">
        <v>0.65321700000000005</v>
      </c>
      <c r="Q26" s="44">
        <v>0.65797300000000003</v>
      </c>
      <c r="R26" s="44">
        <v>0.64936000000000005</v>
      </c>
      <c r="S26" s="44">
        <v>0.65509600000000001</v>
      </c>
      <c r="T26" s="44">
        <v>0.66312400000000005</v>
      </c>
      <c r="U26" s="44">
        <v>0.66704600000000003</v>
      </c>
      <c r="V26" s="44">
        <v>0.672157</v>
      </c>
      <c r="W26" s="44">
        <v>0.67462200000000005</v>
      </c>
      <c r="X26" s="44">
        <v>0.67107300000000003</v>
      </c>
      <c r="Y26" s="44">
        <v>0.67621399999999998</v>
      </c>
      <c r="Z26" s="44">
        <v>0.68209799999999998</v>
      </c>
      <c r="AA26" s="44">
        <v>0.69033599999999995</v>
      </c>
      <c r="AB26" s="44">
        <v>0.69341200000000003</v>
      </c>
      <c r="AC26" s="44">
        <v>0.70770900000000003</v>
      </c>
      <c r="AD26" s="44">
        <v>0.73924800000000002</v>
      </c>
      <c r="AE26" s="44">
        <v>0.73270000000000002</v>
      </c>
      <c r="AF26" s="44">
        <v>0.71306499999999995</v>
      </c>
      <c r="AG26" s="40">
        <v>-1.3093E-2</v>
      </c>
    </row>
    <row r="27" spans="1:33" ht="15" customHeight="1" x14ac:dyDescent="0.25">
      <c r="A27" s="43" t="s">
        <v>445</v>
      </c>
      <c r="B27" s="42" t="s">
        <v>199</v>
      </c>
      <c r="C27" s="44">
        <v>0.60099999999999998</v>
      </c>
      <c r="D27" s="44">
        <v>0.64900000000000002</v>
      </c>
      <c r="E27" s="44">
        <v>0.63215100000000002</v>
      </c>
      <c r="F27" s="44">
        <v>0.646594</v>
      </c>
      <c r="G27" s="44">
        <v>0.64619000000000004</v>
      </c>
      <c r="H27" s="44">
        <v>0.59906099999999995</v>
      </c>
      <c r="I27" s="44">
        <v>0.597109</v>
      </c>
      <c r="J27" s="44">
        <v>0.59510099999999999</v>
      </c>
      <c r="K27" s="44">
        <v>0.58459799999999995</v>
      </c>
      <c r="L27" s="44">
        <v>0.58276300000000003</v>
      </c>
      <c r="M27" s="44">
        <v>0.58930300000000002</v>
      </c>
      <c r="N27" s="44">
        <v>0.57909299999999997</v>
      </c>
      <c r="O27" s="44">
        <v>0.57725800000000005</v>
      </c>
      <c r="P27" s="44">
        <v>0.575457</v>
      </c>
      <c r="Q27" s="44">
        <v>0.57395600000000002</v>
      </c>
      <c r="R27" s="44">
        <v>0.57212099999999999</v>
      </c>
      <c r="S27" s="44">
        <v>0.56991800000000004</v>
      </c>
      <c r="T27" s="44">
        <v>0.56829200000000002</v>
      </c>
      <c r="U27" s="44">
        <v>0.56624799999999997</v>
      </c>
      <c r="V27" s="44">
        <v>0.56475900000000001</v>
      </c>
      <c r="W27" s="44">
        <v>0.56256700000000004</v>
      </c>
      <c r="X27" s="44">
        <v>0.56073200000000001</v>
      </c>
      <c r="Y27" s="44">
        <v>0.55889699999999998</v>
      </c>
      <c r="Z27" s="44">
        <v>0.55706199999999995</v>
      </c>
      <c r="AA27" s="44">
        <v>0.55522700000000003</v>
      </c>
      <c r="AB27" s="44">
        <v>0.553392</v>
      </c>
      <c r="AC27" s="44">
        <v>0.55118900000000004</v>
      </c>
      <c r="AD27" s="44">
        <v>0.54935400000000001</v>
      </c>
      <c r="AE27" s="44">
        <v>0.54752000000000001</v>
      </c>
      <c r="AF27" s="44">
        <v>0.54568499999999998</v>
      </c>
      <c r="AG27" s="40">
        <v>-3.3240000000000001E-3</v>
      </c>
    </row>
    <row r="28" spans="1:33" ht="15" customHeight="1" x14ac:dyDescent="0.25">
      <c r="A28" s="43" t="s">
        <v>446</v>
      </c>
      <c r="B28" s="42" t="s">
        <v>200</v>
      </c>
      <c r="C28" s="44">
        <v>0.53</v>
      </c>
      <c r="D28" s="44">
        <v>0.48599999999999999</v>
      </c>
      <c r="E28" s="44">
        <v>0.60219599999999995</v>
      </c>
      <c r="F28" s="44">
        <v>0.628687</v>
      </c>
      <c r="G28" s="44">
        <v>0.63908799999999999</v>
      </c>
      <c r="H28" s="44">
        <v>0.61307800000000001</v>
      </c>
      <c r="I28" s="44">
        <v>0.56357400000000002</v>
      </c>
      <c r="J28" s="44">
        <v>0.52418299999999995</v>
      </c>
      <c r="K28" s="44">
        <v>0.49521999999999999</v>
      </c>
      <c r="L28" s="44">
        <v>0.474248</v>
      </c>
      <c r="M28" s="44">
        <v>0.43869599999999997</v>
      </c>
      <c r="N28" s="44">
        <v>0.430674</v>
      </c>
      <c r="O28" s="44">
        <v>0.41151100000000002</v>
      </c>
      <c r="P28" s="44">
        <v>0.39654699999999998</v>
      </c>
      <c r="Q28" s="44">
        <v>0.38238800000000001</v>
      </c>
      <c r="R28" s="44">
        <v>0.36969000000000002</v>
      </c>
      <c r="S28" s="44">
        <v>0.36415599999999998</v>
      </c>
      <c r="T28" s="44">
        <v>0.36191400000000001</v>
      </c>
      <c r="U28" s="44">
        <v>0.3574</v>
      </c>
      <c r="V28" s="44">
        <v>0.35195900000000002</v>
      </c>
      <c r="W28" s="44">
        <v>0.36204700000000001</v>
      </c>
      <c r="X28" s="44">
        <v>0.36932799999999999</v>
      </c>
      <c r="Y28" s="44">
        <v>0.36953000000000003</v>
      </c>
      <c r="Z28" s="44">
        <v>0.37224099999999999</v>
      </c>
      <c r="AA28" s="44">
        <v>0.37720599999999999</v>
      </c>
      <c r="AB28" s="44">
        <v>0.38209399999999999</v>
      </c>
      <c r="AC28" s="44">
        <v>0.38581500000000002</v>
      </c>
      <c r="AD28" s="44">
        <v>0.39827499999999999</v>
      </c>
      <c r="AE28" s="44">
        <v>0.40259299999999998</v>
      </c>
      <c r="AF28" s="44">
        <v>0.40767199999999998</v>
      </c>
      <c r="AG28" s="40">
        <v>-9.0080000000000004E-3</v>
      </c>
    </row>
    <row r="29" spans="1:33" ht="15" customHeight="1" x14ac:dyDescent="0.25">
      <c r="A29" s="43" t="s">
        <v>447</v>
      </c>
      <c r="B29" s="42" t="s">
        <v>201</v>
      </c>
      <c r="C29" s="44">
        <v>5.58</v>
      </c>
      <c r="D29" s="44">
        <v>6.2619999999999996</v>
      </c>
      <c r="E29" s="44">
        <v>6.5477930000000004</v>
      </c>
      <c r="F29" s="44">
        <v>6.8261839999999996</v>
      </c>
      <c r="G29" s="44">
        <v>7.0008819999999998</v>
      </c>
      <c r="H29" s="44">
        <v>6.945532</v>
      </c>
      <c r="I29" s="44">
        <v>6.8382290000000001</v>
      </c>
      <c r="J29" s="44">
        <v>6.7719639999999997</v>
      </c>
      <c r="K29" s="44">
        <v>6.8429779999999996</v>
      </c>
      <c r="L29" s="44">
        <v>6.9144160000000001</v>
      </c>
      <c r="M29" s="44">
        <v>6.788424</v>
      </c>
      <c r="N29" s="44">
        <v>6.8431649999999999</v>
      </c>
      <c r="O29" s="44">
        <v>6.7348100000000004</v>
      </c>
      <c r="P29" s="44">
        <v>6.7374790000000004</v>
      </c>
      <c r="Q29" s="44">
        <v>6.7454210000000003</v>
      </c>
      <c r="R29" s="44">
        <v>6.640161</v>
      </c>
      <c r="S29" s="44">
        <v>6.5875519999999996</v>
      </c>
      <c r="T29" s="44">
        <v>6.6269520000000002</v>
      </c>
      <c r="U29" s="44">
        <v>6.548133</v>
      </c>
      <c r="V29" s="44">
        <v>6.5594060000000001</v>
      </c>
      <c r="W29" s="44">
        <v>6.5899590000000003</v>
      </c>
      <c r="X29" s="44">
        <v>6.5849390000000003</v>
      </c>
      <c r="Y29" s="44">
        <v>6.6540509999999999</v>
      </c>
      <c r="Z29" s="44">
        <v>6.6610319999999996</v>
      </c>
      <c r="AA29" s="44">
        <v>6.6237219999999999</v>
      </c>
      <c r="AB29" s="44">
        <v>6.5544779999999996</v>
      </c>
      <c r="AC29" s="44">
        <v>6.4254660000000001</v>
      </c>
      <c r="AD29" s="44">
        <v>6.510446</v>
      </c>
      <c r="AE29" s="44">
        <v>6.4725190000000001</v>
      </c>
      <c r="AF29" s="44">
        <v>6.3357510000000001</v>
      </c>
      <c r="AG29" s="40">
        <v>4.3899999999999998E-3</v>
      </c>
    </row>
    <row r="30" spans="1:33" ht="15" customHeight="1" x14ac:dyDescent="0.25">
      <c r="A30" s="43" t="s">
        <v>448</v>
      </c>
      <c r="B30" s="42" t="s">
        <v>202</v>
      </c>
      <c r="C30" s="44">
        <v>0.96</v>
      </c>
      <c r="D30" s="44">
        <v>1.073</v>
      </c>
      <c r="E30" s="44">
        <v>1.000602</v>
      </c>
      <c r="F30" s="44">
        <v>0.96499900000000005</v>
      </c>
      <c r="G30" s="44">
        <v>0.97562899999999997</v>
      </c>
      <c r="H30" s="44">
        <v>0.988506</v>
      </c>
      <c r="I30" s="44">
        <v>0.96619299999999997</v>
      </c>
      <c r="J30" s="44">
        <v>0.98039200000000004</v>
      </c>
      <c r="K30" s="44">
        <v>0.98907599999999996</v>
      </c>
      <c r="L30" s="44">
        <v>1.0041359999999999</v>
      </c>
      <c r="M30" s="44">
        <v>0.99732299999999996</v>
      </c>
      <c r="N30" s="44">
        <v>1.004319</v>
      </c>
      <c r="O30" s="44">
        <v>1.0084789999999999</v>
      </c>
      <c r="P30" s="44">
        <v>1.033908</v>
      </c>
      <c r="Q30" s="44">
        <v>1.031711</v>
      </c>
      <c r="R30" s="44">
        <v>1.059599</v>
      </c>
      <c r="S30" s="44">
        <v>1.071261</v>
      </c>
      <c r="T30" s="44">
        <v>1.0784279999999999</v>
      </c>
      <c r="U30" s="44">
        <v>1.082535</v>
      </c>
      <c r="V30" s="44">
        <v>1.0791489999999999</v>
      </c>
      <c r="W30" s="44">
        <v>1.0834809999999999</v>
      </c>
      <c r="X30" s="44">
        <v>1.0767549999999999</v>
      </c>
      <c r="Y30" s="44">
        <v>1.0675269999999999</v>
      </c>
      <c r="Z30" s="44">
        <v>1.074581</v>
      </c>
      <c r="AA30" s="44">
        <v>1.0654349999999999</v>
      </c>
      <c r="AB30" s="44">
        <v>1.055148</v>
      </c>
      <c r="AC30" s="44">
        <v>1.0501670000000001</v>
      </c>
      <c r="AD30" s="44">
        <v>1.069102</v>
      </c>
      <c r="AE30" s="44">
        <v>1.078147</v>
      </c>
      <c r="AF30" s="44">
        <v>1.077413</v>
      </c>
      <c r="AG30" s="40">
        <v>3.9870000000000001E-3</v>
      </c>
    </row>
    <row r="31" spans="1:33" ht="15" x14ac:dyDescent="0.25">
      <c r="A31" s="43" t="s">
        <v>449</v>
      </c>
      <c r="B31" s="42" t="s">
        <v>203</v>
      </c>
      <c r="C31" s="44">
        <v>0.20699999999999999</v>
      </c>
      <c r="D31" s="44">
        <v>-0.11600000000000001</v>
      </c>
      <c r="E31" s="44">
        <v>0</v>
      </c>
      <c r="F31" s="44">
        <v>0</v>
      </c>
      <c r="G31" s="44">
        <v>0</v>
      </c>
      <c r="H31" s="44">
        <v>0</v>
      </c>
      <c r="I31" s="44">
        <v>0</v>
      </c>
      <c r="J31" s="44">
        <v>0</v>
      </c>
      <c r="K31" s="44">
        <v>0</v>
      </c>
      <c r="L31" s="44">
        <v>0</v>
      </c>
      <c r="M31" s="44">
        <v>0</v>
      </c>
      <c r="N31" s="44">
        <v>0</v>
      </c>
      <c r="O31" s="44">
        <v>0</v>
      </c>
      <c r="P31" s="44">
        <v>0</v>
      </c>
      <c r="Q31" s="44">
        <v>0</v>
      </c>
      <c r="R31" s="44">
        <v>0</v>
      </c>
      <c r="S31" s="44">
        <v>0</v>
      </c>
      <c r="T31" s="44">
        <v>0</v>
      </c>
      <c r="U31" s="44">
        <v>0</v>
      </c>
      <c r="V31" s="44">
        <v>0</v>
      </c>
      <c r="W31" s="44">
        <v>0</v>
      </c>
      <c r="X31" s="44">
        <v>0</v>
      </c>
      <c r="Y31" s="44">
        <v>0</v>
      </c>
      <c r="Z31" s="44">
        <v>0</v>
      </c>
      <c r="AA31" s="44">
        <v>0</v>
      </c>
      <c r="AB31" s="44">
        <v>0</v>
      </c>
      <c r="AC31" s="44">
        <v>0</v>
      </c>
      <c r="AD31" s="44">
        <v>0</v>
      </c>
      <c r="AE31" s="44">
        <v>0</v>
      </c>
      <c r="AF31" s="44">
        <v>0</v>
      </c>
      <c r="AG31" s="40" t="s">
        <v>616</v>
      </c>
    </row>
    <row r="32" spans="1:33" ht="15" x14ac:dyDescent="0.25">
      <c r="A32" s="43" t="s">
        <v>450</v>
      </c>
      <c r="B32" s="42" t="s">
        <v>204</v>
      </c>
      <c r="C32" s="44">
        <v>5.3522439999999998</v>
      </c>
      <c r="D32" s="44">
        <v>5.8188529999999998</v>
      </c>
      <c r="E32" s="44">
        <v>6.0950930000000003</v>
      </c>
      <c r="F32" s="44">
        <v>6.1991610000000001</v>
      </c>
      <c r="G32" s="44">
        <v>6.3082289999999999</v>
      </c>
      <c r="H32" s="44">
        <v>6.2612259999999997</v>
      </c>
      <c r="I32" s="44">
        <v>6.2076130000000003</v>
      </c>
      <c r="J32" s="44">
        <v>6.1963860000000004</v>
      </c>
      <c r="K32" s="44">
        <v>6.2383069999999998</v>
      </c>
      <c r="L32" s="44">
        <v>6.296646</v>
      </c>
      <c r="M32" s="44">
        <v>6.3197039999999998</v>
      </c>
      <c r="N32" s="44">
        <v>6.3765859999999996</v>
      </c>
      <c r="O32" s="44">
        <v>6.3566549999999999</v>
      </c>
      <c r="P32" s="44">
        <v>6.3714839999999997</v>
      </c>
      <c r="Q32" s="44">
        <v>6.3963029999999996</v>
      </c>
      <c r="R32" s="44">
        <v>6.3443370000000003</v>
      </c>
      <c r="S32" s="44">
        <v>6.3196890000000003</v>
      </c>
      <c r="T32" s="44">
        <v>6.3211459999999997</v>
      </c>
      <c r="U32" s="44">
        <v>6.3625220000000002</v>
      </c>
      <c r="V32" s="44">
        <v>6.4001440000000001</v>
      </c>
      <c r="W32" s="44">
        <v>6.4143420000000004</v>
      </c>
      <c r="X32" s="44">
        <v>6.4982670000000002</v>
      </c>
      <c r="Y32" s="44">
        <v>6.5820480000000003</v>
      </c>
      <c r="Z32" s="44">
        <v>6.5704089999999997</v>
      </c>
      <c r="AA32" s="44">
        <v>6.6537490000000004</v>
      </c>
      <c r="AB32" s="44">
        <v>6.6817460000000004</v>
      </c>
      <c r="AC32" s="44">
        <v>6.6992529999999997</v>
      </c>
      <c r="AD32" s="44">
        <v>6.7072510000000003</v>
      </c>
      <c r="AE32" s="44">
        <v>6.7103400000000004</v>
      </c>
      <c r="AF32" s="44">
        <v>6.7479990000000001</v>
      </c>
      <c r="AG32" s="40">
        <v>8.0230000000000006E-3</v>
      </c>
    </row>
    <row r="33" spans="1:33" ht="15" x14ac:dyDescent="0.25">
      <c r="A33" s="43" t="s">
        <v>451</v>
      </c>
      <c r="B33" s="42" t="s">
        <v>506</v>
      </c>
      <c r="C33" s="44">
        <v>1.070721</v>
      </c>
      <c r="D33" s="44">
        <v>1.155702</v>
      </c>
      <c r="E33" s="44">
        <v>1.1361209999999999</v>
      </c>
      <c r="F33" s="44">
        <v>1.134927</v>
      </c>
      <c r="G33" s="44">
        <v>1.1345890000000001</v>
      </c>
      <c r="H33" s="44">
        <v>1.133988</v>
      </c>
      <c r="I33" s="44">
        <v>1.1329130000000001</v>
      </c>
      <c r="J33" s="44">
        <v>1.131853</v>
      </c>
      <c r="K33" s="44">
        <v>1.1309309999999999</v>
      </c>
      <c r="L33" s="44">
        <v>1.1305890000000001</v>
      </c>
      <c r="M33" s="44">
        <v>1.1307020000000001</v>
      </c>
      <c r="N33" s="44">
        <v>1.1305019999999999</v>
      </c>
      <c r="O33" s="44">
        <v>1.1308339999999999</v>
      </c>
      <c r="P33" s="44">
        <v>1.130965</v>
      </c>
      <c r="Q33" s="44">
        <v>1.1308260000000001</v>
      </c>
      <c r="R33" s="44">
        <v>1.130789</v>
      </c>
      <c r="S33" s="44">
        <v>1.131159</v>
      </c>
      <c r="T33" s="44">
        <v>1.1364430000000001</v>
      </c>
      <c r="U33" s="44">
        <v>1.133184</v>
      </c>
      <c r="V33" s="44">
        <v>1.152908</v>
      </c>
      <c r="W33" s="44">
        <v>1.161384</v>
      </c>
      <c r="X33" s="44">
        <v>1.1702079999999999</v>
      </c>
      <c r="Y33" s="44">
        <v>1.1787209999999999</v>
      </c>
      <c r="Z33" s="44">
        <v>1.192037</v>
      </c>
      <c r="AA33" s="44">
        <v>1.2023710000000001</v>
      </c>
      <c r="AB33" s="44">
        <v>1.2129049999999999</v>
      </c>
      <c r="AC33" s="44">
        <v>1.225209</v>
      </c>
      <c r="AD33" s="44">
        <v>1.236486</v>
      </c>
      <c r="AE33" s="44">
        <v>1.2514559999999999</v>
      </c>
      <c r="AF33" s="44">
        <v>1.2621359999999999</v>
      </c>
      <c r="AG33" s="40">
        <v>5.6880000000000003E-3</v>
      </c>
    </row>
    <row r="34" spans="1:33" ht="15" x14ac:dyDescent="0.25">
      <c r="A34" s="43" t="s">
        <v>452</v>
      </c>
      <c r="B34" s="42" t="s">
        <v>635</v>
      </c>
      <c r="C34" s="44">
        <v>0.86739500000000003</v>
      </c>
      <c r="D34" s="44">
        <v>0.89410000000000001</v>
      </c>
      <c r="E34" s="44">
        <v>0.90859800000000002</v>
      </c>
      <c r="F34" s="44">
        <v>0.90528600000000004</v>
      </c>
      <c r="G34" s="44">
        <v>0.904918</v>
      </c>
      <c r="H34" s="44">
        <v>0.90316200000000002</v>
      </c>
      <c r="I34" s="44">
        <v>0.90012800000000004</v>
      </c>
      <c r="J34" s="44">
        <v>0.89737100000000003</v>
      </c>
      <c r="K34" s="44">
        <v>0.89490499999999995</v>
      </c>
      <c r="L34" s="44">
        <v>0.894096</v>
      </c>
      <c r="M34" s="44">
        <v>0.89464900000000003</v>
      </c>
      <c r="N34" s="44">
        <v>0.89458099999999996</v>
      </c>
      <c r="O34" s="44">
        <v>0.89591699999999996</v>
      </c>
      <c r="P34" s="44">
        <v>0.89659199999999994</v>
      </c>
      <c r="Q34" s="44">
        <v>0.89685700000000002</v>
      </c>
      <c r="R34" s="44">
        <v>0.89670300000000003</v>
      </c>
      <c r="S34" s="44">
        <v>0.89772600000000002</v>
      </c>
      <c r="T34" s="44">
        <v>0.89958199999999999</v>
      </c>
      <c r="U34" s="44">
        <v>0.90274699999999997</v>
      </c>
      <c r="V34" s="44">
        <v>0.90704799999999997</v>
      </c>
      <c r="W34" s="44">
        <v>0.91080799999999995</v>
      </c>
      <c r="X34" s="44">
        <v>0.91528500000000002</v>
      </c>
      <c r="Y34" s="44">
        <v>0.92000899999999997</v>
      </c>
      <c r="Z34" s="44">
        <v>0.92533500000000002</v>
      </c>
      <c r="AA34" s="44">
        <v>0.931836</v>
      </c>
      <c r="AB34" s="44">
        <v>0.939975</v>
      </c>
      <c r="AC34" s="44">
        <v>0.948851</v>
      </c>
      <c r="AD34" s="44">
        <v>0.95777999999999996</v>
      </c>
      <c r="AE34" s="44">
        <v>0.96734900000000001</v>
      </c>
      <c r="AF34" s="44">
        <v>0.97864899999999999</v>
      </c>
      <c r="AG34" s="40">
        <v>4.1700000000000001E-3</v>
      </c>
    </row>
    <row r="35" spans="1:33" ht="15" x14ac:dyDescent="0.25">
      <c r="A35" s="43" t="s">
        <v>453</v>
      </c>
      <c r="B35" s="42" t="s">
        <v>205</v>
      </c>
      <c r="C35" s="44">
        <v>0.94389699999999999</v>
      </c>
      <c r="D35" s="44">
        <v>0.97607500000000003</v>
      </c>
      <c r="E35" s="44">
        <v>1.0183530000000001</v>
      </c>
      <c r="F35" s="44">
        <v>1.017787</v>
      </c>
      <c r="G35" s="44">
        <v>1.025995</v>
      </c>
      <c r="H35" s="44">
        <v>1.027261</v>
      </c>
      <c r="I35" s="44">
        <v>1.0273300000000001</v>
      </c>
      <c r="J35" s="44">
        <v>1.0277579999999999</v>
      </c>
      <c r="K35" s="44">
        <v>1.0349109999999999</v>
      </c>
      <c r="L35" s="44">
        <v>1.0375970000000001</v>
      </c>
      <c r="M35" s="44">
        <v>1.0417430000000001</v>
      </c>
      <c r="N35" s="44">
        <v>1.0449470000000001</v>
      </c>
      <c r="O35" s="44">
        <v>1.0487550000000001</v>
      </c>
      <c r="P35" s="44">
        <v>1.052864</v>
      </c>
      <c r="Q35" s="44">
        <v>1.0592170000000001</v>
      </c>
      <c r="R35" s="44">
        <v>1.063121</v>
      </c>
      <c r="S35" s="44">
        <v>1.0683119999999999</v>
      </c>
      <c r="T35" s="44">
        <v>1.0744339999999999</v>
      </c>
      <c r="U35" s="44">
        <v>1.0901080000000001</v>
      </c>
      <c r="V35" s="44">
        <v>1.0907469999999999</v>
      </c>
      <c r="W35" s="44">
        <v>1.100781</v>
      </c>
      <c r="X35" s="44">
        <v>1.1082860000000001</v>
      </c>
      <c r="Y35" s="44">
        <v>1.117845</v>
      </c>
      <c r="Z35" s="44">
        <v>1.1373180000000001</v>
      </c>
      <c r="AA35" s="44">
        <v>1.149122</v>
      </c>
      <c r="AB35" s="44">
        <v>1.162655</v>
      </c>
      <c r="AC35" s="44">
        <v>1.1769700000000001</v>
      </c>
      <c r="AD35" s="44">
        <v>1.1916850000000001</v>
      </c>
      <c r="AE35" s="44">
        <v>1.2071609999999999</v>
      </c>
      <c r="AF35" s="44">
        <v>1.226783</v>
      </c>
      <c r="AG35" s="40">
        <v>9.0799999999999995E-3</v>
      </c>
    </row>
    <row r="36" spans="1:33" ht="15" x14ac:dyDescent="0.25">
      <c r="A36" s="43" t="s">
        <v>454</v>
      </c>
      <c r="B36" s="42" t="s">
        <v>206</v>
      </c>
      <c r="C36" s="44">
        <v>-7.6502000000000001E-2</v>
      </c>
      <c r="D36" s="44">
        <v>-8.1975000000000006E-2</v>
      </c>
      <c r="E36" s="44">
        <v>-0.10975600000000001</v>
      </c>
      <c r="F36" s="44">
        <v>-0.1125</v>
      </c>
      <c r="G36" s="44">
        <v>-0.121077</v>
      </c>
      <c r="H36" s="44">
        <v>-0.124098</v>
      </c>
      <c r="I36" s="44">
        <v>-0.12720200000000001</v>
      </c>
      <c r="J36" s="44">
        <v>-0.130387</v>
      </c>
      <c r="K36" s="44">
        <v>-0.14000599999999999</v>
      </c>
      <c r="L36" s="44">
        <v>-0.14350099999999999</v>
      </c>
      <c r="M36" s="44">
        <v>-0.147094</v>
      </c>
      <c r="N36" s="44">
        <v>-0.150366</v>
      </c>
      <c r="O36" s="44">
        <v>-0.152838</v>
      </c>
      <c r="P36" s="44">
        <v>-0.15627199999999999</v>
      </c>
      <c r="Q36" s="44">
        <v>-0.16236</v>
      </c>
      <c r="R36" s="44">
        <v>-0.16641800000000001</v>
      </c>
      <c r="S36" s="44">
        <v>-0.17058599999999999</v>
      </c>
      <c r="T36" s="44">
        <v>-0.17485100000000001</v>
      </c>
      <c r="U36" s="44">
        <v>-0.187361</v>
      </c>
      <c r="V36" s="44">
        <v>-0.1837</v>
      </c>
      <c r="W36" s="44">
        <v>-0.189973</v>
      </c>
      <c r="X36" s="44">
        <v>-0.19300100000000001</v>
      </c>
      <c r="Y36" s="44">
        <v>-0.19783600000000001</v>
      </c>
      <c r="Z36" s="44">
        <v>-0.211983</v>
      </c>
      <c r="AA36" s="44">
        <v>-0.21728600000000001</v>
      </c>
      <c r="AB36" s="44">
        <v>-0.22267999999999999</v>
      </c>
      <c r="AC36" s="44">
        <v>-0.22811799999999999</v>
      </c>
      <c r="AD36" s="44">
        <v>-0.233905</v>
      </c>
      <c r="AE36" s="44">
        <v>-0.239811</v>
      </c>
      <c r="AF36" s="44">
        <v>-0.24813399999999999</v>
      </c>
      <c r="AG36" s="40">
        <v>4.1409000000000001E-2</v>
      </c>
    </row>
    <row r="37" spans="1:33" ht="15" x14ac:dyDescent="0.25">
      <c r="A37" s="43" t="s">
        <v>455</v>
      </c>
      <c r="B37" s="42" t="s">
        <v>207</v>
      </c>
      <c r="C37" s="44">
        <v>0</v>
      </c>
      <c r="D37" s="44">
        <v>0</v>
      </c>
      <c r="E37" s="44">
        <v>0</v>
      </c>
      <c r="F37" s="44">
        <v>0</v>
      </c>
      <c r="G37" s="44">
        <v>0</v>
      </c>
      <c r="H37" s="44">
        <v>0</v>
      </c>
      <c r="I37" s="44">
        <v>0</v>
      </c>
      <c r="J37" s="44">
        <v>0</v>
      </c>
      <c r="K37" s="44">
        <v>0</v>
      </c>
      <c r="L37" s="44">
        <v>0</v>
      </c>
      <c r="M37" s="44">
        <v>0</v>
      </c>
      <c r="N37" s="44">
        <v>0</v>
      </c>
      <c r="O37" s="44">
        <v>0</v>
      </c>
      <c r="P37" s="44">
        <v>0</v>
      </c>
      <c r="Q37" s="44">
        <v>0</v>
      </c>
      <c r="R37" s="44">
        <v>0</v>
      </c>
      <c r="S37" s="44">
        <v>0</v>
      </c>
      <c r="T37" s="44">
        <v>0</v>
      </c>
      <c r="U37" s="44">
        <v>0</v>
      </c>
      <c r="V37" s="44">
        <v>0</v>
      </c>
      <c r="W37" s="44">
        <v>0</v>
      </c>
      <c r="X37" s="44">
        <v>0</v>
      </c>
      <c r="Y37" s="44">
        <v>0</v>
      </c>
      <c r="Z37" s="44">
        <v>0</v>
      </c>
      <c r="AA37" s="44">
        <v>0</v>
      </c>
      <c r="AB37" s="44">
        <v>0</v>
      </c>
      <c r="AC37" s="44">
        <v>0</v>
      </c>
      <c r="AD37" s="44">
        <v>0</v>
      </c>
      <c r="AE37" s="44">
        <v>0</v>
      </c>
      <c r="AF37" s="44">
        <v>0</v>
      </c>
      <c r="AG37" s="40" t="s">
        <v>616</v>
      </c>
    </row>
    <row r="38" spans="1:33" ht="15" x14ac:dyDescent="0.25">
      <c r="A38" s="43" t="s">
        <v>456</v>
      </c>
      <c r="B38" s="42" t="s">
        <v>208</v>
      </c>
      <c r="C38" s="44">
        <v>0.10957</v>
      </c>
      <c r="D38" s="44">
        <v>0.12343</v>
      </c>
      <c r="E38" s="44">
        <v>8.5490999999999998E-2</v>
      </c>
      <c r="F38" s="44">
        <v>8.7155999999999997E-2</v>
      </c>
      <c r="G38" s="44">
        <v>8.6574999999999999E-2</v>
      </c>
      <c r="H38" s="44">
        <v>8.7775000000000006E-2</v>
      </c>
      <c r="I38" s="44">
        <v>8.9271000000000003E-2</v>
      </c>
      <c r="J38" s="44">
        <v>8.9957999999999996E-2</v>
      </c>
      <c r="K38" s="44">
        <v>9.1673000000000004E-2</v>
      </c>
      <c r="L38" s="44">
        <v>9.1950000000000004E-2</v>
      </c>
      <c r="M38" s="44">
        <v>9.1553999999999996E-2</v>
      </c>
      <c r="N38" s="44">
        <v>9.0457999999999997E-2</v>
      </c>
      <c r="O38" s="44">
        <v>8.9090000000000003E-2</v>
      </c>
      <c r="P38" s="44">
        <v>8.8370000000000004E-2</v>
      </c>
      <c r="Q38" s="44">
        <v>8.7067000000000005E-2</v>
      </c>
      <c r="R38" s="44">
        <v>8.7808999999999998E-2</v>
      </c>
      <c r="S38" s="44">
        <v>8.8052000000000005E-2</v>
      </c>
      <c r="T38" s="44">
        <v>9.0187000000000003E-2</v>
      </c>
      <c r="U38" s="44">
        <v>9.0393000000000001E-2</v>
      </c>
      <c r="V38" s="44">
        <v>0.10288899999999999</v>
      </c>
      <c r="W38" s="44">
        <v>0.105504</v>
      </c>
      <c r="X38" s="44">
        <v>0.108863</v>
      </c>
      <c r="Y38" s="44">
        <v>0.110526</v>
      </c>
      <c r="Z38" s="44">
        <v>0.116439</v>
      </c>
      <c r="AA38" s="44">
        <v>0.118634</v>
      </c>
      <c r="AB38" s="44">
        <v>0.119738</v>
      </c>
      <c r="AC38" s="44">
        <v>0.12037</v>
      </c>
      <c r="AD38" s="44">
        <v>0.121144</v>
      </c>
      <c r="AE38" s="44">
        <v>0.121403</v>
      </c>
      <c r="AF38" s="44">
        <v>0.12220300000000001</v>
      </c>
      <c r="AG38" s="40" t="s">
        <v>616</v>
      </c>
    </row>
    <row r="39" spans="1:33" ht="15" x14ac:dyDescent="0.25">
      <c r="A39" s="43" t="s">
        <v>457</v>
      </c>
      <c r="B39" s="42" t="s">
        <v>205</v>
      </c>
      <c r="C39" s="44">
        <v>0.112</v>
      </c>
      <c r="D39" s="44">
        <v>0.125859</v>
      </c>
      <c r="E39" s="44">
        <v>7.7512999999999999E-2</v>
      </c>
      <c r="F39" s="44">
        <v>7.9138E-2</v>
      </c>
      <c r="G39" s="44">
        <v>7.8517000000000003E-2</v>
      </c>
      <c r="H39" s="44">
        <v>7.9675999999999997E-2</v>
      </c>
      <c r="I39" s="44">
        <v>8.1132999999999997E-2</v>
      </c>
      <c r="J39" s="44">
        <v>8.1779000000000004E-2</v>
      </c>
      <c r="K39" s="44">
        <v>8.3452999999999999E-2</v>
      </c>
      <c r="L39" s="44">
        <v>8.3689E-2</v>
      </c>
      <c r="M39" s="44">
        <v>8.3251000000000006E-2</v>
      </c>
      <c r="N39" s="44">
        <v>8.2114000000000006E-2</v>
      </c>
      <c r="O39" s="44">
        <v>8.0703999999999998E-2</v>
      </c>
      <c r="P39" s="44">
        <v>7.9941999999999999E-2</v>
      </c>
      <c r="Q39" s="44">
        <v>7.8597E-2</v>
      </c>
      <c r="R39" s="44">
        <v>7.9297000000000006E-2</v>
      </c>
      <c r="S39" s="44">
        <v>7.9496999999999998E-2</v>
      </c>
      <c r="T39" s="44">
        <v>8.1588999999999995E-2</v>
      </c>
      <c r="U39" s="44">
        <v>8.1753000000000006E-2</v>
      </c>
      <c r="V39" s="44">
        <v>9.4204999999999997E-2</v>
      </c>
      <c r="W39" s="44">
        <v>9.6776000000000001E-2</v>
      </c>
      <c r="X39" s="44">
        <v>0.100092</v>
      </c>
      <c r="Y39" s="44">
        <v>0.101712</v>
      </c>
      <c r="Z39" s="44">
        <v>0.10758</v>
      </c>
      <c r="AA39" s="44">
        <v>0.109731</v>
      </c>
      <c r="AB39" s="44">
        <v>0.110791</v>
      </c>
      <c r="AC39" s="44">
        <v>0.111378</v>
      </c>
      <c r="AD39" s="44">
        <v>0.112106</v>
      </c>
      <c r="AE39" s="44">
        <v>0.11232</v>
      </c>
      <c r="AF39" s="44">
        <v>0.11307499999999999</v>
      </c>
      <c r="AG39" s="40">
        <v>3.2899999999999997E-4</v>
      </c>
    </row>
    <row r="40" spans="1:33" ht="15" x14ac:dyDescent="0.25">
      <c r="A40" s="43" t="s">
        <v>458</v>
      </c>
      <c r="B40" s="42" t="s">
        <v>206</v>
      </c>
      <c r="C40" s="44">
        <v>-2.4299999999999999E-3</v>
      </c>
      <c r="D40" s="44">
        <v>-2.4299999999999999E-3</v>
      </c>
      <c r="E40" s="44">
        <v>7.9780000000000007E-3</v>
      </c>
      <c r="F40" s="44">
        <v>8.0180000000000008E-3</v>
      </c>
      <c r="G40" s="44">
        <v>8.0579999999999992E-3</v>
      </c>
      <c r="H40" s="44">
        <v>8.0979999999999993E-3</v>
      </c>
      <c r="I40" s="44">
        <v>8.1390000000000004E-3</v>
      </c>
      <c r="J40" s="44">
        <v>8.1799999999999998E-3</v>
      </c>
      <c r="K40" s="44">
        <v>8.2199999999999999E-3</v>
      </c>
      <c r="L40" s="44">
        <v>8.2620000000000002E-3</v>
      </c>
      <c r="M40" s="44">
        <v>8.3029999999999996E-3</v>
      </c>
      <c r="N40" s="44">
        <v>8.3440000000000007E-3</v>
      </c>
      <c r="O40" s="44">
        <v>8.3859999999999994E-3</v>
      </c>
      <c r="P40" s="44">
        <v>8.4279999999999997E-3</v>
      </c>
      <c r="Q40" s="44">
        <v>8.4700000000000001E-3</v>
      </c>
      <c r="R40" s="44">
        <v>8.5120000000000005E-3</v>
      </c>
      <c r="S40" s="44">
        <v>8.5550000000000001E-3</v>
      </c>
      <c r="T40" s="44">
        <v>8.5979999999999997E-3</v>
      </c>
      <c r="U40" s="44">
        <v>8.6409999999999994E-3</v>
      </c>
      <c r="V40" s="44">
        <v>8.6840000000000007E-3</v>
      </c>
      <c r="W40" s="44">
        <v>8.7270000000000004E-3</v>
      </c>
      <c r="X40" s="44">
        <v>8.7709999999999993E-3</v>
      </c>
      <c r="Y40" s="44">
        <v>8.8149999999999999E-3</v>
      </c>
      <c r="Z40" s="44">
        <v>8.8590000000000006E-3</v>
      </c>
      <c r="AA40" s="44">
        <v>8.9029999999999995E-3</v>
      </c>
      <c r="AB40" s="44">
        <v>8.9479999999999994E-3</v>
      </c>
      <c r="AC40" s="44">
        <v>8.9929999999999993E-3</v>
      </c>
      <c r="AD40" s="44">
        <v>9.0379999999999992E-3</v>
      </c>
      <c r="AE40" s="44">
        <v>9.0830000000000008E-3</v>
      </c>
      <c r="AF40" s="44">
        <v>9.1280000000000007E-3</v>
      </c>
      <c r="AG40" s="40" t="s">
        <v>616</v>
      </c>
    </row>
    <row r="41" spans="1:33" ht="15" x14ac:dyDescent="0.25">
      <c r="A41" s="43" t="s">
        <v>459</v>
      </c>
      <c r="B41" s="42" t="s">
        <v>207</v>
      </c>
      <c r="C41" s="44">
        <v>0</v>
      </c>
      <c r="D41" s="44">
        <v>0</v>
      </c>
      <c r="E41" s="44">
        <v>0</v>
      </c>
      <c r="F41" s="44">
        <v>0</v>
      </c>
      <c r="G41" s="44">
        <v>0</v>
      </c>
      <c r="H41" s="44">
        <v>0</v>
      </c>
      <c r="I41" s="44">
        <v>0</v>
      </c>
      <c r="J41" s="44">
        <v>0</v>
      </c>
      <c r="K41" s="44">
        <v>0</v>
      </c>
      <c r="L41" s="44">
        <v>0</v>
      </c>
      <c r="M41" s="44">
        <v>0</v>
      </c>
      <c r="N41" s="44">
        <v>0</v>
      </c>
      <c r="O41" s="44">
        <v>0</v>
      </c>
      <c r="P41" s="44">
        <v>0</v>
      </c>
      <c r="Q41" s="44">
        <v>0</v>
      </c>
      <c r="R41" s="44">
        <v>0</v>
      </c>
      <c r="S41" s="44">
        <v>0</v>
      </c>
      <c r="T41" s="44">
        <v>0</v>
      </c>
      <c r="U41" s="44">
        <v>0</v>
      </c>
      <c r="V41" s="44">
        <v>0</v>
      </c>
      <c r="W41" s="44">
        <v>0</v>
      </c>
      <c r="X41" s="44">
        <v>0</v>
      </c>
      <c r="Y41" s="44">
        <v>0</v>
      </c>
      <c r="Z41" s="44">
        <v>0</v>
      </c>
      <c r="AA41" s="44">
        <v>0</v>
      </c>
      <c r="AB41" s="44">
        <v>0</v>
      </c>
      <c r="AC41" s="44">
        <v>0</v>
      </c>
      <c r="AD41" s="44">
        <v>0</v>
      </c>
      <c r="AE41" s="44">
        <v>0</v>
      </c>
      <c r="AF41" s="44">
        <v>0</v>
      </c>
      <c r="AG41" s="40" t="s">
        <v>616</v>
      </c>
    </row>
    <row r="42" spans="1:33" ht="15" x14ac:dyDescent="0.25">
      <c r="A42" s="43" t="s">
        <v>460</v>
      </c>
      <c r="B42" s="42" t="s">
        <v>209</v>
      </c>
      <c r="C42" s="44">
        <v>9.3755000000000005E-2</v>
      </c>
      <c r="D42" s="44">
        <v>0.13817299999999999</v>
      </c>
      <c r="E42" s="44">
        <v>0.14203199999999999</v>
      </c>
      <c r="F42" s="44">
        <v>0.142485</v>
      </c>
      <c r="G42" s="44">
        <v>0.143096</v>
      </c>
      <c r="H42" s="44">
        <v>0.14305100000000001</v>
      </c>
      <c r="I42" s="44">
        <v>0.143513</v>
      </c>
      <c r="J42" s="44">
        <v>0.14452400000000001</v>
      </c>
      <c r="K42" s="44">
        <v>0.14435300000000001</v>
      </c>
      <c r="L42" s="44">
        <v>0.144542</v>
      </c>
      <c r="M42" s="44">
        <v>0.14449999999999999</v>
      </c>
      <c r="N42" s="44">
        <v>0.14546300000000001</v>
      </c>
      <c r="O42" s="44">
        <v>0.14582700000000001</v>
      </c>
      <c r="P42" s="44">
        <v>0.14600399999999999</v>
      </c>
      <c r="Q42" s="44">
        <v>0.146902</v>
      </c>
      <c r="R42" s="44">
        <v>0.14627699999999999</v>
      </c>
      <c r="S42" s="44">
        <v>0.14538100000000001</v>
      </c>
      <c r="T42" s="44">
        <v>0.146673</v>
      </c>
      <c r="U42" s="44">
        <v>0.140043</v>
      </c>
      <c r="V42" s="44">
        <v>0.14297099999999999</v>
      </c>
      <c r="W42" s="44">
        <v>0.14507200000000001</v>
      </c>
      <c r="X42" s="44">
        <v>0.146061</v>
      </c>
      <c r="Y42" s="44">
        <v>0.14818500000000001</v>
      </c>
      <c r="Z42" s="44">
        <v>0.15026300000000001</v>
      </c>
      <c r="AA42" s="44">
        <v>0.15190000000000001</v>
      </c>
      <c r="AB42" s="44">
        <v>0.15319199999999999</v>
      </c>
      <c r="AC42" s="44">
        <v>0.15598799999999999</v>
      </c>
      <c r="AD42" s="44">
        <v>0.15756200000000001</v>
      </c>
      <c r="AE42" s="44">
        <v>0.16270399999999999</v>
      </c>
      <c r="AF42" s="44">
        <v>0.16128400000000001</v>
      </c>
      <c r="AG42" s="40">
        <v>1.8881999999999999E-2</v>
      </c>
    </row>
    <row r="43" spans="1:33" ht="15" x14ac:dyDescent="0.25">
      <c r="A43" s="43" t="s">
        <v>461</v>
      </c>
      <c r="B43" s="42" t="s">
        <v>205</v>
      </c>
      <c r="C43" s="44">
        <v>6.9112000000000007E-2</v>
      </c>
      <c r="D43" s="44">
        <v>0.100886</v>
      </c>
      <c r="E43" s="44">
        <v>0.107997</v>
      </c>
      <c r="F43" s="44">
        <v>0.108025</v>
      </c>
      <c r="G43" s="44">
        <v>0.108205</v>
      </c>
      <c r="H43" s="44">
        <v>0.107724</v>
      </c>
      <c r="I43" s="44">
        <v>0.10774499999999999</v>
      </c>
      <c r="J43" s="44">
        <v>0.108308</v>
      </c>
      <c r="K43" s="44">
        <v>0.107684</v>
      </c>
      <c r="L43" s="44">
        <v>0.107415</v>
      </c>
      <c r="M43" s="44">
        <v>0.106909</v>
      </c>
      <c r="N43" s="44">
        <v>0.107402</v>
      </c>
      <c r="O43" s="44">
        <v>0.10729</v>
      </c>
      <c r="P43" s="44">
        <v>0.106986</v>
      </c>
      <c r="Q43" s="44">
        <v>0.10739600000000001</v>
      </c>
      <c r="R43" s="44">
        <v>0.106277</v>
      </c>
      <c r="S43" s="44">
        <v>0.104881</v>
      </c>
      <c r="T43" s="44">
        <v>0.105667</v>
      </c>
      <c r="U43" s="44">
        <v>9.8524E-2</v>
      </c>
      <c r="V43" s="44">
        <v>0.108887</v>
      </c>
      <c r="W43" s="44">
        <v>0.11056100000000001</v>
      </c>
      <c r="X43" s="44">
        <v>0.111119</v>
      </c>
      <c r="Y43" s="44">
        <v>0.112807</v>
      </c>
      <c r="Z43" s="44">
        <v>0.114442</v>
      </c>
      <c r="AA43" s="44">
        <v>0.115632</v>
      </c>
      <c r="AB43" s="44">
        <v>0.11647</v>
      </c>
      <c r="AC43" s="44">
        <v>0.118807</v>
      </c>
      <c r="AD43" s="44">
        <v>0.11991599999999999</v>
      </c>
      <c r="AE43" s="44">
        <v>0.124587</v>
      </c>
      <c r="AF43" s="44">
        <v>0.12269099999999999</v>
      </c>
      <c r="AG43" s="40">
        <v>1.9989E-2</v>
      </c>
    </row>
    <row r="44" spans="1:33" ht="15" x14ac:dyDescent="0.25">
      <c r="A44" s="43" t="s">
        <v>462</v>
      </c>
      <c r="B44" s="42" t="s">
        <v>206</v>
      </c>
      <c r="C44" s="44">
        <v>2.4643999999999999E-2</v>
      </c>
      <c r="D44" s="44">
        <v>3.7287000000000001E-2</v>
      </c>
      <c r="E44" s="44">
        <v>3.4035000000000003E-2</v>
      </c>
      <c r="F44" s="44">
        <v>3.4459999999999998E-2</v>
      </c>
      <c r="G44" s="44">
        <v>3.4890999999999998E-2</v>
      </c>
      <c r="H44" s="44">
        <v>3.5326999999999997E-2</v>
      </c>
      <c r="I44" s="44">
        <v>3.5769000000000002E-2</v>
      </c>
      <c r="J44" s="44">
        <v>3.6215999999999998E-2</v>
      </c>
      <c r="K44" s="44">
        <v>3.6667999999999999E-2</v>
      </c>
      <c r="L44" s="44">
        <v>3.7127E-2</v>
      </c>
      <c r="M44" s="44">
        <v>3.7590999999999999E-2</v>
      </c>
      <c r="N44" s="44">
        <v>3.8060999999999998E-2</v>
      </c>
      <c r="O44" s="44">
        <v>3.8536000000000001E-2</v>
      </c>
      <c r="P44" s="44">
        <v>3.9017999999999997E-2</v>
      </c>
      <c r="Q44" s="44">
        <v>3.9505999999999999E-2</v>
      </c>
      <c r="R44" s="44">
        <v>0.04</v>
      </c>
      <c r="S44" s="44">
        <v>4.0500000000000001E-2</v>
      </c>
      <c r="T44" s="44">
        <v>4.1006000000000001E-2</v>
      </c>
      <c r="U44" s="44">
        <v>4.1519E-2</v>
      </c>
      <c r="V44" s="44">
        <v>3.4084000000000003E-2</v>
      </c>
      <c r="W44" s="44">
        <v>3.4511E-2</v>
      </c>
      <c r="X44" s="44">
        <v>3.4942000000000001E-2</v>
      </c>
      <c r="Y44" s="44">
        <v>3.5379000000000001E-2</v>
      </c>
      <c r="Z44" s="44">
        <v>3.5820999999999999E-2</v>
      </c>
      <c r="AA44" s="44">
        <v>3.6269000000000003E-2</v>
      </c>
      <c r="AB44" s="44">
        <v>3.6721999999999998E-2</v>
      </c>
      <c r="AC44" s="44">
        <v>3.7180999999999999E-2</v>
      </c>
      <c r="AD44" s="44">
        <v>3.7645999999999999E-2</v>
      </c>
      <c r="AE44" s="44">
        <v>3.8115999999999997E-2</v>
      </c>
      <c r="AF44" s="44">
        <v>3.8593000000000002E-2</v>
      </c>
      <c r="AG44" s="40">
        <v>1.5587E-2</v>
      </c>
    </row>
    <row r="45" spans="1:33" ht="15" x14ac:dyDescent="0.25">
      <c r="A45" s="43" t="s">
        <v>463</v>
      </c>
      <c r="B45" s="42" t="s">
        <v>207</v>
      </c>
      <c r="C45" s="44">
        <v>0</v>
      </c>
      <c r="D45" s="44">
        <v>0</v>
      </c>
      <c r="E45" s="44">
        <v>0</v>
      </c>
      <c r="F45" s="44">
        <v>0</v>
      </c>
      <c r="G45" s="44">
        <v>0</v>
      </c>
      <c r="H45" s="44">
        <v>0</v>
      </c>
      <c r="I45" s="44">
        <v>0</v>
      </c>
      <c r="J45" s="44">
        <v>0</v>
      </c>
      <c r="K45" s="44">
        <v>0</v>
      </c>
      <c r="L45" s="44">
        <v>0</v>
      </c>
      <c r="M45" s="44">
        <v>0</v>
      </c>
      <c r="N45" s="44">
        <v>0</v>
      </c>
      <c r="O45" s="44">
        <v>0</v>
      </c>
      <c r="P45" s="44">
        <v>0</v>
      </c>
      <c r="Q45" s="44">
        <v>0</v>
      </c>
      <c r="R45" s="44">
        <v>0</v>
      </c>
      <c r="S45" s="44">
        <v>0</v>
      </c>
      <c r="T45" s="44">
        <v>0</v>
      </c>
      <c r="U45" s="44">
        <v>0</v>
      </c>
      <c r="V45" s="44">
        <v>0</v>
      </c>
      <c r="W45" s="44">
        <v>0</v>
      </c>
      <c r="X45" s="44">
        <v>0</v>
      </c>
      <c r="Y45" s="44">
        <v>0</v>
      </c>
      <c r="Z45" s="44">
        <v>0</v>
      </c>
      <c r="AA45" s="44">
        <v>0</v>
      </c>
      <c r="AB45" s="44">
        <v>0</v>
      </c>
      <c r="AC45" s="44">
        <v>0</v>
      </c>
      <c r="AD45" s="44">
        <v>0</v>
      </c>
      <c r="AE45" s="44">
        <v>0</v>
      </c>
      <c r="AF45" s="44">
        <v>0</v>
      </c>
      <c r="AG45" s="40" t="s">
        <v>616</v>
      </c>
    </row>
    <row r="46" spans="1:33" ht="15" x14ac:dyDescent="0.25">
      <c r="A46" s="43" t="s">
        <v>464</v>
      </c>
      <c r="B46" s="42" t="s">
        <v>210</v>
      </c>
      <c r="C46" s="44">
        <v>0</v>
      </c>
      <c r="D46" s="44">
        <v>0</v>
      </c>
      <c r="E46" s="44">
        <v>0</v>
      </c>
      <c r="F46" s="44">
        <v>0</v>
      </c>
      <c r="G46" s="44">
        <v>0</v>
      </c>
      <c r="H46" s="44">
        <v>0</v>
      </c>
      <c r="I46" s="44">
        <v>0</v>
      </c>
      <c r="J46" s="44">
        <v>0</v>
      </c>
      <c r="K46" s="44">
        <v>0</v>
      </c>
      <c r="L46" s="44">
        <v>0</v>
      </c>
      <c r="M46" s="44">
        <v>0</v>
      </c>
      <c r="N46" s="44">
        <v>0</v>
      </c>
      <c r="O46" s="44">
        <v>0</v>
      </c>
      <c r="P46" s="44">
        <v>0</v>
      </c>
      <c r="Q46" s="44">
        <v>0</v>
      </c>
      <c r="R46" s="44">
        <v>0</v>
      </c>
      <c r="S46" s="44">
        <v>0</v>
      </c>
      <c r="T46" s="44">
        <v>0</v>
      </c>
      <c r="U46" s="44">
        <v>0</v>
      </c>
      <c r="V46" s="44">
        <v>0</v>
      </c>
      <c r="W46" s="44">
        <v>0</v>
      </c>
      <c r="X46" s="44">
        <v>0</v>
      </c>
      <c r="Y46" s="44">
        <v>0</v>
      </c>
      <c r="Z46" s="44">
        <v>0</v>
      </c>
      <c r="AA46" s="44">
        <v>0</v>
      </c>
      <c r="AB46" s="44">
        <v>0</v>
      </c>
      <c r="AC46" s="44">
        <v>0</v>
      </c>
      <c r="AD46" s="44">
        <v>0</v>
      </c>
      <c r="AE46" s="44">
        <v>0</v>
      </c>
      <c r="AF46" s="44">
        <v>0</v>
      </c>
      <c r="AG46" s="40" t="s">
        <v>616</v>
      </c>
    </row>
    <row r="47" spans="1:33" ht="15" x14ac:dyDescent="0.25">
      <c r="A47" s="43" t="s">
        <v>465</v>
      </c>
      <c r="B47" s="42" t="s">
        <v>211</v>
      </c>
      <c r="C47" s="44">
        <v>0</v>
      </c>
      <c r="D47" s="44">
        <v>0</v>
      </c>
      <c r="E47" s="44">
        <v>0</v>
      </c>
      <c r="F47" s="44">
        <v>0</v>
      </c>
      <c r="G47" s="44">
        <v>0</v>
      </c>
      <c r="H47" s="44">
        <v>0</v>
      </c>
      <c r="I47" s="44">
        <v>0</v>
      </c>
      <c r="J47" s="44">
        <v>0</v>
      </c>
      <c r="K47" s="44">
        <v>0</v>
      </c>
      <c r="L47" s="44">
        <v>0</v>
      </c>
      <c r="M47" s="44">
        <v>0</v>
      </c>
      <c r="N47" s="44">
        <v>0</v>
      </c>
      <c r="O47" s="44">
        <v>0</v>
      </c>
      <c r="P47" s="44">
        <v>0</v>
      </c>
      <c r="Q47" s="44">
        <v>0</v>
      </c>
      <c r="R47" s="44">
        <v>0</v>
      </c>
      <c r="S47" s="44">
        <v>0</v>
      </c>
      <c r="T47" s="44">
        <v>0</v>
      </c>
      <c r="U47" s="44">
        <v>0</v>
      </c>
      <c r="V47" s="44">
        <v>0</v>
      </c>
      <c r="W47" s="44">
        <v>0</v>
      </c>
      <c r="X47" s="44">
        <v>0</v>
      </c>
      <c r="Y47" s="44">
        <v>0</v>
      </c>
      <c r="Z47" s="44">
        <v>0</v>
      </c>
      <c r="AA47" s="44">
        <v>0</v>
      </c>
      <c r="AB47" s="44">
        <v>0</v>
      </c>
      <c r="AC47" s="44">
        <v>0</v>
      </c>
      <c r="AD47" s="44">
        <v>0</v>
      </c>
      <c r="AE47" s="44">
        <v>0</v>
      </c>
      <c r="AF47" s="44">
        <v>0</v>
      </c>
      <c r="AG47" s="40" t="s">
        <v>616</v>
      </c>
    </row>
    <row r="48" spans="1:33" ht="15" x14ac:dyDescent="0.25">
      <c r="A48" s="43" t="s">
        <v>466</v>
      </c>
      <c r="B48" s="42" t="s">
        <v>212</v>
      </c>
      <c r="C48" s="44">
        <v>0.20399999999999999</v>
      </c>
      <c r="D48" s="44">
        <v>0.20399999999999999</v>
      </c>
      <c r="E48" s="44">
        <v>0.24124999999999999</v>
      </c>
      <c r="F48" s="44">
        <v>0.23614099999999999</v>
      </c>
      <c r="G48" s="44">
        <v>0.235012</v>
      </c>
      <c r="H48" s="44">
        <v>0.23547199999999999</v>
      </c>
      <c r="I48" s="44">
        <v>0.230299</v>
      </c>
      <c r="J48" s="44">
        <v>0.230071</v>
      </c>
      <c r="K48" s="44">
        <v>0.22802800000000001</v>
      </c>
      <c r="L48" s="44">
        <v>0.22787099999999999</v>
      </c>
      <c r="M48" s="44">
        <v>0.227135</v>
      </c>
      <c r="N48" s="44">
        <v>0.22218199999999999</v>
      </c>
      <c r="O48" s="44">
        <v>0.22186</v>
      </c>
      <c r="P48" s="44">
        <v>0.22562099999999999</v>
      </c>
      <c r="Q48" s="44">
        <v>0.22430800000000001</v>
      </c>
      <c r="R48" s="44">
        <v>0.22858600000000001</v>
      </c>
      <c r="S48" s="44">
        <v>0.23052400000000001</v>
      </c>
      <c r="T48" s="44">
        <v>0.23131599999999999</v>
      </c>
      <c r="U48" s="44">
        <v>0.230383</v>
      </c>
      <c r="V48" s="44">
        <v>0.22626299999999999</v>
      </c>
      <c r="W48" s="44">
        <v>0.22520999999999999</v>
      </c>
      <c r="X48" s="44">
        <v>0.22278500000000001</v>
      </c>
      <c r="Y48" s="44">
        <v>0.220057</v>
      </c>
      <c r="Z48" s="44">
        <v>0.222193</v>
      </c>
      <c r="AA48" s="44">
        <v>0.219587</v>
      </c>
      <c r="AB48" s="44">
        <v>0.216035</v>
      </c>
      <c r="AC48" s="44">
        <v>0.214285</v>
      </c>
      <c r="AD48" s="44">
        <v>0.21712899999999999</v>
      </c>
      <c r="AE48" s="44">
        <v>0.22031000000000001</v>
      </c>
      <c r="AF48" s="44">
        <v>0.218113</v>
      </c>
      <c r="AG48" s="40">
        <v>2.3089999999999999E-3</v>
      </c>
    </row>
    <row r="49" spans="1:33" ht="15" x14ac:dyDescent="0.25">
      <c r="B49"/>
      <c r="C49"/>
      <c r="D49"/>
      <c r="E49"/>
      <c r="F49"/>
      <c r="G49"/>
      <c r="H49"/>
      <c r="I49"/>
      <c r="J49"/>
      <c r="K49"/>
      <c r="L49"/>
      <c r="M49"/>
      <c r="N49"/>
      <c r="O49"/>
      <c r="P49"/>
      <c r="Q49"/>
      <c r="R49"/>
      <c r="S49"/>
      <c r="T49"/>
      <c r="U49"/>
      <c r="V49"/>
      <c r="W49"/>
      <c r="X49"/>
      <c r="Y49"/>
      <c r="Z49"/>
      <c r="AA49"/>
      <c r="AB49"/>
      <c r="AC49"/>
      <c r="AD49"/>
      <c r="AE49"/>
      <c r="AF49"/>
      <c r="AG49"/>
    </row>
    <row r="50" spans="1:33" ht="15" customHeight="1" x14ac:dyDescent="0.2">
      <c r="A50" s="43" t="s">
        <v>467</v>
      </c>
      <c r="B50" s="46" t="s">
        <v>90</v>
      </c>
      <c r="C50" s="48">
        <v>19.499475</v>
      </c>
      <c r="D50" s="48">
        <v>20.195191999999999</v>
      </c>
      <c r="E50" s="48">
        <v>20.226551000000001</v>
      </c>
      <c r="F50" s="48">
        <v>20.118493999999998</v>
      </c>
      <c r="G50" s="48">
        <v>20.155071</v>
      </c>
      <c r="H50" s="48">
        <v>20.160822</v>
      </c>
      <c r="I50" s="48">
        <v>20.102530000000002</v>
      </c>
      <c r="J50" s="48">
        <v>20.060334999999998</v>
      </c>
      <c r="K50" s="48">
        <v>19.968278999999999</v>
      </c>
      <c r="L50" s="48">
        <v>19.911950999999998</v>
      </c>
      <c r="M50" s="48">
        <v>19.895596999999999</v>
      </c>
      <c r="N50" s="48">
        <v>19.948847000000001</v>
      </c>
      <c r="O50" s="48">
        <v>19.938241999999999</v>
      </c>
      <c r="P50" s="48">
        <v>19.877690999999999</v>
      </c>
      <c r="Q50" s="48">
        <v>19.827545000000001</v>
      </c>
      <c r="R50" s="48">
        <v>19.783815000000001</v>
      </c>
      <c r="S50" s="48">
        <v>19.776555999999999</v>
      </c>
      <c r="T50" s="48">
        <v>19.771431</v>
      </c>
      <c r="U50" s="48">
        <v>19.799202000000001</v>
      </c>
      <c r="V50" s="48">
        <v>19.797443000000001</v>
      </c>
      <c r="W50" s="48">
        <v>19.816905999999999</v>
      </c>
      <c r="X50" s="48">
        <v>19.858063000000001</v>
      </c>
      <c r="Y50" s="48">
        <v>19.906267</v>
      </c>
      <c r="Z50" s="48">
        <v>19.917376999999998</v>
      </c>
      <c r="AA50" s="48">
        <v>19.959278000000001</v>
      </c>
      <c r="AB50" s="48">
        <v>20.055499999999999</v>
      </c>
      <c r="AC50" s="48">
        <v>20.126124999999998</v>
      </c>
      <c r="AD50" s="48">
        <v>20.16188</v>
      </c>
      <c r="AE50" s="48">
        <v>20.227748999999999</v>
      </c>
      <c r="AF50" s="48">
        <v>20.370794</v>
      </c>
      <c r="AG50" s="47">
        <v>1.5089999999999999E-3</v>
      </c>
    </row>
    <row r="51" spans="1:33" ht="15" customHeight="1" x14ac:dyDescent="0.25">
      <c r="B51"/>
      <c r="C51"/>
      <c r="D51"/>
      <c r="E51"/>
      <c r="F51"/>
      <c r="G51"/>
      <c r="H51"/>
      <c r="I51"/>
      <c r="J51"/>
      <c r="K51"/>
      <c r="L51"/>
      <c r="M51"/>
      <c r="N51"/>
      <c r="O51"/>
      <c r="P51"/>
      <c r="Q51"/>
      <c r="R51"/>
      <c r="S51"/>
      <c r="T51"/>
      <c r="U51"/>
      <c r="V51"/>
      <c r="W51"/>
      <c r="X51"/>
      <c r="Y51"/>
      <c r="Z51"/>
      <c r="AA51"/>
      <c r="AB51"/>
      <c r="AC51"/>
      <c r="AD51"/>
      <c r="AE51"/>
      <c r="AF51"/>
      <c r="AG51"/>
    </row>
    <row r="52" spans="1:33" ht="15" customHeight="1" x14ac:dyDescent="0.25">
      <c r="B52"/>
      <c r="C52"/>
      <c r="D52"/>
      <c r="E52"/>
      <c r="F52"/>
      <c r="G52"/>
      <c r="H52"/>
      <c r="I52"/>
      <c r="J52"/>
      <c r="K52"/>
      <c r="L52"/>
      <c r="M52"/>
      <c r="N52"/>
      <c r="O52"/>
      <c r="P52"/>
      <c r="Q52"/>
      <c r="R52"/>
      <c r="S52"/>
      <c r="T52"/>
      <c r="U52"/>
      <c r="V52"/>
      <c r="W52"/>
      <c r="X52"/>
      <c r="Y52"/>
      <c r="Z52"/>
      <c r="AA52"/>
      <c r="AB52"/>
      <c r="AC52"/>
      <c r="AD52"/>
      <c r="AE52"/>
      <c r="AF52"/>
      <c r="AG52"/>
    </row>
    <row r="53" spans="1:33" ht="15" customHeight="1" x14ac:dyDescent="0.25">
      <c r="B53" s="46" t="s">
        <v>91</v>
      </c>
      <c r="C53"/>
      <c r="D53"/>
      <c r="E53"/>
      <c r="F53"/>
      <c r="G53"/>
      <c r="H53"/>
      <c r="I53"/>
      <c r="J53"/>
      <c r="K53"/>
      <c r="L53"/>
      <c r="M53"/>
      <c r="N53"/>
      <c r="O53"/>
      <c r="P53"/>
      <c r="Q53"/>
      <c r="R53"/>
      <c r="S53"/>
      <c r="T53"/>
      <c r="U53"/>
      <c r="V53"/>
      <c r="W53"/>
      <c r="X53"/>
      <c r="Y53"/>
      <c r="Z53"/>
      <c r="AA53"/>
      <c r="AB53"/>
      <c r="AC53"/>
      <c r="AD53"/>
      <c r="AE53"/>
      <c r="AF53"/>
      <c r="AG53"/>
    </row>
    <row r="54" spans="1:33" ht="15" customHeight="1" x14ac:dyDescent="0.25">
      <c r="B54" s="46" t="s">
        <v>92</v>
      </c>
      <c r="C54"/>
      <c r="D54"/>
      <c r="E54"/>
      <c r="F54"/>
      <c r="G54"/>
      <c r="H54"/>
      <c r="I54"/>
      <c r="J54"/>
      <c r="K54"/>
      <c r="L54"/>
      <c r="M54"/>
      <c r="N54"/>
      <c r="O54"/>
      <c r="P54"/>
      <c r="Q54"/>
      <c r="R54"/>
      <c r="S54"/>
      <c r="T54"/>
      <c r="U54"/>
      <c r="V54"/>
      <c r="W54"/>
      <c r="X54"/>
      <c r="Y54"/>
      <c r="Z54"/>
      <c r="AA54"/>
      <c r="AB54"/>
      <c r="AC54"/>
      <c r="AD54"/>
      <c r="AE54"/>
      <c r="AF54"/>
      <c r="AG54"/>
    </row>
    <row r="55" spans="1:33" ht="15" customHeight="1" x14ac:dyDescent="0.25">
      <c r="A55" s="43" t="s">
        <v>468</v>
      </c>
      <c r="B55" s="42" t="s">
        <v>93</v>
      </c>
      <c r="C55" s="44">
        <v>3.1269999999999998</v>
      </c>
      <c r="D55" s="44">
        <v>3.323</v>
      </c>
      <c r="E55" s="44">
        <v>3.7148569999999999</v>
      </c>
      <c r="F55" s="44">
        <v>3.680768</v>
      </c>
      <c r="G55" s="44">
        <v>3.7657479999999999</v>
      </c>
      <c r="H55" s="44">
        <v>3.858406</v>
      </c>
      <c r="I55" s="44">
        <v>3.9177680000000001</v>
      </c>
      <c r="J55" s="44">
        <v>3.9515310000000001</v>
      </c>
      <c r="K55" s="44">
        <v>3.9433319999999998</v>
      </c>
      <c r="L55" s="44">
        <v>3.951994</v>
      </c>
      <c r="M55" s="44">
        <v>4.0018380000000002</v>
      </c>
      <c r="N55" s="44">
        <v>4.0958059999999996</v>
      </c>
      <c r="O55" s="44">
        <v>4.1339230000000002</v>
      </c>
      <c r="P55" s="44">
        <v>4.151421</v>
      </c>
      <c r="Q55" s="44">
        <v>4.1708869999999996</v>
      </c>
      <c r="R55" s="44">
        <v>4.1851060000000002</v>
      </c>
      <c r="S55" s="44">
        <v>4.2068430000000001</v>
      </c>
      <c r="T55" s="44">
        <v>4.2271330000000003</v>
      </c>
      <c r="U55" s="44">
        <v>4.2552779999999997</v>
      </c>
      <c r="V55" s="44">
        <v>4.270975</v>
      </c>
      <c r="W55" s="44">
        <v>4.2867150000000001</v>
      </c>
      <c r="X55" s="44">
        <v>4.3176740000000002</v>
      </c>
      <c r="Y55" s="44">
        <v>4.3584019999999999</v>
      </c>
      <c r="Z55" s="44">
        <v>4.3598350000000003</v>
      </c>
      <c r="AA55" s="44">
        <v>4.3810070000000003</v>
      </c>
      <c r="AB55" s="44">
        <v>4.4281319999999997</v>
      </c>
      <c r="AC55" s="44">
        <v>4.4484469999999998</v>
      </c>
      <c r="AD55" s="44">
        <v>4.4305950000000003</v>
      </c>
      <c r="AE55" s="44">
        <v>4.434793</v>
      </c>
      <c r="AF55" s="44">
        <v>4.4872839999999998</v>
      </c>
      <c r="AG55" s="40">
        <v>1.2532E-2</v>
      </c>
    </row>
    <row r="56" spans="1:33" ht="15" customHeight="1" x14ac:dyDescent="0.25">
      <c r="A56" s="43" t="s">
        <v>469</v>
      </c>
      <c r="B56" s="42" t="s">
        <v>94</v>
      </c>
      <c r="C56" s="44">
        <v>8.782</v>
      </c>
      <c r="D56" s="44">
        <v>8.9730000000000008</v>
      </c>
      <c r="E56" s="44">
        <v>8.9732710000000004</v>
      </c>
      <c r="F56" s="44">
        <v>8.9329689999999999</v>
      </c>
      <c r="G56" s="44">
        <v>8.8768209999999996</v>
      </c>
      <c r="H56" s="44">
        <v>8.807067</v>
      </c>
      <c r="I56" s="44">
        <v>8.7266180000000002</v>
      </c>
      <c r="J56" s="44">
        <v>8.6499729999999992</v>
      </c>
      <c r="K56" s="44">
        <v>8.5786210000000001</v>
      </c>
      <c r="L56" s="44">
        <v>8.5229370000000007</v>
      </c>
      <c r="M56" s="44">
        <v>8.4805639999999993</v>
      </c>
      <c r="N56" s="44">
        <v>8.4332010000000004</v>
      </c>
      <c r="O56" s="44">
        <v>8.3987090000000002</v>
      </c>
      <c r="P56" s="44">
        <v>8.3583719999999992</v>
      </c>
      <c r="Q56" s="44">
        <v>8.3149929999999994</v>
      </c>
      <c r="R56" s="44">
        <v>8.2779330000000009</v>
      </c>
      <c r="S56" s="44">
        <v>8.2516580000000008</v>
      </c>
      <c r="T56" s="44">
        <v>8.2329279999999994</v>
      </c>
      <c r="U56" s="44">
        <v>8.2273409999999991</v>
      </c>
      <c r="V56" s="44">
        <v>8.2285699999999995</v>
      </c>
      <c r="W56" s="44">
        <v>8.2321480000000005</v>
      </c>
      <c r="X56" s="44">
        <v>8.2411829999999995</v>
      </c>
      <c r="Y56" s="44">
        <v>8.2527249999999999</v>
      </c>
      <c r="Z56" s="44">
        <v>8.2714820000000007</v>
      </c>
      <c r="AA56" s="44">
        <v>8.2982759999999995</v>
      </c>
      <c r="AB56" s="44">
        <v>8.3393979999999992</v>
      </c>
      <c r="AC56" s="44">
        <v>8.3865800000000004</v>
      </c>
      <c r="AD56" s="44">
        <v>8.4338809999999995</v>
      </c>
      <c r="AE56" s="44">
        <v>8.4864619999999995</v>
      </c>
      <c r="AF56" s="44">
        <v>8.5537779999999994</v>
      </c>
      <c r="AG56" s="40">
        <v>-9.0799999999999995E-4</v>
      </c>
    </row>
    <row r="57" spans="1:33" ht="15" customHeight="1" x14ac:dyDescent="0.25">
      <c r="A57" s="43" t="s">
        <v>470</v>
      </c>
      <c r="B57" s="42" t="s">
        <v>213</v>
      </c>
      <c r="C57" s="44">
        <v>2.1104999999999999E-2</v>
      </c>
      <c r="D57" s="44">
        <v>2.2769999999999999E-2</v>
      </c>
      <c r="E57" s="44">
        <v>2.3747000000000001E-2</v>
      </c>
      <c r="F57" s="44">
        <v>2.3545E-2</v>
      </c>
      <c r="G57" s="44">
        <v>2.3184E-2</v>
      </c>
      <c r="H57" s="44">
        <v>2.2616000000000001E-2</v>
      </c>
      <c r="I57" s="44">
        <v>2.1883E-2</v>
      </c>
      <c r="J57" s="44">
        <v>2.1149000000000001E-2</v>
      </c>
      <c r="K57" s="44">
        <v>2.0417999999999999E-2</v>
      </c>
      <c r="L57" s="44">
        <v>1.9668999999999999E-2</v>
      </c>
      <c r="M57" s="44">
        <v>1.8978999999999999E-2</v>
      </c>
      <c r="N57" s="44">
        <v>1.8259000000000001E-2</v>
      </c>
      <c r="O57" s="44">
        <v>1.7659000000000001E-2</v>
      </c>
      <c r="P57" s="44">
        <v>1.7094000000000002E-2</v>
      </c>
      <c r="Q57" s="44">
        <v>1.6611999999999998E-2</v>
      </c>
      <c r="R57" s="44">
        <v>1.6222E-2</v>
      </c>
      <c r="S57" s="44">
        <v>1.5916E-2</v>
      </c>
      <c r="T57" s="44">
        <v>1.5688000000000001E-2</v>
      </c>
      <c r="U57" s="44">
        <v>1.5643000000000001E-2</v>
      </c>
      <c r="V57" s="44">
        <v>1.5554E-2</v>
      </c>
      <c r="W57" s="44">
        <v>1.5564E-2</v>
      </c>
      <c r="X57" s="44">
        <v>1.5407000000000001E-2</v>
      </c>
      <c r="Y57" s="44">
        <v>1.5495E-2</v>
      </c>
      <c r="Z57" s="44">
        <v>1.5814000000000002E-2</v>
      </c>
      <c r="AA57" s="44">
        <v>1.5984000000000002E-2</v>
      </c>
      <c r="AB57" s="44">
        <v>1.6178999999999999E-2</v>
      </c>
      <c r="AC57" s="44">
        <v>1.6389000000000001E-2</v>
      </c>
      <c r="AD57" s="44">
        <v>1.6650000000000002E-2</v>
      </c>
      <c r="AE57" s="44">
        <v>1.6896999999999999E-2</v>
      </c>
      <c r="AF57" s="44">
        <v>1.7232000000000001E-2</v>
      </c>
      <c r="AG57" s="40">
        <v>-6.9670000000000001E-3</v>
      </c>
    </row>
    <row r="58" spans="1:33" ht="15" customHeight="1" x14ac:dyDescent="0.25">
      <c r="A58" s="43" t="s">
        <v>471</v>
      </c>
      <c r="B58" s="42" t="s">
        <v>95</v>
      </c>
      <c r="C58" s="44">
        <v>1.3779999999999999</v>
      </c>
      <c r="D58" s="44">
        <v>1.603</v>
      </c>
      <c r="E58" s="44">
        <v>1.632198</v>
      </c>
      <c r="F58" s="44">
        <v>1.6660269999999999</v>
      </c>
      <c r="G58" s="44">
        <v>1.6951050000000001</v>
      </c>
      <c r="H58" s="44">
        <v>1.714869</v>
      </c>
      <c r="I58" s="44">
        <v>1.7274750000000001</v>
      </c>
      <c r="J58" s="44">
        <v>1.7433829999999999</v>
      </c>
      <c r="K58" s="44">
        <v>1.757344</v>
      </c>
      <c r="L58" s="44">
        <v>1.774232</v>
      </c>
      <c r="M58" s="44">
        <v>1.7851619999999999</v>
      </c>
      <c r="N58" s="44">
        <v>1.7987580000000001</v>
      </c>
      <c r="O58" s="44">
        <v>1.8057810000000001</v>
      </c>
      <c r="P58" s="44">
        <v>1.8037510000000001</v>
      </c>
      <c r="Q58" s="44">
        <v>1.8082210000000001</v>
      </c>
      <c r="R58" s="44">
        <v>1.813574</v>
      </c>
      <c r="S58" s="44">
        <v>1.8227329999999999</v>
      </c>
      <c r="T58" s="44">
        <v>1.831574</v>
      </c>
      <c r="U58" s="44">
        <v>1.844533</v>
      </c>
      <c r="V58" s="44">
        <v>1.8589469999999999</v>
      </c>
      <c r="W58" s="44">
        <v>1.869788</v>
      </c>
      <c r="X58" s="44">
        <v>1.8831119999999999</v>
      </c>
      <c r="Y58" s="44">
        <v>1.897106</v>
      </c>
      <c r="Z58" s="44">
        <v>1.9090290000000001</v>
      </c>
      <c r="AA58" s="44">
        <v>1.92523</v>
      </c>
      <c r="AB58" s="44">
        <v>1.94221</v>
      </c>
      <c r="AC58" s="44">
        <v>1.9579660000000001</v>
      </c>
      <c r="AD58" s="44">
        <v>1.9725779999999999</v>
      </c>
      <c r="AE58" s="44">
        <v>1.9886079999999999</v>
      </c>
      <c r="AF58" s="44">
        <v>2.0105140000000001</v>
      </c>
      <c r="AG58" s="40">
        <v>1.3110999999999999E-2</v>
      </c>
    </row>
    <row r="59" spans="1:33" ht="15" customHeight="1" x14ac:dyDescent="0.25">
      <c r="A59" s="43" t="s">
        <v>472</v>
      </c>
      <c r="B59" s="42" t="s">
        <v>96</v>
      </c>
      <c r="C59" s="44">
        <v>3.94</v>
      </c>
      <c r="D59" s="44">
        <v>4.0659999999999998</v>
      </c>
      <c r="E59" s="44">
        <v>3.9445130000000002</v>
      </c>
      <c r="F59" s="44">
        <v>3.8950840000000002</v>
      </c>
      <c r="G59" s="44">
        <v>3.8667699999999998</v>
      </c>
      <c r="H59" s="44">
        <v>3.8315830000000002</v>
      </c>
      <c r="I59" s="44">
        <v>3.7872620000000001</v>
      </c>
      <c r="J59" s="44">
        <v>3.7549000000000001</v>
      </c>
      <c r="K59" s="44">
        <v>3.7156340000000001</v>
      </c>
      <c r="L59" s="44">
        <v>3.6791309999999999</v>
      </c>
      <c r="M59" s="44">
        <v>3.6414550000000001</v>
      </c>
      <c r="N59" s="44">
        <v>3.614773</v>
      </c>
      <c r="O59" s="44">
        <v>3.5880869999999998</v>
      </c>
      <c r="P59" s="44">
        <v>3.5516909999999999</v>
      </c>
      <c r="Q59" s="44">
        <v>3.5207280000000001</v>
      </c>
      <c r="R59" s="44">
        <v>3.493722</v>
      </c>
      <c r="S59" s="44">
        <v>3.4712139999999998</v>
      </c>
      <c r="T59" s="44">
        <v>3.4537279999999999</v>
      </c>
      <c r="U59" s="44">
        <v>3.4405100000000002</v>
      </c>
      <c r="V59" s="44">
        <v>3.4295469999999999</v>
      </c>
      <c r="W59" s="44">
        <v>3.41669</v>
      </c>
      <c r="X59" s="44">
        <v>3.4077190000000002</v>
      </c>
      <c r="Y59" s="44">
        <v>3.3999799999999998</v>
      </c>
      <c r="Z59" s="44">
        <v>3.3865750000000001</v>
      </c>
      <c r="AA59" s="44">
        <v>3.3741690000000002</v>
      </c>
      <c r="AB59" s="44">
        <v>3.3711009999999999</v>
      </c>
      <c r="AC59" s="44">
        <v>3.3634379999999999</v>
      </c>
      <c r="AD59" s="44">
        <v>3.3502489999999998</v>
      </c>
      <c r="AE59" s="44">
        <v>3.3398949999999998</v>
      </c>
      <c r="AF59" s="44">
        <v>3.341018</v>
      </c>
      <c r="AG59" s="40">
        <v>-5.6699999999999997E-3</v>
      </c>
    </row>
    <row r="60" spans="1:33" ht="15" customHeight="1" x14ac:dyDescent="0.25">
      <c r="A60" s="43" t="s">
        <v>473</v>
      </c>
      <c r="B60" s="42" t="s">
        <v>97</v>
      </c>
      <c r="C60" s="44">
        <v>3.6619999999999999</v>
      </c>
      <c r="D60" s="44">
        <v>3.7949999999999999</v>
      </c>
      <c r="E60" s="44">
        <v>3.543447</v>
      </c>
      <c r="F60" s="44">
        <v>3.501385</v>
      </c>
      <c r="G60" s="44">
        <v>3.4787110000000001</v>
      </c>
      <c r="H60" s="44">
        <v>3.4500069999999998</v>
      </c>
      <c r="I60" s="44">
        <v>3.4120870000000001</v>
      </c>
      <c r="J60" s="44">
        <v>3.384042</v>
      </c>
      <c r="K60" s="44">
        <v>3.3479830000000002</v>
      </c>
      <c r="L60" s="44">
        <v>3.3151109999999999</v>
      </c>
      <c r="M60" s="44">
        <v>3.281488</v>
      </c>
      <c r="N60" s="44">
        <v>3.2567490000000001</v>
      </c>
      <c r="O60" s="44">
        <v>3.2321029999999999</v>
      </c>
      <c r="P60" s="44">
        <v>3.1992630000000002</v>
      </c>
      <c r="Q60" s="44">
        <v>3.1719390000000001</v>
      </c>
      <c r="R60" s="44">
        <v>3.147967</v>
      </c>
      <c r="S60" s="44">
        <v>3.1282160000000001</v>
      </c>
      <c r="T60" s="44">
        <v>3.1130360000000001</v>
      </c>
      <c r="U60" s="44">
        <v>3.101505</v>
      </c>
      <c r="V60" s="44">
        <v>3.0926480000000001</v>
      </c>
      <c r="W60" s="44">
        <v>3.0821100000000001</v>
      </c>
      <c r="X60" s="44">
        <v>3.075501</v>
      </c>
      <c r="Y60" s="44">
        <v>3.0703819999999999</v>
      </c>
      <c r="Z60" s="44">
        <v>3.059787</v>
      </c>
      <c r="AA60" s="44">
        <v>3.0501170000000002</v>
      </c>
      <c r="AB60" s="44">
        <v>3.0492469999999998</v>
      </c>
      <c r="AC60" s="44">
        <v>3.0437129999999999</v>
      </c>
      <c r="AD60" s="44">
        <v>3.0325220000000002</v>
      </c>
      <c r="AE60" s="44">
        <v>3.0238290000000001</v>
      </c>
      <c r="AF60" s="44">
        <v>3.0262259999999999</v>
      </c>
      <c r="AG60" s="40">
        <v>-6.5539999999999999E-3</v>
      </c>
    </row>
    <row r="61" spans="1:33" ht="15" customHeight="1" x14ac:dyDescent="0.25">
      <c r="A61" s="43" t="s">
        <v>474</v>
      </c>
      <c r="B61" s="42" t="s">
        <v>98</v>
      </c>
      <c r="C61" s="44">
        <v>0.28000000000000003</v>
      </c>
      <c r="D61" s="44">
        <v>0.23799999999999999</v>
      </c>
      <c r="E61" s="44">
        <v>0.25930900000000001</v>
      </c>
      <c r="F61" s="44">
        <v>0.25840999999999997</v>
      </c>
      <c r="G61" s="44">
        <v>0.259714</v>
      </c>
      <c r="H61" s="44">
        <v>0.25714199999999998</v>
      </c>
      <c r="I61" s="44">
        <v>0.25174400000000002</v>
      </c>
      <c r="J61" s="44">
        <v>0.249776</v>
      </c>
      <c r="K61" s="44">
        <v>0.24940000000000001</v>
      </c>
      <c r="L61" s="44">
        <v>0.24835499999999999</v>
      </c>
      <c r="M61" s="44">
        <v>0.24798700000000001</v>
      </c>
      <c r="N61" s="44">
        <v>0.25156299999999998</v>
      </c>
      <c r="O61" s="44">
        <v>0.25134000000000001</v>
      </c>
      <c r="P61" s="44">
        <v>0.25084000000000001</v>
      </c>
      <c r="Q61" s="44">
        <v>0.25120799999999999</v>
      </c>
      <c r="R61" s="44">
        <v>0.251025</v>
      </c>
      <c r="S61" s="44">
        <v>0.251245</v>
      </c>
      <c r="T61" s="44">
        <v>0.25103599999999998</v>
      </c>
      <c r="U61" s="44">
        <v>0.25180999999999998</v>
      </c>
      <c r="V61" s="44">
        <v>0.24298</v>
      </c>
      <c r="W61" s="44">
        <v>0.241256</v>
      </c>
      <c r="X61" s="44">
        <v>0.24072199999999999</v>
      </c>
      <c r="Y61" s="44">
        <v>0.23652699999999999</v>
      </c>
      <c r="Z61" s="44">
        <v>0.232377</v>
      </c>
      <c r="AA61" s="44">
        <v>0.23052700000000001</v>
      </c>
      <c r="AB61" s="44">
        <v>0.22766600000000001</v>
      </c>
      <c r="AC61" s="44">
        <v>0.227329</v>
      </c>
      <c r="AD61" s="44">
        <v>0.22745699999999999</v>
      </c>
      <c r="AE61" s="44">
        <v>0.226579</v>
      </c>
      <c r="AF61" s="44">
        <v>0.22716</v>
      </c>
      <c r="AG61" s="40">
        <v>-7.1859999999999997E-3</v>
      </c>
    </row>
    <row r="62" spans="1:33" ht="15" customHeight="1" x14ac:dyDescent="0.25">
      <c r="A62" s="43" t="s">
        <v>475</v>
      </c>
      <c r="B62" s="42" t="s">
        <v>99</v>
      </c>
      <c r="C62" s="44">
        <v>1.8320000000000001</v>
      </c>
      <c r="D62" s="44">
        <v>1.946</v>
      </c>
      <c r="E62" s="44">
        <v>1.7237290000000001</v>
      </c>
      <c r="F62" s="44">
        <v>1.7046300000000001</v>
      </c>
      <c r="G62" s="44">
        <v>1.7108840000000001</v>
      </c>
      <c r="H62" s="44">
        <v>1.712569</v>
      </c>
      <c r="I62" s="44">
        <v>1.7101150000000001</v>
      </c>
      <c r="J62" s="44">
        <v>1.730677</v>
      </c>
      <c r="K62" s="44">
        <v>1.744265</v>
      </c>
      <c r="L62" s="44">
        <v>1.756167</v>
      </c>
      <c r="M62" s="44">
        <v>1.7598609999999999</v>
      </c>
      <c r="N62" s="44">
        <v>1.774837</v>
      </c>
      <c r="O62" s="44">
        <v>1.780883</v>
      </c>
      <c r="P62" s="44">
        <v>1.7836129999999999</v>
      </c>
      <c r="Q62" s="44">
        <v>1.7837099999999999</v>
      </c>
      <c r="R62" s="44">
        <v>1.7864990000000001</v>
      </c>
      <c r="S62" s="44">
        <v>1.7978019999999999</v>
      </c>
      <c r="T62" s="44">
        <v>1.8003910000000001</v>
      </c>
      <c r="U62" s="44">
        <v>1.8059339999999999</v>
      </c>
      <c r="V62" s="44">
        <v>1.7913509999999999</v>
      </c>
      <c r="W62" s="44">
        <v>1.7953209999999999</v>
      </c>
      <c r="X62" s="44">
        <v>1.7924169999999999</v>
      </c>
      <c r="Y62" s="44">
        <v>1.7856399999999999</v>
      </c>
      <c r="Z62" s="44">
        <v>1.7831410000000001</v>
      </c>
      <c r="AA62" s="44">
        <v>1.774966</v>
      </c>
      <c r="AB62" s="44">
        <v>1.7713639999999999</v>
      </c>
      <c r="AC62" s="44">
        <v>1.7668349999999999</v>
      </c>
      <c r="AD62" s="44">
        <v>1.772969</v>
      </c>
      <c r="AE62" s="44">
        <v>1.7781279999999999</v>
      </c>
      <c r="AF62" s="44">
        <v>1.778009</v>
      </c>
      <c r="AG62" s="40">
        <v>-1.031E-3</v>
      </c>
    </row>
    <row r="63" spans="1:33" ht="15" customHeight="1" x14ac:dyDescent="0.25">
      <c r="B63" s="46" t="s">
        <v>100</v>
      </c>
      <c r="C63"/>
      <c r="D63"/>
      <c r="E63"/>
      <c r="F63"/>
      <c r="G63"/>
      <c r="H63"/>
      <c r="I63"/>
      <c r="J63"/>
      <c r="K63"/>
      <c r="L63"/>
      <c r="M63"/>
      <c r="N63"/>
      <c r="O63"/>
      <c r="P63"/>
      <c r="Q63"/>
      <c r="R63"/>
      <c r="S63"/>
      <c r="T63"/>
      <c r="U63"/>
      <c r="V63"/>
      <c r="W63"/>
      <c r="X63"/>
      <c r="Y63"/>
      <c r="Z63"/>
      <c r="AA63"/>
      <c r="AB63"/>
      <c r="AC63"/>
      <c r="AD63"/>
      <c r="AE63"/>
      <c r="AF63"/>
      <c r="AG63"/>
    </row>
    <row r="64" spans="1:33" ht="15" customHeight="1" x14ac:dyDescent="0.25">
      <c r="A64" s="43" t="s">
        <v>476</v>
      </c>
      <c r="B64" s="42" t="s">
        <v>101</v>
      </c>
      <c r="C64" s="44">
        <v>1.0092179999999999</v>
      </c>
      <c r="D64" s="44">
        <v>1.034456</v>
      </c>
      <c r="E64" s="44">
        <v>1.0085230000000001</v>
      </c>
      <c r="F64" s="44">
        <v>0.99851999999999996</v>
      </c>
      <c r="G64" s="44">
        <v>0.98950400000000005</v>
      </c>
      <c r="H64" s="44">
        <v>0.98061399999999999</v>
      </c>
      <c r="I64" s="44">
        <v>0.97558500000000004</v>
      </c>
      <c r="J64" s="44">
        <v>0.97042499999999998</v>
      </c>
      <c r="K64" s="44">
        <v>0.96527399999999997</v>
      </c>
      <c r="L64" s="44">
        <v>0.96057499999999996</v>
      </c>
      <c r="M64" s="44">
        <v>0.95603499999999997</v>
      </c>
      <c r="N64" s="44">
        <v>0.950797</v>
      </c>
      <c r="O64" s="44">
        <v>0.94633400000000001</v>
      </c>
      <c r="P64" s="44">
        <v>0.94257999999999997</v>
      </c>
      <c r="Q64" s="44">
        <v>0.93927099999999997</v>
      </c>
      <c r="R64" s="44">
        <v>0.93621600000000005</v>
      </c>
      <c r="S64" s="44">
        <v>0.93304600000000004</v>
      </c>
      <c r="T64" s="44">
        <v>0.92986400000000002</v>
      </c>
      <c r="U64" s="44">
        <v>0.92703100000000005</v>
      </c>
      <c r="V64" s="44">
        <v>0.92384500000000003</v>
      </c>
      <c r="W64" s="44">
        <v>0.92079900000000003</v>
      </c>
      <c r="X64" s="44">
        <v>0.91788700000000001</v>
      </c>
      <c r="Y64" s="44">
        <v>0.914663</v>
      </c>
      <c r="Z64" s="44">
        <v>0.91145399999999999</v>
      </c>
      <c r="AA64" s="44">
        <v>0.90886</v>
      </c>
      <c r="AB64" s="44">
        <v>0.90656800000000004</v>
      </c>
      <c r="AC64" s="44">
        <v>0.904783</v>
      </c>
      <c r="AD64" s="44">
        <v>0.90322400000000003</v>
      </c>
      <c r="AE64" s="44">
        <v>0.90157799999999999</v>
      </c>
      <c r="AF64" s="44">
        <v>0.90026799999999996</v>
      </c>
      <c r="AG64" s="40">
        <v>-3.9309999999999996E-3</v>
      </c>
    </row>
    <row r="65" spans="1:33" ht="15" customHeight="1" x14ac:dyDescent="0.25">
      <c r="A65" s="43" t="s">
        <v>477</v>
      </c>
      <c r="B65" s="42" t="s">
        <v>102</v>
      </c>
      <c r="C65" s="44">
        <v>5.2445060000000003</v>
      </c>
      <c r="D65" s="44">
        <v>5.372293</v>
      </c>
      <c r="E65" s="44">
        <v>5.5845859999999998</v>
      </c>
      <c r="F65" s="44">
        <v>5.5382930000000004</v>
      </c>
      <c r="G65" s="44">
        <v>5.636838</v>
      </c>
      <c r="H65" s="44">
        <v>5.7385960000000003</v>
      </c>
      <c r="I65" s="44">
        <v>5.8006489999999999</v>
      </c>
      <c r="J65" s="44">
        <v>5.8600440000000003</v>
      </c>
      <c r="K65" s="44">
        <v>5.8713819999999997</v>
      </c>
      <c r="L65" s="44">
        <v>5.8968299999999996</v>
      </c>
      <c r="M65" s="44">
        <v>5.954898</v>
      </c>
      <c r="N65" s="44">
        <v>6.0745570000000004</v>
      </c>
      <c r="O65" s="44">
        <v>6.1272260000000003</v>
      </c>
      <c r="P65" s="44">
        <v>6.1482380000000001</v>
      </c>
      <c r="Q65" s="44">
        <v>6.1678689999999996</v>
      </c>
      <c r="R65" s="44">
        <v>6.1856879999999999</v>
      </c>
      <c r="S65" s="44">
        <v>6.2227880000000004</v>
      </c>
      <c r="T65" s="44">
        <v>6.2515229999999997</v>
      </c>
      <c r="U65" s="44">
        <v>6.2916999999999996</v>
      </c>
      <c r="V65" s="44">
        <v>6.2970819999999996</v>
      </c>
      <c r="W65" s="44">
        <v>6.3203480000000001</v>
      </c>
      <c r="X65" s="44">
        <v>6.3519709999999998</v>
      </c>
      <c r="Y65" s="44">
        <v>6.3886380000000003</v>
      </c>
      <c r="Z65" s="44">
        <v>6.3892319999999998</v>
      </c>
      <c r="AA65" s="44">
        <v>6.4035489999999999</v>
      </c>
      <c r="AB65" s="44">
        <v>6.4492019999999997</v>
      </c>
      <c r="AC65" s="44">
        <v>6.4668020000000004</v>
      </c>
      <c r="AD65" s="44">
        <v>6.4567889999999997</v>
      </c>
      <c r="AE65" s="44">
        <v>6.4688650000000001</v>
      </c>
      <c r="AF65" s="44">
        <v>6.5259229999999997</v>
      </c>
      <c r="AG65" s="40">
        <v>7.5659999999999998E-3</v>
      </c>
    </row>
    <row r="66" spans="1:33" ht="15" x14ac:dyDescent="0.25">
      <c r="A66" s="43" t="s">
        <v>478</v>
      </c>
      <c r="B66" s="42" t="s">
        <v>103</v>
      </c>
      <c r="C66" s="44">
        <v>13.078706</v>
      </c>
      <c r="D66" s="44">
        <v>13.509422000000001</v>
      </c>
      <c r="E66" s="44">
        <v>13.728120000000001</v>
      </c>
      <c r="F66" s="44">
        <v>13.677314000000001</v>
      </c>
      <c r="G66" s="44">
        <v>13.625035</v>
      </c>
      <c r="H66" s="44">
        <v>13.541107999999999</v>
      </c>
      <c r="I66" s="44">
        <v>13.426821</v>
      </c>
      <c r="J66" s="44">
        <v>13.331367</v>
      </c>
      <c r="K66" s="44">
        <v>13.233304</v>
      </c>
      <c r="L66" s="44">
        <v>13.157462000000001</v>
      </c>
      <c r="M66" s="44">
        <v>13.089072</v>
      </c>
      <c r="N66" s="44">
        <v>13.026498999999999</v>
      </c>
      <c r="O66" s="44">
        <v>12.967883</v>
      </c>
      <c r="P66" s="44">
        <v>12.891698999999999</v>
      </c>
      <c r="Q66" s="44">
        <v>12.825808</v>
      </c>
      <c r="R66" s="44">
        <v>12.769456</v>
      </c>
      <c r="S66" s="44">
        <v>12.729765</v>
      </c>
      <c r="T66" s="44">
        <v>12.700137</v>
      </c>
      <c r="U66" s="44">
        <v>12.691615000000001</v>
      </c>
      <c r="V66" s="44">
        <v>12.686998000000001</v>
      </c>
      <c r="W66" s="44">
        <v>12.687474999999999</v>
      </c>
      <c r="X66" s="44">
        <v>12.701134</v>
      </c>
      <c r="Y66" s="44">
        <v>12.716844999999999</v>
      </c>
      <c r="Z66" s="44">
        <v>12.733018</v>
      </c>
      <c r="AA66" s="44">
        <v>12.764606000000001</v>
      </c>
      <c r="AB66" s="44">
        <v>12.817345</v>
      </c>
      <c r="AC66" s="44">
        <v>12.872959</v>
      </c>
      <c r="AD66" s="44">
        <v>12.921991</v>
      </c>
      <c r="AE66" s="44">
        <v>12.978816</v>
      </c>
      <c r="AF66" s="44">
        <v>13.06673</v>
      </c>
      <c r="AG66" s="40">
        <v>-3.1999999999999999E-5</v>
      </c>
    </row>
    <row r="67" spans="1:33" ht="15" customHeight="1" x14ac:dyDescent="0.25">
      <c r="A67" s="43" t="s">
        <v>479</v>
      </c>
      <c r="B67" s="42" t="s">
        <v>104</v>
      </c>
      <c r="C67" s="44">
        <v>5.3997999999999997E-2</v>
      </c>
      <c r="D67" s="44">
        <v>5.1977000000000002E-2</v>
      </c>
      <c r="E67" s="44">
        <v>5.1331000000000002E-2</v>
      </c>
      <c r="F67" s="44">
        <v>4.8028000000000001E-2</v>
      </c>
      <c r="G67" s="44">
        <v>4.6609999999999999E-2</v>
      </c>
      <c r="H67" s="44">
        <v>4.4254000000000002E-2</v>
      </c>
      <c r="I67" s="44">
        <v>4.1391999999999998E-2</v>
      </c>
      <c r="J67" s="44">
        <v>3.9944E-2</v>
      </c>
      <c r="K67" s="44">
        <v>3.9351999999999998E-2</v>
      </c>
      <c r="L67" s="44">
        <v>3.8159999999999999E-2</v>
      </c>
      <c r="M67" s="44">
        <v>3.6641E-2</v>
      </c>
      <c r="N67" s="44">
        <v>3.6268000000000002E-2</v>
      </c>
      <c r="O67" s="44">
        <v>3.6042999999999999E-2</v>
      </c>
      <c r="P67" s="44">
        <v>3.5288E-2</v>
      </c>
      <c r="Q67" s="44">
        <v>3.4407E-2</v>
      </c>
      <c r="R67" s="44">
        <v>3.3765000000000003E-2</v>
      </c>
      <c r="S67" s="44">
        <v>3.2897999999999997E-2</v>
      </c>
      <c r="T67" s="44">
        <v>3.2106999999999997E-2</v>
      </c>
      <c r="U67" s="44">
        <v>3.1773999999999997E-2</v>
      </c>
      <c r="V67" s="44">
        <v>3.1247E-2</v>
      </c>
      <c r="W67" s="44">
        <v>3.0190999999999999E-2</v>
      </c>
      <c r="X67" s="44">
        <v>2.9019E-2</v>
      </c>
      <c r="Y67" s="44">
        <v>2.7734999999999999E-2</v>
      </c>
      <c r="Z67" s="44">
        <v>2.6483E-2</v>
      </c>
      <c r="AA67" s="44">
        <v>2.5155E-2</v>
      </c>
      <c r="AB67" s="44">
        <v>2.5035000000000002E-2</v>
      </c>
      <c r="AC67" s="44">
        <v>2.4903999999999999E-2</v>
      </c>
      <c r="AD67" s="44">
        <v>2.4868999999999999E-2</v>
      </c>
      <c r="AE67" s="44">
        <v>2.4892000000000001E-2</v>
      </c>
      <c r="AF67" s="44">
        <v>2.4986000000000001E-2</v>
      </c>
      <c r="AG67" s="40">
        <v>-2.6223E-2</v>
      </c>
    </row>
    <row r="68" spans="1:33" ht="15" customHeight="1" x14ac:dyDescent="0.25">
      <c r="A68" s="43" t="s">
        <v>480</v>
      </c>
      <c r="B68" s="42" t="s">
        <v>214</v>
      </c>
      <c r="C68" s="44">
        <v>0.101697</v>
      </c>
      <c r="D68" s="44">
        <v>6.6600000000000003E-4</v>
      </c>
      <c r="E68" s="44">
        <v>-0.121739</v>
      </c>
      <c r="F68" s="44">
        <v>-0.121543</v>
      </c>
      <c r="G68" s="44">
        <v>-0.121535</v>
      </c>
      <c r="H68" s="44">
        <v>-0.121193</v>
      </c>
      <c r="I68" s="44">
        <v>-0.120465</v>
      </c>
      <c r="J68" s="44">
        <v>-0.120004</v>
      </c>
      <c r="K68" s="44">
        <v>-0.119371</v>
      </c>
      <c r="L68" s="44">
        <v>-0.118923</v>
      </c>
      <c r="M68" s="44">
        <v>-0.118372</v>
      </c>
      <c r="N68" s="44">
        <v>-0.117961</v>
      </c>
      <c r="O68" s="44">
        <v>-0.117469</v>
      </c>
      <c r="P68" s="44">
        <v>-0.116683</v>
      </c>
      <c r="Q68" s="44">
        <v>-0.11614099999999999</v>
      </c>
      <c r="R68" s="44">
        <v>-0.115692</v>
      </c>
      <c r="S68" s="44">
        <v>-0.11540499999999999</v>
      </c>
      <c r="T68" s="44">
        <v>-0.115199</v>
      </c>
      <c r="U68" s="44">
        <v>-0.115187</v>
      </c>
      <c r="V68" s="44">
        <v>-0.115304</v>
      </c>
      <c r="W68" s="44">
        <v>-0.115329</v>
      </c>
      <c r="X68" s="44">
        <v>-0.11550100000000001</v>
      </c>
      <c r="Y68" s="44">
        <v>-0.115733</v>
      </c>
      <c r="Z68" s="44">
        <v>-0.11584800000000001</v>
      </c>
      <c r="AA68" s="44">
        <v>-0.11609999999999999</v>
      </c>
      <c r="AB68" s="44">
        <v>-0.116566</v>
      </c>
      <c r="AC68" s="44">
        <v>-0.116941</v>
      </c>
      <c r="AD68" s="44">
        <v>-0.11717900000000001</v>
      </c>
      <c r="AE68" s="44">
        <v>-0.117504</v>
      </c>
      <c r="AF68" s="44">
        <v>-0.118186</v>
      </c>
      <c r="AG68" s="40" t="s">
        <v>616</v>
      </c>
    </row>
    <row r="69" spans="1:33" ht="15" customHeight="1" x14ac:dyDescent="0.2">
      <c r="A69" s="43" t="s">
        <v>481</v>
      </c>
      <c r="B69" s="46" t="s">
        <v>105</v>
      </c>
      <c r="C69" s="48">
        <v>19.339003000000002</v>
      </c>
      <c r="D69" s="48">
        <v>20.149000000000001</v>
      </c>
      <c r="E69" s="48">
        <v>20.247879000000001</v>
      </c>
      <c r="F69" s="48">
        <v>20.137888</v>
      </c>
      <c r="G69" s="48">
        <v>20.175042999999999</v>
      </c>
      <c r="H69" s="48">
        <v>20.181640999999999</v>
      </c>
      <c r="I69" s="48">
        <v>20.120982999999999</v>
      </c>
      <c r="J69" s="48">
        <v>20.08024</v>
      </c>
      <c r="K69" s="48">
        <v>19.988593999999999</v>
      </c>
      <c r="L69" s="48">
        <v>19.932815999999999</v>
      </c>
      <c r="M69" s="48">
        <v>19.916865999999999</v>
      </c>
      <c r="N69" s="48">
        <v>19.968938999999999</v>
      </c>
      <c r="O69" s="48">
        <v>19.958722999999999</v>
      </c>
      <c r="P69" s="48">
        <v>19.899687</v>
      </c>
      <c r="Q69" s="48">
        <v>19.849747000000001</v>
      </c>
      <c r="R69" s="48">
        <v>19.807860999999999</v>
      </c>
      <c r="S69" s="48">
        <v>19.801494999999999</v>
      </c>
      <c r="T69" s="48">
        <v>19.796786999999998</v>
      </c>
      <c r="U69" s="48">
        <v>19.825405</v>
      </c>
      <c r="V69" s="48">
        <v>19.822368999999998</v>
      </c>
      <c r="W69" s="48">
        <v>19.841916999999999</v>
      </c>
      <c r="X69" s="48">
        <v>19.882828</v>
      </c>
      <c r="Y69" s="48">
        <v>19.93038</v>
      </c>
      <c r="Z69" s="48">
        <v>19.942442</v>
      </c>
      <c r="AA69" s="48">
        <v>19.984179000000001</v>
      </c>
      <c r="AB69" s="48">
        <v>20.079872000000002</v>
      </c>
      <c r="AC69" s="48">
        <v>20.150594999999999</v>
      </c>
      <c r="AD69" s="48">
        <v>20.187730999999999</v>
      </c>
      <c r="AE69" s="48">
        <v>20.254463000000001</v>
      </c>
      <c r="AF69" s="48">
        <v>20.397762</v>
      </c>
      <c r="AG69" s="47">
        <v>1.8400000000000001E-3</v>
      </c>
    </row>
    <row r="70" spans="1:33" ht="15" customHeight="1" x14ac:dyDescent="0.25">
      <c r="B70"/>
      <c r="C70"/>
      <c r="D70"/>
      <c r="E70"/>
      <c r="F70"/>
      <c r="G70"/>
      <c r="H70"/>
      <c r="I70"/>
      <c r="J70"/>
      <c r="K70"/>
      <c r="L70"/>
      <c r="M70"/>
      <c r="N70"/>
      <c r="O70"/>
      <c r="P70"/>
      <c r="Q70"/>
      <c r="R70"/>
      <c r="S70"/>
      <c r="T70"/>
      <c r="U70"/>
      <c r="V70"/>
      <c r="W70"/>
      <c r="X70"/>
      <c r="Y70"/>
      <c r="Z70"/>
      <c r="AA70"/>
      <c r="AB70"/>
      <c r="AC70"/>
      <c r="AD70"/>
      <c r="AE70"/>
      <c r="AF70"/>
      <c r="AG70"/>
    </row>
    <row r="71" spans="1:33" ht="15" customHeight="1" x14ac:dyDescent="0.25">
      <c r="A71" s="43" t="s">
        <v>482</v>
      </c>
      <c r="B71" s="42" t="s">
        <v>215</v>
      </c>
      <c r="C71" s="44">
        <v>0.160473</v>
      </c>
      <c r="D71" s="44">
        <v>4.6191999999999997E-2</v>
      </c>
      <c r="E71" s="44">
        <v>-2.1328E-2</v>
      </c>
      <c r="F71" s="44">
        <v>-1.9394000000000002E-2</v>
      </c>
      <c r="G71" s="44">
        <v>-1.9972E-2</v>
      </c>
      <c r="H71" s="44">
        <v>-2.0819000000000001E-2</v>
      </c>
      <c r="I71" s="44">
        <v>-1.8454000000000002E-2</v>
      </c>
      <c r="J71" s="44">
        <v>-1.9904999999999999E-2</v>
      </c>
      <c r="K71" s="44">
        <v>-2.0315E-2</v>
      </c>
      <c r="L71" s="44">
        <v>-2.0864000000000001E-2</v>
      </c>
      <c r="M71" s="44">
        <v>-2.1269E-2</v>
      </c>
      <c r="N71" s="44">
        <v>-2.0091999999999999E-2</v>
      </c>
      <c r="O71" s="44">
        <v>-2.0480999999999999E-2</v>
      </c>
      <c r="P71" s="44">
        <v>-2.1996000000000002E-2</v>
      </c>
      <c r="Q71" s="44">
        <v>-2.2202E-2</v>
      </c>
      <c r="R71" s="44">
        <v>-2.4046000000000001E-2</v>
      </c>
      <c r="S71" s="44">
        <v>-2.4938999999999999E-2</v>
      </c>
      <c r="T71" s="44">
        <v>-2.5356E-2</v>
      </c>
      <c r="U71" s="44">
        <v>-2.6203000000000001E-2</v>
      </c>
      <c r="V71" s="44">
        <v>-2.4924999999999999E-2</v>
      </c>
      <c r="W71" s="44">
        <v>-2.5010999999999999E-2</v>
      </c>
      <c r="X71" s="44">
        <v>-2.4764999999999999E-2</v>
      </c>
      <c r="Y71" s="44">
        <v>-2.4112999999999999E-2</v>
      </c>
      <c r="Z71" s="44">
        <v>-2.5063999999999999E-2</v>
      </c>
      <c r="AA71" s="44">
        <v>-2.4899999999999999E-2</v>
      </c>
      <c r="AB71" s="44">
        <v>-2.4372000000000001E-2</v>
      </c>
      <c r="AC71" s="44">
        <v>-2.4469000000000001E-2</v>
      </c>
      <c r="AD71" s="44">
        <v>-2.5850000000000001E-2</v>
      </c>
      <c r="AE71" s="44">
        <v>-2.6714000000000002E-2</v>
      </c>
      <c r="AF71" s="44">
        <v>-2.6967999999999999E-2</v>
      </c>
      <c r="AG71" s="40" t="s">
        <v>616</v>
      </c>
    </row>
    <row r="72" spans="1:33" ht="15" customHeight="1" x14ac:dyDescent="0.25">
      <c r="B72"/>
      <c r="C72"/>
      <c r="D72"/>
      <c r="E72"/>
      <c r="F72"/>
      <c r="G72"/>
      <c r="H72"/>
      <c r="I72"/>
      <c r="J72"/>
      <c r="K72"/>
      <c r="L72"/>
      <c r="M72"/>
      <c r="N72"/>
      <c r="O72"/>
      <c r="P72"/>
      <c r="Q72"/>
      <c r="R72"/>
      <c r="S72"/>
      <c r="T72"/>
      <c r="U72"/>
      <c r="V72"/>
      <c r="W72"/>
      <c r="X72"/>
      <c r="Y72"/>
      <c r="Z72"/>
      <c r="AA72"/>
      <c r="AB72"/>
      <c r="AC72"/>
      <c r="AD72"/>
      <c r="AE72"/>
      <c r="AF72"/>
      <c r="AG72"/>
    </row>
    <row r="73" spans="1:33" ht="15" x14ac:dyDescent="0.25">
      <c r="A73" s="43" t="s">
        <v>483</v>
      </c>
      <c r="B73" s="42" t="s">
        <v>216</v>
      </c>
      <c r="C73" s="41">
        <v>18.124001</v>
      </c>
      <c r="D73" s="41">
        <v>18.129999000000002</v>
      </c>
      <c r="E73" s="41">
        <v>18.592608999999999</v>
      </c>
      <c r="F73" s="41">
        <v>18.665119000000001</v>
      </c>
      <c r="G73" s="41">
        <v>18.737631</v>
      </c>
      <c r="H73" s="41">
        <v>18.810141000000002</v>
      </c>
      <c r="I73" s="41">
        <v>18.810141000000002</v>
      </c>
      <c r="J73" s="41">
        <v>18.810141000000002</v>
      </c>
      <c r="K73" s="41">
        <v>18.810141000000002</v>
      </c>
      <c r="L73" s="41">
        <v>18.810141000000002</v>
      </c>
      <c r="M73" s="41">
        <v>18.810141000000002</v>
      </c>
      <c r="N73" s="41">
        <v>18.810141000000002</v>
      </c>
      <c r="O73" s="41">
        <v>18.810141000000002</v>
      </c>
      <c r="P73" s="41">
        <v>18.810141000000002</v>
      </c>
      <c r="Q73" s="41">
        <v>18.810141000000002</v>
      </c>
      <c r="R73" s="41">
        <v>18.810141000000002</v>
      </c>
      <c r="S73" s="41">
        <v>18.810141000000002</v>
      </c>
      <c r="T73" s="41">
        <v>18.810141000000002</v>
      </c>
      <c r="U73" s="41">
        <v>18.810141000000002</v>
      </c>
      <c r="V73" s="41">
        <v>18.810141000000002</v>
      </c>
      <c r="W73" s="41">
        <v>18.810141000000002</v>
      </c>
      <c r="X73" s="41">
        <v>18.810141000000002</v>
      </c>
      <c r="Y73" s="41">
        <v>18.810141000000002</v>
      </c>
      <c r="Z73" s="41">
        <v>18.810141000000002</v>
      </c>
      <c r="AA73" s="41">
        <v>18.810141000000002</v>
      </c>
      <c r="AB73" s="41">
        <v>18.810141000000002</v>
      </c>
      <c r="AC73" s="41">
        <v>18.810141000000002</v>
      </c>
      <c r="AD73" s="41">
        <v>18.810141000000002</v>
      </c>
      <c r="AE73" s="41">
        <v>18.810141000000002</v>
      </c>
      <c r="AF73" s="41">
        <v>18.810141000000002</v>
      </c>
      <c r="AG73" s="40">
        <v>1.2819999999999999E-3</v>
      </c>
    </row>
    <row r="74" spans="1:33" ht="15" customHeight="1" x14ac:dyDescent="0.25">
      <c r="A74" s="43" t="s">
        <v>484</v>
      </c>
      <c r="B74" s="42" t="s">
        <v>634</v>
      </c>
      <c r="C74" s="41">
        <v>86.334000000000003</v>
      </c>
      <c r="D74" s="41">
        <v>90.825996000000004</v>
      </c>
      <c r="E74" s="41">
        <v>90.019287000000006</v>
      </c>
      <c r="F74" s="41">
        <v>90.074989000000002</v>
      </c>
      <c r="G74" s="41">
        <v>89.971771000000004</v>
      </c>
      <c r="H74" s="41">
        <v>89.574477999999999</v>
      </c>
      <c r="I74" s="41">
        <v>89.293960999999996</v>
      </c>
      <c r="J74" s="41">
        <v>88.932365000000004</v>
      </c>
      <c r="K74" s="41">
        <v>88.840217999999993</v>
      </c>
      <c r="L74" s="41">
        <v>88.605262999999994</v>
      </c>
      <c r="M74" s="41">
        <v>87.943129999999996</v>
      </c>
      <c r="N74" s="41">
        <v>88.186843999999994</v>
      </c>
      <c r="O74" s="41">
        <v>87.748221999999998</v>
      </c>
      <c r="P74" s="41">
        <v>87.292670999999999</v>
      </c>
      <c r="Q74" s="41">
        <v>87.011268999999999</v>
      </c>
      <c r="R74" s="41">
        <v>86.444618000000006</v>
      </c>
      <c r="S74" s="41">
        <v>86.190132000000006</v>
      </c>
      <c r="T74" s="41">
        <v>86.269347999999994</v>
      </c>
      <c r="U74" s="41">
        <v>85.789421000000004</v>
      </c>
      <c r="V74" s="41">
        <v>85.58287</v>
      </c>
      <c r="W74" s="41">
        <v>85.652610999999993</v>
      </c>
      <c r="X74" s="41">
        <v>85.387557999999999</v>
      </c>
      <c r="Y74" s="41">
        <v>85.562599000000006</v>
      </c>
      <c r="Z74" s="41">
        <v>85.562111000000002</v>
      </c>
      <c r="AA74" s="41">
        <v>85.087646000000007</v>
      </c>
      <c r="AB74" s="41">
        <v>85.064621000000002</v>
      </c>
      <c r="AC74" s="41">
        <v>84.544196999999997</v>
      </c>
      <c r="AD74" s="41">
        <v>84.741539000000003</v>
      </c>
      <c r="AE74" s="41">
        <v>84.748458999999997</v>
      </c>
      <c r="AF74" s="41">
        <v>84.624733000000006</v>
      </c>
      <c r="AG74" s="40">
        <v>-6.8900000000000005E-4</v>
      </c>
    </row>
    <row r="75" spans="1:33" ht="15" customHeight="1" x14ac:dyDescent="0.25">
      <c r="A75" s="43" t="s">
        <v>485</v>
      </c>
      <c r="B75" s="42" t="s">
        <v>486</v>
      </c>
      <c r="C75" s="44">
        <v>8.4773370000000003</v>
      </c>
      <c r="D75" s="44">
        <v>9.5235059999999994</v>
      </c>
      <c r="E75" s="44">
        <v>9.3361800000000006</v>
      </c>
      <c r="F75" s="44">
        <v>9.0698039999999995</v>
      </c>
      <c r="G75" s="44">
        <v>8.7802310000000006</v>
      </c>
      <c r="H75" s="44">
        <v>8.485474</v>
      </c>
      <c r="I75" s="44">
        <v>8.4599299999999999</v>
      </c>
      <c r="J75" s="44">
        <v>8.2768639999999998</v>
      </c>
      <c r="K75" s="44">
        <v>8.18154</v>
      </c>
      <c r="L75" s="44">
        <v>8.1434909999999991</v>
      </c>
      <c r="M75" s="44">
        <v>8.1972059999999995</v>
      </c>
      <c r="N75" s="44">
        <v>8.3580389999999998</v>
      </c>
      <c r="O75" s="44">
        <v>8.2622070000000001</v>
      </c>
      <c r="P75" s="44">
        <v>8.3914559999999998</v>
      </c>
      <c r="Q75" s="44">
        <v>8.4164169999999991</v>
      </c>
      <c r="R75" s="44">
        <v>8.5346109999999999</v>
      </c>
      <c r="S75" s="44">
        <v>8.5902399999999997</v>
      </c>
      <c r="T75" s="44">
        <v>8.6919590000000007</v>
      </c>
      <c r="U75" s="44">
        <v>8.7218040000000006</v>
      </c>
      <c r="V75" s="44">
        <v>8.5667310000000008</v>
      </c>
      <c r="W75" s="44">
        <v>8.5715479999999999</v>
      </c>
      <c r="X75" s="44">
        <v>8.4925890000000006</v>
      </c>
      <c r="Y75" s="44">
        <v>8.3464310000000008</v>
      </c>
      <c r="Z75" s="44">
        <v>8.497204</v>
      </c>
      <c r="AA75" s="44">
        <v>8.1965970000000006</v>
      </c>
      <c r="AB75" s="44">
        <v>8.0379199999999997</v>
      </c>
      <c r="AC75" s="44">
        <v>7.9736229999999999</v>
      </c>
      <c r="AD75" s="44">
        <v>8.1055499999999991</v>
      </c>
      <c r="AE75" s="44">
        <v>8.2498249999999995</v>
      </c>
      <c r="AF75" s="44">
        <v>7.9083180000000004</v>
      </c>
      <c r="AG75" s="40">
        <v>-2.3930000000000002E-3</v>
      </c>
    </row>
    <row r="76" spans="1:33" ht="15" customHeight="1" x14ac:dyDescent="0.25">
      <c r="A76" s="43" t="s">
        <v>487</v>
      </c>
      <c r="B76" s="42" t="s">
        <v>488</v>
      </c>
      <c r="C76" s="44">
        <v>8.6984840000000005</v>
      </c>
      <c r="D76" s="44">
        <v>9.6034649999999999</v>
      </c>
      <c r="E76" s="44">
        <v>10.023854</v>
      </c>
      <c r="F76" s="44">
        <v>10.276794000000001</v>
      </c>
      <c r="G76" s="44">
        <v>10.463001999999999</v>
      </c>
      <c r="H76" s="44">
        <v>10.368382</v>
      </c>
      <c r="I76" s="44">
        <v>10.276368</v>
      </c>
      <c r="J76" s="44">
        <v>10.260115000000001</v>
      </c>
      <c r="K76" s="44">
        <v>10.276009</v>
      </c>
      <c r="L76" s="44">
        <v>10.328207000000001</v>
      </c>
      <c r="M76" s="44">
        <v>10.282000999999999</v>
      </c>
      <c r="N76" s="44">
        <v>10.26295</v>
      </c>
      <c r="O76" s="44">
        <v>10.156803999999999</v>
      </c>
      <c r="P76" s="44">
        <v>10.224817</v>
      </c>
      <c r="Q76" s="44">
        <v>10.246131999999999</v>
      </c>
      <c r="R76" s="44">
        <v>10.310323</v>
      </c>
      <c r="S76" s="44">
        <v>10.233305</v>
      </c>
      <c r="T76" s="44">
        <v>10.268490999999999</v>
      </c>
      <c r="U76" s="44">
        <v>10.328084</v>
      </c>
      <c r="V76" s="44">
        <v>10.269271</v>
      </c>
      <c r="W76" s="44">
        <v>10.205059</v>
      </c>
      <c r="X76" s="44">
        <v>10.133221000000001</v>
      </c>
      <c r="Y76" s="44">
        <v>10.024317</v>
      </c>
      <c r="Z76" s="44">
        <v>10.113891000000001</v>
      </c>
      <c r="AA76" s="44">
        <v>10.001585</v>
      </c>
      <c r="AB76" s="44">
        <v>9.8577569999999994</v>
      </c>
      <c r="AC76" s="44">
        <v>9.7667059999999992</v>
      </c>
      <c r="AD76" s="44">
        <v>9.8531370000000003</v>
      </c>
      <c r="AE76" s="44">
        <v>9.8255060000000007</v>
      </c>
      <c r="AF76" s="44">
        <v>9.7067370000000004</v>
      </c>
      <c r="AG76" s="40">
        <v>3.7889999999999998E-3</v>
      </c>
    </row>
    <row r="77" spans="1:33" ht="15" customHeight="1" x14ac:dyDescent="0.25">
      <c r="A77" s="43" t="s">
        <v>489</v>
      </c>
      <c r="B77" s="42" t="s">
        <v>490</v>
      </c>
      <c r="C77" s="44">
        <v>-0.22114800000000001</v>
      </c>
      <c r="D77" s="44">
        <v>-7.9959000000000002E-2</v>
      </c>
      <c r="E77" s="44">
        <v>-0.68767500000000004</v>
      </c>
      <c r="F77" s="44">
        <v>-1.20699</v>
      </c>
      <c r="G77" s="44">
        <v>-1.6827719999999999</v>
      </c>
      <c r="H77" s="44">
        <v>-1.882908</v>
      </c>
      <c r="I77" s="44">
        <v>-1.816438</v>
      </c>
      <c r="J77" s="44">
        <v>-1.9832510000000001</v>
      </c>
      <c r="K77" s="44">
        <v>-2.0944690000000001</v>
      </c>
      <c r="L77" s="44">
        <v>-2.1847159999999999</v>
      </c>
      <c r="M77" s="44">
        <v>-2.0847950000000002</v>
      </c>
      <c r="N77" s="44">
        <v>-1.904911</v>
      </c>
      <c r="O77" s="44">
        <v>-1.8945970000000001</v>
      </c>
      <c r="P77" s="44">
        <v>-1.8333619999999999</v>
      </c>
      <c r="Q77" s="44">
        <v>-1.829715</v>
      </c>
      <c r="R77" s="44">
        <v>-1.775712</v>
      </c>
      <c r="S77" s="44">
        <v>-1.643065</v>
      </c>
      <c r="T77" s="44">
        <v>-1.5765309999999999</v>
      </c>
      <c r="U77" s="44">
        <v>-1.6062799999999999</v>
      </c>
      <c r="V77" s="44">
        <v>-1.702539</v>
      </c>
      <c r="W77" s="44">
        <v>-1.6335120000000001</v>
      </c>
      <c r="X77" s="44">
        <v>-1.6406320000000001</v>
      </c>
      <c r="Y77" s="44">
        <v>-1.677886</v>
      </c>
      <c r="Z77" s="44">
        <v>-1.616687</v>
      </c>
      <c r="AA77" s="44">
        <v>-1.804988</v>
      </c>
      <c r="AB77" s="44">
        <v>-1.8198369999999999</v>
      </c>
      <c r="AC77" s="44">
        <v>-1.7930820000000001</v>
      </c>
      <c r="AD77" s="44">
        <v>-1.747587</v>
      </c>
      <c r="AE77" s="44">
        <v>-1.5756810000000001</v>
      </c>
      <c r="AF77" s="44">
        <v>-1.798419</v>
      </c>
      <c r="AG77" s="40">
        <v>7.4945999999999999E-2</v>
      </c>
    </row>
    <row r="78" spans="1:33" ht="15" customHeight="1" x14ac:dyDescent="0.25">
      <c r="A78" s="43" t="s">
        <v>491</v>
      </c>
      <c r="B78" s="42" t="s">
        <v>633</v>
      </c>
      <c r="C78" s="41">
        <v>-1.134123</v>
      </c>
      <c r="D78" s="41">
        <v>-0.39592899999999998</v>
      </c>
      <c r="E78" s="41">
        <v>-3.3998650000000001</v>
      </c>
      <c r="F78" s="41">
        <v>-5.9994040000000002</v>
      </c>
      <c r="G78" s="41">
        <v>-8.3491239999999998</v>
      </c>
      <c r="H78" s="41">
        <v>-9.3394390000000005</v>
      </c>
      <c r="I78" s="41">
        <v>-9.0358619999999998</v>
      </c>
      <c r="J78" s="41">
        <v>-9.886431</v>
      </c>
      <c r="K78" s="41">
        <v>-10.48898</v>
      </c>
      <c r="L78" s="41">
        <v>-10.971878999999999</v>
      </c>
      <c r="M78" s="41">
        <v>-10.478678</v>
      </c>
      <c r="N78" s="41">
        <v>-9.5489759999999997</v>
      </c>
      <c r="O78" s="41">
        <v>-9.5023269999999993</v>
      </c>
      <c r="P78" s="41">
        <v>-9.2232070000000004</v>
      </c>
      <c r="Q78" s="41">
        <v>-9.2281460000000006</v>
      </c>
      <c r="R78" s="41">
        <v>-8.9755769999999995</v>
      </c>
      <c r="S78" s="41">
        <v>-8.3081460000000007</v>
      </c>
      <c r="T78" s="41">
        <v>-7.9737840000000002</v>
      </c>
      <c r="U78" s="41">
        <v>-8.1128560000000007</v>
      </c>
      <c r="V78" s="41">
        <v>-8.5997920000000008</v>
      </c>
      <c r="W78" s="41">
        <v>-8.2430160000000008</v>
      </c>
      <c r="X78" s="41">
        <v>-8.2617910000000006</v>
      </c>
      <c r="Y78" s="41">
        <v>-8.4289280000000009</v>
      </c>
      <c r="Z78" s="41">
        <v>-8.1169609999999999</v>
      </c>
      <c r="AA78" s="41">
        <v>-9.043355</v>
      </c>
      <c r="AB78" s="41">
        <v>-9.0740079999999992</v>
      </c>
      <c r="AC78" s="41">
        <v>-8.9092269999999996</v>
      </c>
      <c r="AD78" s="41">
        <v>-8.6677800000000005</v>
      </c>
      <c r="AE78" s="41">
        <v>-7.7896989999999997</v>
      </c>
      <c r="AF78" s="41">
        <v>-8.8284149999999997</v>
      </c>
      <c r="AG78" s="40">
        <v>7.3326000000000002E-2</v>
      </c>
    </row>
    <row r="79" spans="1:33" ht="15" x14ac:dyDescent="0.25">
      <c r="B79" s="46" t="s">
        <v>218</v>
      </c>
      <c r="C79"/>
      <c r="D79"/>
      <c r="E79"/>
      <c r="F79"/>
      <c r="G79"/>
      <c r="H79"/>
      <c r="I79"/>
      <c r="J79"/>
      <c r="K79"/>
      <c r="L79"/>
      <c r="M79"/>
      <c r="N79"/>
      <c r="O79"/>
      <c r="P79"/>
      <c r="Q79"/>
      <c r="R79"/>
      <c r="S79"/>
      <c r="T79"/>
      <c r="U79"/>
      <c r="V79"/>
      <c r="W79"/>
      <c r="X79"/>
      <c r="Y79"/>
      <c r="Z79"/>
      <c r="AA79"/>
      <c r="AB79"/>
      <c r="AC79"/>
      <c r="AD79"/>
      <c r="AE79"/>
      <c r="AF79"/>
      <c r="AG79"/>
    </row>
    <row r="80" spans="1:33" ht="15" customHeight="1" x14ac:dyDescent="0.25">
      <c r="A80" s="43" t="s">
        <v>492</v>
      </c>
      <c r="B80" s="42" t="s">
        <v>632</v>
      </c>
      <c r="C80" s="45">
        <v>155.21623199999999</v>
      </c>
      <c r="D80" s="45">
        <v>185.37290999999999</v>
      </c>
      <c r="E80" s="45">
        <v>173.634613</v>
      </c>
      <c r="F80" s="45">
        <v>181.41413900000001</v>
      </c>
      <c r="G80" s="45">
        <v>177.80328399999999</v>
      </c>
      <c r="H80" s="45">
        <v>173.57981899999999</v>
      </c>
      <c r="I80" s="45">
        <v>178.325165</v>
      </c>
      <c r="J80" s="45">
        <v>176.64184599999999</v>
      </c>
      <c r="K80" s="45">
        <v>177.43937700000001</v>
      </c>
      <c r="L80" s="45">
        <v>178.468658</v>
      </c>
      <c r="M80" s="45">
        <v>183.11549400000001</v>
      </c>
      <c r="N80" s="45">
        <v>189.59899899999999</v>
      </c>
      <c r="O80" s="45">
        <v>189.32493600000001</v>
      </c>
      <c r="P80" s="45">
        <v>194.05010999999999</v>
      </c>
      <c r="Q80" s="45">
        <v>195.36750799999999</v>
      </c>
      <c r="R80" s="45">
        <v>200.263351</v>
      </c>
      <c r="S80" s="45">
        <v>202.39773600000001</v>
      </c>
      <c r="T80" s="45">
        <v>207.81213399999999</v>
      </c>
      <c r="U80" s="45">
        <v>208.359756</v>
      </c>
      <c r="V80" s="45">
        <v>212.519836</v>
      </c>
      <c r="W80" s="45">
        <v>215.29132100000001</v>
      </c>
      <c r="X80" s="45">
        <v>214.89411899999999</v>
      </c>
      <c r="Y80" s="45">
        <v>215.34541300000001</v>
      </c>
      <c r="Z80" s="45">
        <v>223.54487599999999</v>
      </c>
      <c r="AA80" s="45">
        <v>215.35455300000001</v>
      </c>
      <c r="AB80" s="45">
        <v>214.215836</v>
      </c>
      <c r="AC80" s="45">
        <v>212.40770000000001</v>
      </c>
      <c r="AD80" s="45">
        <v>214.62737999999999</v>
      </c>
      <c r="AE80" s="45">
        <v>219.796738</v>
      </c>
      <c r="AF80" s="45">
        <v>208.10914600000001</v>
      </c>
      <c r="AG80" s="40">
        <v>1.0163E-2</v>
      </c>
    </row>
    <row r="82" spans="2:2" ht="15" customHeight="1" thickBot="1" x14ac:dyDescent="0.25"/>
    <row r="83" spans="2:2" ht="15" customHeight="1" x14ac:dyDescent="0.2">
      <c r="B83" s="39" t="s">
        <v>588</v>
      </c>
    </row>
    <row r="84" spans="2:2" ht="15" customHeight="1" x14ac:dyDescent="0.2">
      <c r="B84" s="38" t="s">
        <v>571</v>
      </c>
    </row>
    <row r="85" spans="2:2" ht="15" customHeight="1" x14ac:dyDescent="0.2">
      <c r="B85" s="38" t="s">
        <v>572</v>
      </c>
    </row>
    <row r="86" spans="2:2" ht="15" customHeight="1" x14ac:dyDescent="0.2">
      <c r="B86" s="38" t="s">
        <v>573</v>
      </c>
    </row>
    <row r="87" spans="2:2" ht="15" customHeight="1" x14ac:dyDescent="0.2">
      <c r="B87" s="38" t="s">
        <v>107</v>
      </c>
    </row>
    <row r="88" spans="2:2" ht="15" customHeight="1" x14ac:dyDescent="0.2">
      <c r="B88" s="38" t="s">
        <v>574</v>
      </c>
    </row>
    <row r="89" spans="2:2" ht="15" customHeight="1" x14ac:dyDescent="0.2">
      <c r="B89" s="38" t="s">
        <v>108</v>
      </c>
    </row>
    <row r="90" spans="2:2" ht="15" customHeight="1" x14ac:dyDescent="0.2">
      <c r="B90" s="38" t="s">
        <v>575</v>
      </c>
    </row>
    <row r="91" spans="2:2" ht="15" customHeight="1" x14ac:dyDescent="0.2">
      <c r="B91" s="38" t="s">
        <v>576</v>
      </c>
    </row>
    <row r="92" spans="2:2" x14ac:dyDescent="0.2">
      <c r="B92" s="38" t="s">
        <v>219</v>
      </c>
    </row>
    <row r="93" spans="2:2" ht="15" customHeight="1" x14ac:dyDescent="0.2">
      <c r="B93" s="38" t="s">
        <v>577</v>
      </c>
    </row>
    <row r="94" spans="2:2" ht="15" customHeight="1" x14ac:dyDescent="0.2">
      <c r="B94" s="38" t="s">
        <v>578</v>
      </c>
    </row>
    <row r="95" spans="2:2" ht="15" customHeight="1" x14ac:dyDescent="0.2">
      <c r="B95" s="38" t="s">
        <v>631</v>
      </c>
    </row>
    <row r="96" spans="2:2" ht="15" customHeight="1" x14ac:dyDescent="0.2">
      <c r="B96" s="38" t="s">
        <v>493</v>
      </c>
    </row>
    <row r="97" spans="2:33" ht="15" customHeight="1" x14ac:dyDescent="0.2">
      <c r="B97" s="38" t="s">
        <v>579</v>
      </c>
    </row>
    <row r="98" spans="2:33" ht="15" customHeight="1" x14ac:dyDescent="0.2">
      <c r="B98" s="38" t="s">
        <v>580</v>
      </c>
    </row>
    <row r="99" spans="2:33" ht="15" customHeight="1" x14ac:dyDescent="0.2">
      <c r="B99" s="38" t="s">
        <v>581</v>
      </c>
    </row>
    <row r="100" spans="2:33" ht="15" customHeight="1" x14ac:dyDescent="0.2">
      <c r="B100" s="38" t="s">
        <v>499</v>
      </c>
    </row>
    <row r="101" spans="2:33" x14ac:dyDescent="0.2">
      <c r="B101" s="38" t="s">
        <v>582</v>
      </c>
    </row>
    <row r="102" spans="2:33" x14ac:dyDescent="0.2">
      <c r="B102" s="38" t="s">
        <v>583</v>
      </c>
    </row>
    <row r="103" spans="2:33" ht="15" customHeight="1" x14ac:dyDescent="0.2">
      <c r="B103" s="38" t="s">
        <v>584</v>
      </c>
    </row>
    <row r="104" spans="2:33" ht="15" customHeight="1" x14ac:dyDescent="0.2">
      <c r="B104" s="38" t="s">
        <v>585</v>
      </c>
    </row>
    <row r="105" spans="2:33" ht="15" customHeight="1" x14ac:dyDescent="0.2">
      <c r="B105" s="38" t="s">
        <v>586</v>
      </c>
    </row>
    <row r="106" spans="2:33" ht="15" customHeight="1" x14ac:dyDescent="0.2">
      <c r="B106" s="38" t="s">
        <v>587</v>
      </c>
    </row>
    <row r="107" spans="2:33" ht="15" customHeight="1" x14ac:dyDescent="0.2">
      <c r="B107" s="38" t="s">
        <v>109</v>
      </c>
    </row>
    <row r="108" spans="2:33" ht="15" customHeight="1" x14ac:dyDescent="0.2">
      <c r="B108" s="38" t="s">
        <v>555</v>
      </c>
    </row>
    <row r="109" spans="2:33" ht="15" customHeight="1" x14ac:dyDescent="0.2">
      <c r="B109" s="38" t="s">
        <v>556</v>
      </c>
    </row>
    <row r="110" spans="2:33" ht="15" customHeight="1" x14ac:dyDescent="0.2">
      <c r="B110" s="38" t="s">
        <v>630</v>
      </c>
    </row>
    <row r="111" spans="2:33" ht="15" customHeight="1" x14ac:dyDescent="0.2">
      <c r="B111" s="38" t="s">
        <v>609</v>
      </c>
    </row>
    <row r="112" spans="2:33" ht="15" customHeight="1" x14ac:dyDescent="0.2">
      <c r="B112" s="76"/>
      <c r="C112" s="76"/>
      <c r="D112" s="76"/>
      <c r="E112" s="76"/>
      <c r="F112" s="76"/>
      <c r="G112" s="76"/>
      <c r="H112" s="76"/>
      <c r="I112" s="76"/>
      <c r="J112" s="76"/>
      <c r="K112" s="76"/>
      <c r="L112" s="76"/>
      <c r="M112" s="76"/>
      <c r="N112" s="76"/>
      <c r="O112" s="76"/>
      <c r="P112" s="76"/>
      <c r="Q112" s="76"/>
      <c r="R112" s="76"/>
      <c r="S112" s="76"/>
      <c r="T112" s="76"/>
      <c r="U112" s="76"/>
      <c r="V112" s="76"/>
      <c r="W112" s="76"/>
      <c r="X112" s="76"/>
      <c r="Y112" s="76"/>
      <c r="Z112" s="76"/>
      <c r="AA112" s="76"/>
      <c r="AB112" s="76"/>
      <c r="AC112" s="76"/>
      <c r="AD112" s="76"/>
      <c r="AE112" s="76"/>
      <c r="AF112" s="76"/>
      <c r="AG112" s="76"/>
    </row>
    <row r="113" ht="15" customHeight="1" x14ac:dyDescent="0.2"/>
    <row r="114" ht="15" customHeight="1" x14ac:dyDescent="0.2"/>
    <row r="115" ht="15" customHeight="1" x14ac:dyDescent="0.2"/>
    <row r="116" ht="15" customHeight="1" x14ac:dyDescent="0.2"/>
    <row r="117" ht="15" customHeight="1" x14ac:dyDescent="0.2"/>
    <row r="118" ht="15" customHeight="1" x14ac:dyDescent="0.2"/>
    <row r="119" ht="15" customHeight="1" x14ac:dyDescent="0.2"/>
    <row r="120" ht="15" customHeight="1" x14ac:dyDescent="0.2"/>
    <row r="121" ht="15" customHeight="1" x14ac:dyDescent="0.2"/>
    <row r="122" ht="15" customHeight="1" x14ac:dyDescent="0.2"/>
    <row r="123" ht="15" customHeight="1" x14ac:dyDescent="0.2"/>
    <row r="124" ht="15" customHeight="1" x14ac:dyDescent="0.2"/>
    <row r="125" ht="15" customHeight="1" x14ac:dyDescent="0.2"/>
    <row r="126" ht="15" customHeight="1" x14ac:dyDescent="0.2"/>
    <row r="127" ht="15" customHeight="1" x14ac:dyDescent="0.2"/>
    <row r="128" ht="15" customHeight="1" x14ac:dyDescent="0.2"/>
    <row r="129" ht="15" customHeight="1" x14ac:dyDescent="0.2"/>
    <row r="130" ht="15" customHeight="1" x14ac:dyDescent="0.2"/>
    <row r="131" ht="15" customHeight="1" x14ac:dyDescent="0.2"/>
    <row r="132" ht="15" customHeight="1" x14ac:dyDescent="0.2"/>
    <row r="133" ht="15" customHeight="1" x14ac:dyDescent="0.2"/>
    <row r="134" ht="15" customHeight="1" x14ac:dyDescent="0.2"/>
    <row r="135" ht="15" customHeight="1" x14ac:dyDescent="0.2"/>
    <row r="136" ht="15" customHeight="1" x14ac:dyDescent="0.2"/>
    <row r="137" ht="15" customHeight="1" x14ac:dyDescent="0.2"/>
    <row r="138" ht="15" customHeight="1" x14ac:dyDescent="0.2"/>
    <row r="139" ht="15" customHeight="1" x14ac:dyDescent="0.2"/>
    <row r="140" ht="15" customHeight="1" x14ac:dyDescent="0.2"/>
    <row r="150" ht="15" customHeight="1" x14ac:dyDescent="0.2"/>
    <row r="151" ht="15" customHeight="1" x14ac:dyDescent="0.2"/>
    <row r="152" ht="15" customHeight="1" x14ac:dyDescent="0.2"/>
    <row r="153" ht="15" customHeight="1" x14ac:dyDescent="0.2"/>
    <row r="154" ht="15" customHeight="1" x14ac:dyDescent="0.2"/>
    <row r="155" ht="15" customHeight="1" x14ac:dyDescent="0.2"/>
    <row r="156" ht="15" customHeight="1" x14ac:dyDescent="0.2"/>
    <row r="157" ht="15" customHeight="1" x14ac:dyDescent="0.2"/>
    <row r="158" ht="15" customHeight="1" x14ac:dyDescent="0.2"/>
    <row r="159" ht="15" customHeight="1" x14ac:dyDescent="0.2"/>
    <row r="160" ht="15" customHeight="1" x14ac:dyDescent="0.2"/>
    <row r="161" ht="15" customHeight="1" x14ac:dyDescent="0.2"/>
    <row r="162" ht="15" customHeight="1" x14ac:dyDescent="0.2"/>
    <row r="163" ht="15" customHeight="1" x14ac:dyDescent="0.2"/>
    <row r="164" ht="15" customHeight="1" x14ac:dyDescent="0.2"/>
    <row r="166" ht="15" customHeight="1" x14ac:dyDescent="0.2"/>
    <row r="167" ht="15" customHeight="1" x14ac:dyDescent="0.2"/>
    <row r="168" ht="15" customHeight="1" x14ac:dyDescent="0.2"/>
    <row r="169" ht="15" customHeight="1" x14ac:dyDescent="0.2"/>
    <row r="170" ht="15" customHeight="1" x14ac:dyDescent="0.2"/>
    <row r="171" ht="15" customHeight="1" x14ac:dyDescent="0.2"/>
    <row r="172" ht="15" customHeight="1" x14ac:dyDescent="0.2"/>
    <row r="173" ht="15" customHeight="1" x14ac:dyDescent="0.2"/>
    <row r="174" ht="15" customHeight="1" x14ac:dyDescent="0.2"/>
    <row r="175" ht="15" customHeight="1" x14ac:dyDescent="0.2"/>
    <row r="176" ht="15" customHeight="1" x14ac:dyDescent="0.2"/>
    <row r="177" ht="15" customHeight="1" x14ac:dyDescent="0.2"/>
    <row r="178" ht="15" customHeight="1" x14ac:dyDescent="0.2"/>
    <row r="179" ht="15" customHeight="1" x14ac:dyDescent="0.2"/>
    <row r="181" ht="15" customHeight="1" x14ac:dyDescent="0.2"/>
    <row r="182" ht="15" customHeight="1" x14ac:dyDescent="0.2"/>
    <row r="183" ht="15" customHeight="1" x14ac:dyDescent="0.2"/>
    <row r="184" ht="15" customHeight="1" x14ac:dyDescent="0.2"/>
    <row r="185" ht="15" customHeight="1" x14ac:dyDescent="0.2"/>
    <row r="186" ht="15" customHeight="1" x14ac:dyDescent="0.2"/>
    <row r="187" ht="15" customHeight="1" x14ac:dyDescent="0.2"/>
    <row r="188" ht="15" customHeight="1" x14ac:dyDescent="0.2"/>
    <row r="189" ht="15" customHeight="1" x14ac:dyDescent="0.2"/>
    <row r="190" ht="15" customHeight="1" x14ac:dyDescent="0.2"/>
    <row r="191" ht="15" customHeight="1" x14ac:dyDescent="0.2"/>
    <row r="192" ht="15" customHeight="1" x14ac:dyDescent="0.2"/>
    <row r="193" ht="15" customHeight="1" x14ac:dyDescent="0.2"/>
    <row r="194" ht="15" customHeight="1" x14ac:dyDescent="0.2"/>
    <row r="195" ht="15" customHeight="1" x14ac:dyDescent="0.2"/>
    <row r="196" ht="15" customHeight="1" x14ac:dyDescent="0.2"/>
    <row r="197" ht="15" customHeight="1" x14ac:dyDescent="0.2"/>
    <row r="198" ht="15" customHeight="1" x14ac:dyDescent="0.2"/>
    <row r="199" ht="15" customHeight="1" x14ac:dyDescent="0.2"/>
    <row r="200" ht="15" customHeight="1" x14ac:dyDescent="0.2"/>
    <row r="201" ht="15" customHeight="1" x14ac:dyDescent="0.2"/>
    <row r="202" ht="15" customHeight="1" x14ac:dyDescent="0.2"/>
    <row r="203" ht="15" customHeight="1" x14ac:dyDescent="0.2"/>
    <row r="204" ht="15" customHeight="1" x14ac:dyDescent="0.2"/>
    <row r="207" ht="15" customHeight="1" x14ac:dyDescent="0.2"/>
    <row r="208" ht="15" customHeight="1" x14ac:dyDescent="0.2"/>
    <row r="209" ht="15" customHeight="1" x14ac:dyDescent="0.2"/>
    <row r="210" ht="15" customHeight="1" x14ac:dyDescent="0.2"/>
    <row r="211" ht="15" customHeight="1" x14ac:dyDescent="0.2"/>
    <row r="212" ht="15" customHeight="1" x14ac:dyDescent="0.2"/>
    <row r="213" ht="15" customHeight="1" x14ac:dyDescent="0.2"/>
    <row r="214" ht="15" customHeight="1" x14ac:dyDescent="0.2"/>
    <row r="215" ht="15" customHeight="1" x14ac:dyDescent="0.2"/>
    <row r="216" ht="15" customHeight="1" x14ac:dyDescent="0.2"/>
    <row r="217" ht="15" customHeight="1" x14ac:dyDescent="0.2"/>
    <row r="218" ht="15" customHeight="1" x14ac:dyDescent="0.2"/>
    <row r="219" ht="15" customHeight="1" x14ac:dyDescent="0.2"/>
    <row r="220" ht="15" customHeight="1" x14ac:dyDescent="0.2"/>
    <row r="221" ht="15" customHeight="1" x14ac:dyDescent="0.2"/>
    <row r="222" ht="15" customHeight="1" x14ac:dyDescent="0.2"/>
    <row r="224" ht="15" customHeight="1" x14ac:dyDescent="0.2"/>
    <row r="225" ht="15" customHeight="1" x14ac:dyDescent="0.2"/>
    <row r="227" ht="15" customHeight="1" x14ac:dyDescent="0.2"/>
    <row r="228" ht="15" customHeight="1" x14ac:dyDescent="0.2"/>
    <row r="229" ht="15" customHeight="1" x14ac:dyDescent="0.2"/>
    <row r="230" ht="15" customHeight="1" x14ac:dyDescent="0.2"/>
    <row r="231" ht="15" customHeight="1" x14ac:dyDescent="0.2"/>
    <row r="232" ht="15" customHeight="1" x14ac:dyDescent="0.2"/>
    <row r="233" ht="15" customHeight="1" x14ac:dyDescent="0.2"/>
    <row r="234" ht="15" customHeight="1" x14ac:dyDescent="0.2"/>
    <row r="235" ht="15" customHeight="1" x14ac:dyDescent="0.2"/>
    <row r="236" ht="15" customHeight="1" x14ac:dyDescent="0.2"/>
    <row r="237" ht="15" customHeight="1" x14ac:dyDescent="0.2"/>
    <row r="238" ht="15" customHeight="1" x14ac:dyDescent="0.2"/>
    <row r="239" ht="15" customHeight="1" x14ac:dyDescent="0.2"/>
    <row r="240" ht="15" customHeight="1" x14ac:dyDescent="0.2"/>
    <row r="241" ht="15" customHeight="1" x14ac:dyDescent="0.2"/>
    <row r="242" ht="15" customHeight="1" x14ac:dyDescent="0.2"/>
    <row r="243" ht="15" customHeight="1" x14ac:dyDescent="0.2"/>
    <row r="244" ht="15" customHeight="1" x14ac:dyDescent="0.2"/>
    <row r="245" ht="15" customHeight="1" x14ac:dyDescent="0.2"/>
    <row r="246" ht="15" customHeight="1" x14ac:dyDescent="0.2"/>
    <row r="247" ht="15" customHeight="1" x14ac:dyDescent="0.2"/>
    <row r="248" ht="15" customHeight="1" x14ac:dyDescent="0.2"/>
    <row r="249" ht="15" customHeight="1" x14ac:dyDescent="0.2"/>
    <row r="250" ht="15" customHeight="1" x14ac:dyDescent="0.2"/>
    <row r="251" ht="15" customHeight="1" x14ac:dyDescent="0.2"/>
    <row r="252" ht="15" customHeight="1" x14ac:dyDescent="0.2"/>
    <row r="253" ht="15" customHeight="1" x14ac:dyDescent="0.2"/>
    <row r="254" ht="15" customHeight="1" x14ac:dyDescent="0.2"/>
    <row r="255" ht="15" customHeight="1" x14ac:dyDescent="0.2"/>
    <row r="256" ht="15" customHeight="1" x14ac:dyDescent="0.2"/>
    <row r="257" ht="15" customHeight="1" x14ac:dyDescent="0.2"/>
    <row r="258" ht="15" customHeight="1" x14ac:dyDescent="0.2"/>
    <row r="259" ht="15" customHeight="1" x14ac:dyDescent="0.2"/>
    <row r="260" ht="15" customHeight="1" x14ac:dyDescent="0.2"/>
    <row r="261" ht="15" customHeight="1" x14ac:dyDescent="0.2"/>
    <row r="262" ht="15" customHeight="1" x14ac:dyDescent="0.2"/>
    <row r="263" ht="15" customHeight="1" x14ac:dyDescent="0.2"/>
    <row r="264" ht="15" customHeight="1" x14ac:dyDescent="0.2"/>
    <row r="265" ht="15" customHeight="1" x14ac:dyDescent="0.2"/>
    <row r="266" ht="15" customHeight="1" x14ac:dyDescent="0.2"/>
    <row r="267" ht="15" customHeight="1" x14ac:dyDescent="0.2"/>
    <row r="268" ht="15" customHeight="1" x14ac:dyDescent="0.2"/>
    <row r="269" ht="15" customHeight="1" x14ac:dyDescent="0.2"/>
    <row r="270" ht="15" customHeight="1" x14ac:dyDescent="0.2"/>
    <row r="271" ht="15" customHeight="1" x14ac:dyDescent="0.2"/>
    <row r="272" ht="15" customHeight="1" x14ac:dyDescent="0.2"/>
    <row r="273" ht="15" customHeight="1" x14ac:dyDescent="0.2"/>
    <row r="274" ht="15" customHeight="1" x14ac:dyDescent="0.2"/>
    <row r="275" ht="15" customHeight="1" x14ac:dyDescent="0.2"/>
    <row r="276" ht="15" customHeight="1" x14ac:dyDescent="0.2"/>
    <row r="277" ht="15" customHeight="1" x14ac:dyDescent="0.2"/>
    <row r="278" ht="15" customHeight="1" x14ac:dyDescent="0.2"/>
    <row r="279" ht="15" customHeight="1" x14ac:dyDescent="0.2"/>
    <row r="280" ht="15" customHeight="1" x14ac:dyDescent="0.2"/>
    <row r="281" ht="15" customHeight="1" x14ac:dyDescent="0.2"/>
    <row r="282" ht="15" customHeight="1" x14ac:dyDescent="0.2"/>
    <row r="283" ht="15" customHeight="1" x14ac:dyDescent="0.2"/>
    <row r="284" ht="15" customHeight="1" x14ac:dyDescent="0.2"/>
    <row r="285" ht="15" customHeight="1" x14ac:dyDescent="0.2"/>
    <row r="286" ht="15" customHeight="1" x14ac:dyDescent="0.2"/>
    <row r="287" ht="15" customHeight="1" x14ac:dyDescent="0.2"/>
    <row r="288" ht="15" customHeight="1" x14ac:dyDescent="0.2"/>
    <row r="289" ht="15" customHeight="1" x14ac:dyDescent="0.2"/>
    <row r="290" ht="15" customHeight="1" x14ac:dyDescent="0.2"/>
    <row r="291" ht="15" customHeight="1" x14ac:dyDescent="0.2"/>
    <row r="292" ht="15" customHeight="1" x14ac:dyDescent="0.2"/>
    <row r="293" ht="15" customHeight="1" x14ac:dyDescent="0.2"/>
    <row r="294" ht="15" customHeight="1" x14ac:dyDescent="0.2"/>
    <row r="295" ht="15" customHeight="1" x14ac:dyDescent="0.2"/>
    <row r="296" ht="15" customHeight="1" x14ac:dyDescent="0.2"/>
    <row r="297" ht="15" customHeight="1" x14ac:dyDescent="0.2"/>
    <row r="298" ht="15" customHeight="1" x14ac:dyDescent="0.2"/>
    <row r="299" ht="15" customHeight="1" x14ac:dyDescent="0.2"/>
    <row r="300" ht="15" customHeight="1" x14ac:dyDescent="0.2"/>
    <row r="301" ht="15" customHeight="1" x14ac:dyDescent="0.2"/>
    <row r="302" ht="15" customHeight="1" x14ac:dyDescent="0.2"/>
    <row r="303" ht="15" customHeight="1" x14ac:dyDescent="0.2"/>
    <row r="304" ht="15" customHeight="1" x14ac:dyDescent="0.2"/>
    <row r="305" spans="2:33" ht="15" customHeight="1" x14ac:dyDescent="0.2"/>
    <row r="306" spans="2:33" ht="15" customHeight="1" x14ac:dyDescent="0.2"/>
    <row r="307" spans="2:33" ht="15" customHeight="1" x14ac:dyDescent="0.2"/>
    <row r="308" spans="2:33" ht="15" customHeight="1" x14ac:dyDescent="0.2">
      <c r="B308" s="76"/>
      <c r="C308" s="76"/>
      <c r="D308" s="76"/>
      <c r="E308" s="76"/>
      <c r="F308" s="76"/>
      <c r="G308" s="76"/>
      <c r="H308" s="76"/>
      <c r="I308" s="76"/>
      <c r="J308" s="76"/>
      <c r="K308" s="76"/>
      <c r="L308" s="76"/>
      <c r="M308" s="76"/>
      <c r="N308" s="76"/>
      <c r="O308" s="76"/>
      <c r="P308" s="76"/>
      <c r="Q308" s="76"/>
      <c r="R308" s="76"/>
      <c r="S308" s="76"/>
      <c r="T308" s="76"/>
      <c r="U308" s="76"/>
      <c r="V308" s="76"/>
      <c r="W308" s="76"/>
      <c r="X308" s="76"/>
      <c r="Y308" s="76"/>
      <c r="Z308" s="76"/>
      <c r="AA308" s="76"/>
      <c r="AB308" s="76"/>
      <c r="AC308" s="76"/>
      <c r="AD308" s="76"/>
      <c r="AE308" s="76"/>
      <c r="AF308" s="76"/>
      <c r="AG308" s="76"/>
    </row>
    <row r="309" spans="2:33" ht="15" customHeight="1" x14ac:dyDescent="0.2"/>
    <row r="310" spans="2:33" ht="15" customHeight="1" x14ac:dyDescent="0.2"/>
    <row r="311" spans="2:33" ht="15" customHeight="1" x14ac:dyDescent="0.2"/>
    <row r="312" spans="2:33" ht="15" customHeight="1" x14ac:dyDescent="0.2"/>
    <row r="313" spans="2:33" ht="15" customHeight="1" x14ac:dyDescent="0.2"/>
    <row r="314" spans="2:33" ht="15" customHeight="1" x14ac:dyDescent="0.2"/>
    <row r="315" spans="2:33" ht="15" customHeight="1" x14ac:dyDescent="0.2"/>
    <row r="316" spans="2:33" ht="15" customHeight="1" x14ac:dyDescent="0.2"/>
    <row r="317" spans="2:33" ht="15" customHeight="1" x14ac:dyDescent="0.2"/>
    <row r="318" spans="2:33" ht="15" customHeight="1" x14ac:dyDescent="0.2"/>
    <row r="319" spans="2:33" ht="15" customHeight="1" x14ac:dyDescent="0.2"/>
    <row r="320" spans="2:33" ht="15" customHeight="1" x14ac:dyDescent="0.2"/>
    <row r="321" ht="15" customHeight="1" x14ac:dyDescent="0.2"/>
    <row r="322" ht="15" customHeight="1" x14ac:dyDescent="0.2"/>
    <row r="323" ht="15" customHeight="1" x14ac:dyDescent="0.2"/>
    <row r="324" ht="15" customHeight="1" x14ac:dyDescent="0.2"/>
    <row r="325" ht="15" customHeight="1" x14ac:dyDescent="0.2"/>
    <row r="326" ht="15" customHeight="1" x14ac:dyDescent="0.2"/>
    <row r="327" ht="15" customHeight="1" x14ac:dyDescent="0.2"/>
    <row r="328" ht="15" customHeight="1" x14ac:dyDescent="0.2"/>
    <row r="329" ht="15" customHeight="1" x14ac:dyDescent="0.2"/>
    <row r="330" ht="15" customHeight="1" x14ac:dyDescent="0.2"/>
    <row r="331" ht="15" customHeight="1" x14ac:dyDescent="0.2"/>
    <row r="332" ht="15" customHeight="1" x14ac:dyDescent="0.2"/>
    <row r="333" ht="15" customHeight="1" x14ac:dyDescent="0.2"/>
    <row r="334" ht="15" customHeight="1" x14ac:dyDescent="0.2"/>
    <row r="335" ht="15" customHeight="1" x14ac:dyDescent="0.2"/>
    <row r="336" ht="15" customHeight="1" x14ac:dyDescent="0.2"/>
    <row r="337" ht="15" customHeight="1" x14ac:dyDescent="0.2"/>
    <row r="338" ht="15" customHeight="1" x14ac:dyDescent="0.2"/>
    <row r="339" ht="15" customHeight="1" x14ac:dyDescent="0.2"/>
    <row r="340" ht="15" customHeight="1" x14ac:dyDescent="0.2"/>
    <row r="341" ht="15" customHeight="1" x14ac:dyDescent="0.2"/>
    <row r="342" ht="15" customHeight="1" x14ac:dyDescent="0.2"/>
    <row r="343" ht="15" customHeight="1" x14ac:dyDescent="0.2"/>
    <row r="344" ht="15" customHeight="1" x14ac:dyDescent="0.2"/>
    <row r="345" ht="15" customHeight="1" x14ac:dyDescent="0.2"/>
    <row r="346" ht="15" customHeight="1" x14ac:dyDescent="0.2"/>
    <row r="347" ht="15" customHeight="1" x14ac:dyDescent="0.2"/>
    <row r="348" ht="15" customHeight="1" x14ac:dyDescent="0.2"/>
    <row r="349" ht="15" customHeight="1" x14ac:dyDescent="0.2"/>
    <row r="350" ht="15" customHeight="1" x14ac:dyDescent="0.2"/>
    <row r="351" ht="15" customHeight="1" x14ac:dyDescent="0.2"/>
    <row r="352" ht="15" customHeight="1" x14ac:dyDescent="0.2"/>
    <row r="353" ht="15" customHeight="1" x14ac:dyDescent="0.2"/>
    <row r="354" ht="15" customHeight="1" x14ac:dyDescent="0.2"/>
    <row r="355" ht="15" customHeight="1" x14ac:dyDescent="0.2"/>
    <row r="356" ht="15" customHeight="1" x14ac:dyDescent="0.2"/>
    <row r="357" ht="15" customHeight="1" x14ac:dyDescent="0.2"/>
    <row r="358" ht="15" customHeight="1" x14ac:dyDescent="0.2"/>
    <row r="359" ht="15" customHeight="1" x14ac:dyDescent="0.2"/>
    <row r="360" ht="15" customHeight="1" x14ac:dyDescent="0.2"/>
    <row r="361" ht="15" customHeight="1" x14ac:dyDescent="0.2"/>
    <row r="362" ht="15" customHeight="1" x14ac:dyDescent="0.2"/>
    <row r="363" ht="15" customHeight="1" x14ac:dyDescent="0.2"/>
    <row r="364" ht="15" customHeight="1" x14ac:dyDescent="0.2"/>
    <row r="365" ht="15" customHeight="1" x14ac:dyDescent="0.2"/>
    <row r="366" ht="15" customHeight="1" x14ac:dyDescent="0.2"/>
    <row r="367" ht="15" customHeight="1" x14ac:dyDescent="0.2"/>
    <row r="368" ht="15" customHeight="1" x14ac:dyDescent="0.2"/>
    <row r="369" ht="15" customHeight="1" x14ac:dyDescent="0.2"/>
    <row r="370" ht="15" customHeight="1" x14ac:dyDescent="0.2"/>
    <row r="371" ht="15" customHeight="1" x14ac:dyDescent="0.2"/>
    <row r="372" ht="15" customHeight="1" x14ac:dyDescent="0.2"/>
    <row r="373" ht="15" customHeight="1" x14ac:dyDescent="0.2"/>
    <row r="374" ht="15" customHeight="1" x14ac:dyDescent="0.2"/>
    <row r="375" ht="15" customHeight="1" x14ac:dyDescent="0.2"/>
    <row r="376" ht="15" customHeight="1" x14ac:dyDescent="0.2"/>
    <row r="377" ht="15" customHeight="1" x14ac:dyDescent="0.2"/>
    <row r="378" ht="15" customHeight="1" x14ac:dyDescent="0.2"/>
    <row r="379" ht="15" customHeight="1" x14ac:dyDescent="0.2"/>
    <row r="380" ht="15" customHeight="1" x14ac:dyDescent="0.2"/>
    <row r="381" ht="15" customHeight="1" x14ac:dyDescent="0.2"/>
    <row r="382" ht="15" customHeight="1" x14ac:dyDescent="0.2"/>
    <row r="383" ht="15" customHeight="1" x14ac:dyDescent="0.2"/>
    <row r="384" ht="15" customHeight="1" x14ac:dyDescent="0.2"/>
    <row r="385" ht="15" customHeight="1" x14ac:dyDescent="0.2"/>
    <row r="386" ht="15" customHeight="1" x14ac:dyDescent="0.2"/>
    <row r="387" ht="15" customHeight="1" x14ac:dyDescent="0.2"/>
    <row r="388" ht="15" customHeight="1" x14ac:dyDescent="0.2"/>
    <row r="389" ht="15" customHeight="1" x14ac:dyDescent="0.2"/>
    <row r="390" ht="15" customHeight="1" x14ac:dyDescent="0.2"/>
    <row r="391" ht="15" customHeight="1" x14ac:dyDescent="0.2"/>
    <row r="392" ht="15" customHeight="1" x14ac:dyDescent="0.2"/>
    <row r="393" ht="15" customHeight="1" x14ac:dyDescent="0.2"/>
    <row r="394" ht="15" customHeight="1" x14ac:dyDescent="0.2"/>
    <row r="395" ht="15" customHeight="1" x14ac:dyDescent="0.2"/>
    <row r="396" ht="15" customHeight="1" x14ac:dyDescent="0.2"/>
    <row r="397" ht="15" customHeight="1" x14ac:dyDescent="0.2"/>
    <row r="398" ht="15" customHeight="1" x14ac:dyDescent="0.2"/>
    <row r="399" ht="15" customHeight="1" x14ac:dyDescent="0.2"/>
    <row r="400" ht="15" customHeight="1" x14ac:dyDescent="0.2"/>
    <row r="401" ht="15" customHeight="1" x14ac:dyDescent="0.2"/>
    <row r="402" ht="15" customHeight="1" x14ac:dyDescent="0.2"/>
    <row r="403" ht="15" customHeight="1" x14ac:dyDescent="0.2"/>
    <row r="404" ht="15" customHeight="1" x14ac:dyDescent="0.2"/>
    <row r="405" ht="15" customHeight="1" x14ac:dyDescent="0.2"/>
    <row r="406" ht="15" customHeight="1" x14ac:dyDescent="0.2"/>
    <row r="407" ht="15" customHeight="1" x14ac:dyDescent="0.2"/>
    <row r="408" ht="15" customHeight="1" x14ac:dyDescent="0.2"/>
    <row r="409" ht="15" customHeight="1" x14ac:dyDescent="0.2"/>
    <row r="410" ht="15" customHeight="1" x14ac:dyDescent="0.2"/>
    <row r="411" ht="15" customHeight="1" x14ac:dyDescent="0.2"/>
    <row r="412" ht="15" customHeight="1" x14ac:dyDescent="0.2"/>
    <row r="413" ht="15" customHeight="1" x14ac:dyDescent="0.2"/>
    <row r="414" ht="15" customHeight="1" x14ac:dyDescent="0.2"/>
    <row r="415" ht="15" customHeight="1" x14ac:dyDescent="0.2"/>
    <row r="416" ht="15" customHeight="1" x14ac:dyDescent="0.2"/>
    <row r="417" ht="15" customHeight="1" x14ac:dyDescent="0.2"/>
    <row r="418" ht="15" customHeight="1" x14ac:dyDescent="0.2"/>
    <row r="419" ht="15" customHeight="1" x14ac:dyDescent="0.2"/>
    <row r="420" ht="15" customHeight="1" x14ac:dyDescent="0.2"/>
    <row r="421" ht="15" customHeight="1" x14ac:dyDescent="0.2"/>
    <row r="422" ht="15" customHeight="1" x14ac:dyDescent="0.2"/>
    <row r="423" ht="15" customHeight="1" x14ac:dyDescent="0.2"/>
    <row r="424" ht="15" customHeight="1" x14ac:dyDescent="0.2"/>
    <row r="425" ht="15" customHeight="1" x14ac:dyDescent="0.2"/>
    <row r="426" ht="15" customHeight="1" x14ac:dyDescent="0.2"/>
    <row r="427" ht="15" customHeight="1" x14ac:dyDescent="0.2"/>
    <row r="428" ht="15" customHeight="1" x14ac:dyDescent="0.2"/>
    <row r="429" ht="15" customHeight="1" x14ac:dyDescent="0.2"/>
    <row r="430" ht="15" customHeight="1" x14ac:dyDescent="0.2"/>
    <row r="431" ht="15" customHeight="1" x14ac:dyDescent="0.2"/>
    <row r="432" ht="15" customHeight="1" x14ac:dyDescent="0.2"/>
    <row r="433" ht="15" customHeight="1" x14ac:dyDescent="0.2"/>
    <row r="434" ht="15" customHeight="1" x14ac:dyDescent="0.2"/>
    <row r="435" ht="15" customHeight="1" x14ac:dyDescent="0.2"/>
    <row r="436" ht="15" customHeight="1" x14ac:dyDescent="0.2"/>
    <row r="437" ht="15" customHeight="1" x14ac:dyDescent="0.2"/>
    <row r="438" ht="15" customHeight="1" x14ac:dyDescent="0.2"/>
    <row r="439" ht="15" customHeight="1" x14ac:dyDescent="0.2"/>
    <row r="440" ht="15" customHeight="1" x14ac:dyDescent="0.2"/>
    <row r="441" ht="15" customHeight="1" x14ac:dyDescent="0.2"/>
    <row r="442" ht="15" customHeight="1" x14ac:dyDescent="0.2"/>
    <row r="443" ht="15" customHeight="1" x14ac:dyDescent="0.2"/>
    <row r="444" ht="15" customHeight="1" x14ac:dyDescent="0.2"/>
    <row r="445" ht="15" customHeight="1" x14ac:dyDescent="0.2"/>
    <row r="446" ht="15" customHeight="1" x14ac:dyDescent="0.2"/>
    <row r="447" ht="15" customHeight="1" x14ac:dyDescent="0.2"/>
    <row r="448" ht="15" customHeight="1" x14ac:dyDescent="0.2"/>
    <row r="449" ht="15" customHeight="1" x14ac:dyDescent="0.2"/>
    <row r="450" ht="15" customHeight="1" x14ac:dyDescent="0.2"/>
    <row r="451" ht="15" customHeight="1" x14ac:dyDescent="0.2"/>
    <row r="452" ht="15" customHeight="1" x14ac:dyDescent="0.2"/>
    <row r="453" ht="15" customHeight="1" x14ac:dyDescent="0.2"/>
    <row r="454" ht="15" customHeight="1" x14ac:dyDescent="0.2"/>
    <row r="455" ht="15" customHeight="1" x14ac:dyDescent="0.2"/>
    <row r="456" ht="15" customHeight="1" x14ac:dyDescent="0.2"/>
    <row r="457" ht="15" customHeight="1" x14ac:dyDescent="0.2"/>
    <row r="458" ht="15" customHeight="1" x14ac:dyDescent="0.2"/>
    <row r="459" ht="15" customHeight="1" x14ac:dyDescent="0.2"/>
    <row r="460" ht="15" customHeight="1" x14ac:dyDescent="0.2"/>
    <row r="461" ht="15" customHeight="1" x14ac:dyDescent="0.2"/>
    <row r="462" ht="15" customHeight="1" x14ac:dyDescent="0.2"/>
    <row r="463" ht="15" customHeight="1" x14ac:dyDescent="0.2"/>
    <row r="464" ht="15" customHeight="1" x14ac:dyDescent="0.2"/>
    <row r="465" ht="15" customHeight="1" x14ac:dyDescent="0.2"/>
    <row r="466" ht="15" customHeight="1" x14ac:dyDescent="0.2"/>
    <row r="467" ht="15" customHeight="1" x14ac:dyDescent="0.2"/>
    <row r="468" ht="15" customHeight="1" x14ac:dyDescent="0.2"/>
    <row r="469" ht="15" customHeight="1" x14ac:dyDescent="0.2"/>
    <row r="470" ht="15" customHeight="1" x14ac:dyDescent="0.2"/>
    <row r="471" ht="15" customHeight="1" x14ac:dyDescent="0.2"/>
    <row r="472" ht="15" customHeight="1" x14ac:dyDescent="0.2"/>
    <row r="473" ht="15" customHeight="1" x14ac:dyDescent="0.2"/>
    <row r="474" ht="15" customHeight="1" x14ac:dyDescent="0.2"/>
    <row r="475" ht="15" customHeight="1" x14ac:dyDescent="0.2"/>
    <row r="476" ht="15" customHeight="1" x14ac:dyDescent="0.2"/>
    <row r="477" ht="15" customHeight="1" x14ac:dyDescent="0.2"/>
    <row r="478" ht="15" customHeight="1" x14ac:dyDescent="0.2"/>
    <row r="479" ht="15" customHeight="1" x14ac:dyDescent="0.2"/>
    <row r="480" ht="15" customHeight="1" x14ac:dyDescent="0.2"/>
    <row r="481" ht="15" customHeight="1" x14ac:dyDescent="0.2"/>
    <row r="482" ht="15" customHeight="1" x14ac:dyDescent="0.2"/>
    <row r="483" ht="15" customHeight="1" x14ac:dyDescent="0.2"/>
    <row r="484" ht="15" customHeight="1" x14ac:dyDescent="0.2"/>
    <row r="485" ht="15" customHeight="1" x14ac:dyDescent="0.2"/>
    <row r="486" ht="15" customHeight="1" x14ac:dyDescent="0.2"/>
    <row r="487" ht="15" customHeight="1" x14ac:dyDescent="0.2"/>
    <row r="488" ht="15" customHeight="1" x14ac:dyDescent="0.2"/>
    <row r="489" ht="15" customHeight="1" x14ac:dyDescent="0.2"/>
    <row r="490" ht="15" customHeight="1" x14ac:dyDescent="0.2"/>
    <row r="491" ht="15" customHeight="1" x14ac:dyDescent="0.2"/>
    <row r="492" ht="15" customHeight="1" x14ac:dyDescent="0.2"/>
    <row r="493" ht="15" customHeight="1" x14ac:dyDescent="0.2"/>
    <row r="494" ht="15" customHeight="1" x14ac:dyDescent="0.2"/>
    <row r="495" ht="15" customHeight="1" x14ac:dyDescent="0.2"/>
    <row r="496" ht="15" customHeight="1" x14ac:dyDescent="0.2"/>
    <row r="497" spans="2:33" ht="15" customHeight="1" x14ac:dyDescent="0.2"/>
    <row r="498" spans="2:33" ht="15" customHeight="1" x14ac:dyDescent="0.2"/>
    <row r="499" spans="2:33" ht="15" customHeight="1" x14ac:dyDescent="0.2"/>
    <row r="500" spans="2:33" ht="15" customHeight="1" x14ac:dyDescent="0.2"/>
    <row r="501" spans="2:33" ht="15" customHeight="1" x14ac:dyDescent="0.2"/>
    <row r="502" spans="2:33" ht="15" customHeight="1" x14ac:dyDescent="0.2"/>
    <row r="503" spans="2:33" ht="15" customHeight="1" x14ac:dyDescent="0.2"/>
    <row r="504" spans="2:33" ht="15" customHeight="1" x14ac:dyDescent="0.2"/>
    <row r="505" spans="2:33" ht="15" customHeight="1" x14ac:dyDescent="0.2"/>
    <row r="506" spans="2:33" ht="15" customHeight="1" x14ac:dyDescent="0.2"/>
    <row r="507" spans="2:33" ht="15" customHeight="1" x14ac:dyDescent="0.2"/>
    <row r="508" spans="2:33" ht="15" customHeight="1" x14ac:dyDescent="0.2"/>
    <row r="509" spans="2:33" ht="15" customHeight="1" x14ac:dyDescent="0.2"/>
    <row r="510" spans="2:33" ht="15" customHeight="1" x14ac:dyDescent="0.2"/>
    <row r="511" spans="2:33" ht="15" customHeight="1" x14ac:dyDescent="0.2">
      <c r="B511" s="76"/>
      <c r="C511" s="76"/>
      <c r="D511" s="76"/>
      <c r="E511" s="76"/>
      <c r="F511" s="76"/>
      <c r="G511" s="76"/>
      <c r="H511" s="76"/>
      <c r="I511" s="76"/>
      <c r="J511" s="76"/>
      <c r="K511" s="76"/>
      <c r="L511" s="76"/>
      <c r="M511" s="76"/>
      <c r="N511" s="76"/>
      <c r="O511" s="76"/>
      <c r="P511" s="76"/>
      <c r="Q511" s="76"/>
      <c r="R511" s="76"/>
      <c r="S511" s="76"/>
      <c r="T511" s="76"/>
      <c r="U511" s="76"/>
      <c r="V511" s="76"/>
      <c r="W511" s="76"/>
      <c r="X511" s="76"/>
      <c r="Y511" s="76"/>
      <c r="Z511" s="76"/>
      <c r="AA511" s="76"/>
      <c r="AB511" s="76"/>
      <c r="AC511" s="76"/>
      <c r="AD511" s="76"/>
      <c r="AE511" s="76"/>
      <c r="AF511" s="76"/>
      <c r="AG511" s="76"/>
    </row>
    <row r="512" spans="2:33" ht="15" customHeight="1" x14ac:dyDescent="0.2"/>
    <row r="513" ht="15" customHeight="1" x14ac:dyDescent="0.2"/>
    <row r="514" ht="15" customHeight="1" x14ac:dyDescent="0.2"/>
    <row r="515" ht="15" customHeight="1" x14ac:dyDescent="0.2"/>
    <row r="516" ht="15" customHeight="1" x14ac:dyDescent="0.2"/>
    <row r="517" ht="15" customHeight="1" x14ac:dyDescent="0.2"/>
    <row r="518" ht="15" customHeight="1" x14ac:dyDescent="0.2"/>
    <row r="519" ht="15" customHeight="1" x14ac:dyDescent="0.2"/>
    <row r="520" ht="15" customHeight="1" x14ac:dyDescent="0.2"/>
    <row r="521" ht="15" customHeight="1" x14ac:dyDescent="0.2"/>
    <row r="522" ht="15" customHeight="1" x14ac:dyDescent="0.2"/>
    <row r="523" ht="15" customHeight="1" x14ac:dyDescent="0.2"/>
    <row r="524" ht="15" customHeight="1" x14ac:dyDescent="0.2"/>
    <row r="525" ht="15" customHeight="1" x14ac:dyDescent="0.2"/>
    <row r="526" ht="15" customHeight="1" x14ac:dyDescent="0.2"/>
    <row r="527" ht="15" customHeight="1" x14ac:dyDescent="0.2"/>
    <row r="528" ht="15" customHeight="1" x14ac:dyDescent="0.2"/>
    <row r="529" ht="15" customHeight="1" x14ac:dyDescent="0.2"/>
    <row r="530" ht="15" customHeight="1" x14ac:dyDescent="0.2"/>
    <row r="531" ht="15" customHeight="1" x14ac:dyDescent="0.2"/>
    <row r="532" ht="15" customHeight="1" x14ac:dyDescent="0.2"/>
    <row r="533" ht="15" customHeight="1" x14ac:dyDescent="0.2"/>
    <row r="534" ht="15" customHeight="1" x14ac:dyDescent="0.2"/>
    <row r="535" ht="15" customHeight="1" x14ac:dyDescent="0.2"/>
    <row r="536" ht="15" customHeight="1" x14ac:dyDescent="0.2"/>
    <row r="537" ht="15" customHeight="1" x14ac:dyDescent="0.2"/>
    <row r="538" ht="15" customHeight="1" x14ac:dyDescent="0.2"/>
    <row r="539" ht="15" customHeight="1" x14ac:dyDescent="0.2"/>
    <row r="540" ht="15" customHeight="1" x14ac:dyDescent="0.2"/>
    <row r="541" ht="15" customHeight="1" x14ac:dyDescent="0.2"/>
    <row r="542" ht="15" customHeight="1" x14ac:dyDescent="0.2"/>
    <row r="543" ht="15" customHeight="1" x14ac:dyDescent="0.2"/>
    <row r="544" ht="15" customHeight="1" x14ac:dyDescent="0.2"/>
    <row r="545" ht="15" customHeight="1" x14ac:dyDescent="0.2"/>
    <row r="546" ht="15" customHeight="1" x14ac:dyDescent="0.2"/>
    <row r="547" ht="15" customHeight="1" x14ac:dyDescent="0.2"/>
    <row r="548" ht="15" customHeight="1" x14ac:dyDescent="0.2"/>
    <row r="549" ht="15" customHeight="1" x14ac:dyDescent="0.2"/>
    <row r="550" ht="15" customHeight="1" x14ac:dyDescent="0.2"/>
    <row r="551" ht="15" customHeight="1" x14ac:dyDescent="0.2"/>
    <row r="552" ht="15" customHeight="1" x14ac:dyDescent="0.2"/>
    <row r="553" ht="15" customHeight="1" x14ac:dyDescent="0.2"/>
    <row r="554" ht="15" customHeight="1" x14ac:dyDescent="0.2"/>
    <row r="555" ht="15" customHeight="1" x14ac:dyDescent="0.2"/>
    <row r="556" ht="15" customHeight="1" x14ac:dyDescent="0.2"/>
    <row r="557" ht="15" customHeight="1" x14ac:dyDescent="0.2"/>
    <row r="558" ht="15" customHeight="1" x14ac:dyDescent="0.2"/>
    <row r="559" ht="15" customHeight="1" x14ac:dyDescent="0.2"/>
    <row r="560" ht="15" customHeight="1" x14ac:dyDescent="0.2"/>
    <row r="561" ht="15" customHeight="1" x14ac:dyDescent="0.2"/>
    <row r="562" ht="15" customHeight="1" x14ac:dyDescent="0.2"/>
    <row r="563" ht="15" customHeight="1" x14ac:dyDescent="0.2"/>
    <row r="564" ht="15" customHeight="1" x14ac:dyDescent="0.2"/>
    <row r="565" ht="15" customHeight="1" x14ac:dyDescent="0.2"/>
    <row r="566" ht="15" customHeight="1" x14ac:dyDescent="0.2"/>
    <row r="567" ht="15" customHeight="1" x14ac:dyDescent="0.2"/>
    <row r="568" ht="15" customHeight="1" x14ac:dyDescent="0.2"/>
    <row r="569" ht="15" customHeight="1" x14ac:dyDescent="0.2"/>
    <row r="570" ht="15" customHeight="1" x14ac:dyDescent="0.2"/>
    <row r="571" ht="15" customHeight="1" x14ac:dyDescent="0.2"/>
    <row r="572" ht="15" customHeight="1" x14ac:dyDescent="0.2"/>
    <row r="573" ht="15" customHeight="1" x14ac:dyDescent="0.2"/>
    <row r="574" ht="15" customHeight="1" x14ac:dyDescent="0.2"/>
    <row r="575" ht="15" customHeight="1" x14ac:dyDescent="0.2"/>
    <row r="576" ht="15" customHeight="1" x14ac:dyDescent="0.2"/>
    <row r="577" ht="15" customHeight="1" x14ac:dyDescent="0.2"/>
    <row r="578" ht="15" customHeight="1" x14ac:dyDescent="0.2"/>
    <row r="579" ht="15" customHeight="1" x14ac:dyDescent="0.2"/>
    <row r="580" ht="15" customHeight="1" x14ac:dyDescent="0.2"/>
    <row r="581" ht="15" customHeight="1" x14ac:dyDescent="0.2"/>
    <row r="582" ht="15" customHeight="1" x14ac:dyDescent="0.2"/>
    <row r="583" ht="15" customHeight="1" x14ac:dyDescent="0.2"/>
    <row r="584" ht="15" customHeight="1" x14ac:dyDescent="0.2"/>
    <row r="585" ht="15" customHeight="1" x14ac:dyDescent="0.2"/>
    <row r="586" ht="15" customHeight="1" x14ac:dyDescent="0.2"/>
    <row r="587" ht="15" customHeight="1" x14ac:dyDescent="0.2"/>
    <row r="588" ht="15" customHeight="1" x14ac:dyDescent="0.2"/>
    <row r="589" ht="15" customHeight="1" x14ac:dyDescent="0.2"/>
    <row r="590" ht="15" customHeight="1" x14ac:dyDescent="0.2"/>
    <row r="591" ht="15" customHeight="1" x14ac:dyDescent="0.2"/>
    <row r="592" ht="15" customHeight="1" x14ac:dyDescent="0.2"/>
    <row r="593" ht="15" customHeight="1" x14ac:dyDescent="0.2"/>
    <row r="594" ht="15" customHeight="1" x14ac:dyDescent="0.2"/>
    <row r="595" ht="15" customHeight="1" x14ac:dyDescent="0.2"/>
    <row r="596" ht="15" customHeight="1" x14ac:dyDescent="0.2"/>
    <row r="597" ht="15" customHeight="1" x14ac:dyDescent="0.2"/>
    <row r="598" ht="15" customHeight="1" x14ac:dyDescent="0.2"/>
    <row r="599" ht="15" customHeight="1" x14ac:dyDescent="0.2"/>
    <row r="600" ht="15" customHeight="1" x14ac:dyDescent="0.2"/>
    <row r="601" ht="15" customHeight="1" x14ac:dyDescent="0.2"/>
    <row r="602" ht="15" customHeight="1" x14ac:dyDescent="0.2"/>
    <row r="603" ht="15" customHeight="1" x14ac:dyDescent="0.2"/>
    <row r="604" ht="15" customHeight="1" x14ac:dyDescent="0.2"/>
    <row r="605" ht="15" customHeight="1" x14ac:dyDescent="0.2"/>
    <row r="606" ht="15" customHeight="1" x14ac:dyDescent="0.2"/>
    <row r="607" ht="15" customHeight="1" x14ac:dyDescent="0.2"/>
    <row r="608" ht="15" customHeight="1" x14ac:dyDescent="0.2"/>
    <row r="609" ht="15" customHeight="1" x14ac:dyDescent="0.2"/>
    <row r="610" ht="15" customHeight="1" x14ac:dyDescent="0.2"/>
    <row r="611" ht="15" customHeight="1" x14ac:dyDescent="0.2"/>
    <row r="612" ht="15" customHeight="1" x14ac:dyDescent="0.2"/>
    <row r="613" ht="15" customHeight="1" x14ac:dyDescent="0.2"/>
    <row r="614" ht="15" customHeight="1" x14ac:dyDescent="0.2"/>
    <row r="615" ht="15" customHeight="1" x14ac:dyDescent="0.2"/>
    <row r="616" ht="15" customHeight="1" x14ac:dyDescent="0.2"/>
    <row r="617" ht="15" customHeight="1" x14ac:dyDescent="0.2"/>
    <row r="618" ht="15" customHeight="1" x14ac:dyDescent="0.2"/>
    <row r="619" ht="15" customHeight="1" x14ac:dyDescent="0.2"/>
    <row r="620" ht="15" customHeight="1" x14ac:dyDescent="0.2"/>
    <row r="621" ht="15" customHeight="1" x14ac:dyDescent="0.2"/>
    <row r="622" ht="15" customHeight="1" x14ac:dyDescent="0.2"/>
    <row r="623" ht="15" customHeight="1" x14ac:dyDescent="0.2"/>
    <row r="624" ht="15" customHeight="1" x14ac:dyDescent="0.2"/>
    <row r="625" ht="15" customHeight="1" x14ac:dyDescent="0.2"/>
    <row r="626" ht="15" customHeight="1" x14ac:dyDescent="0.2"/>
    <row r="627" ht="15" customHeight="1" x14ac:dyDescent="0.2"/>
    <row r="628" ht="15" customHeight="1" x14ac:dyDescent="0.2"/>
    <row r="629" ht="15" customHeight="1" x14ac:dyDescent="0.2"/>
    <row r="630" ht="15" customHeight="1" x14ac:dyDescent="0.2"/>
    <row r="631" ht="15" customHeight="1" x14ac:dyDescent="0.2"/>
    <row r="632" ht="15" customHeight="1" x14ac:dyDescent="0.2"/>
    <row r="633" ht="15" customHeight="1" x14ac:dyDescent="0.2"/>
    <row r="634" ht="15" customHeight="1" x14ac:dyDescent="0.2"/>
    <row r="635" ht="15" customHeight="1" x14ac:dyDescent="0.2"/>
    <row r="636" ht="15" customHeight="1" x14ac:dyDescent="0.2"/>
    <row r="637" ht="15" customHeight="1" x14ac:dyDescent="0.2"/>
    <row r="638" ht="15" customHeight="1" x14ac:dyDescent="0.2"/>
    <row r="639" ht="15" customHeight="1" x14ac:dyDescent="0.2"/>
    <row r="640" ht="15" customHeight="1" x14ac:dyDescent="0.2"/>
    <row r="641" ht="15" customHeight="1" x14ac:dyDescent="0.2"/>
    <row r="642" ht="15" customHeight="1" x14ac:dyDescent="0.2"/>
    <row r="643" ht="15" customHeight="1" x14ac:dyDescent="0.2"/>
    <row r="644" ht="15" customHeight="1" x14ac:dyDescent="0.2"/>
    <row r="645" ht="15" customHeight="1" x14ac:dyDescent="0.2"/>
    <row r="646" ht="15" customHeight="1" x14ac:dyDescent="0.2"/>
    <row r="647" ht="15" customHeight="1" x14ac:dyDescent="0.2"/>
    <row r="648" ht="15" customHeight="1" x14ac:dyDescent="0.2"/>
    <row r="649" ht="15" customHeight="1" x14ac:dyDescent="0.2"/>
    <row r="650" ht="15" customHeight="1" x14ac:dyDescent="0.2"/>
    <row r="651" ht="15" customHeight="1" x14ac:dyDescent="0.2"/>
    <row r="652" ht="15" customHeight="1" x14ac:dyDescent="0.2"/>
    <row r="653" ht="15" customHeight="1" x14ac:dyDescent="0.2"/>
    <row r="654" ht="15" customHeight="1" x14ac:dyDescent="0.2"/>
    <row r="655" ht="15" customHeight="1" x14ac:dyDescent="0.2"/>
    <row r="656" ht="15" customHeight="1" x14ac:dyDescent="0.2"/>
    <row r="657" ht="15" customHeight="1" x14ac:dyDescent="0.2"/>
    <row r="658" ht="15" customHeight="1" x14ac:dyDescent="0.2"/>
    <row r="659" ht="15" customHeight="1" x14ac:dyDescent="0.2"/>
    <row r="660" ht="15" customHeight="1" x14ac:dyDescent="0.2"/>
    <row r="661" ht="15" customHeight="1" x14ac:dyDescent="0.2"/>
    <row r="662" ht="15" customHeight="1" x14ac:dyDescent="0.2"/>
    <row r="663" ht="15" customHeight="1" x14ac:dyDescent="0.2"/>
    <row r="664" ht="15" customHeight="1" x14ac:dyDescent="0.2"/>
    <row r="665" ht="15" customHeight="1" x14ac:dyDescent="0.2"/>
    <row r="666" ht="15" customHeight="1" x14ac:dyDescent="0.2"/>
    <row r="667" ht="15" customHeight="1" x14ac:dyDescent="0.2"/>
    <row r="668" ht="15" customHeight="1" x14ac:dyDescent="0.2"/>
    <row r="669" ht="15" customHeight="1" x14ac:dyDescent="0.2"/>
    <row r="670" ht="15" customHeight="1" x14ac:dyDescent="0.2"/>
    <row r="671" ht="15" customHeight="1" x14ac:dyDescent="0.2"/>
    <row r="672" ht="15" customHeight="1" x14ac:dyDescent="0.2"/>
    <row r="673" ht="15" customHeight="1" x14ac:dyDescent="0.2"/>
    <row r="674" ht="15" customHeight="1" x14ac:dyDescent="0.2"/>
    <row r="675" ht="15" customHeight="1" x14ac:dyDescent="0.2"/>
    <row r="676" ht="15" customHeight="1" x14ac:dyDescent="0.2"/>
    <row r="677" ht="15" customHeight="1" x14ac:dyDescent="0.2"/>
    <row r="678" ht="15" customHeight="1" x14ac:dyDescent="0.2"/>
    <row r="679" ht="15" customHeight="1" x14ac:dyDescent="0.2"/>
    <row r="680" ht="15" customHeight="1" x14ac:dyDescent="0.2"/>
    <row r="681" ht="15" customHeight="1" x14ac:dyDescent="0.2"/>
    <row r="682" ht="15" customHeight="1" x14ac:dyDescent="0.2"/>
    <row r="683" ht="15" customHeight="1" x14ac:dyDescent="0.2"/>
    <row r="684" ht="15" customHeight="1" x14ac:dyDescent="0.2"/>
    <row r="685" ht="15" customHeight="1" x14ac:dyDescent="0.2"/>
    <row r="686" ht="15" customHeight="1" x14ac:dyDescent="0.2"/>
    <row r="687" ht="15" customHeight="1" x14ac:dyDescent="0.2"/>
    <row r="688" ht="15" customHeight="1" x14ac:dyDescent="0.2"/>
    <row r="689" ht="15" customHeight="1" x14ac:dyDescent="0.2"/>
    <row r="690" ht="15" customHeight="1" x14ac:dyDescent="0.2"/>
    <row r="691" ht="15" customHeight="1" x14ac:dyDescent="0.2"/>
    <row r="692" ht="15" customHeight="1" x14ac:dyDescent="0.2"/>
    <row r="693" ht="15" customHeight="1" x14ac:dyDescent="0.2"/>
    <row r="694" ht="15" customHeight="1" x14ac:dyDescent="0.2"/>
    <row r="695" ht="15" customHeight="1" x14ac:dyDescent="0.2"/>
    <row r="696" ht="15" customHeight="1" x14ac:dyDescent="0.2"/>
    <row r="697" ht="15" customHeight="1" x14ac:dyDescent="0.2"/>
    <row r="698" ht="15" customHeight="1" x14ac:dyDescent="0.2"/>
    <row r="699" ht="15" customHeight="1" x14ac:dyDescent="0.2"/>
    <row r="700" ht="15" customHeight="1" x14ac:dyDescent="0.2"/>
    <row r="701" ht="15" customHeight="1" x14ac:dyDescent="0.2"/>
    <row r="702" ht="15" customHeight="1" x14ac:dyDescent="0.2"/>
    <row r="703" ht="15" customHeight="1" x14ac:dyDescent="0.2"/>
    <row r="704" ht="15" customHeight="1" x14ac:dyDescent="0.2"/>
    <row r="705" spans="2:33" ht="15" customHeight="1" x14ac:dyDescent="0.2"/>
    <row r="706" spans="2:33" ht="15" customHeight="1" x14ac:dyDescent="0.2"/>
    <row r="707" spans="2:33" ht="15" customHeight="1" x14ac:dyDescent="0.2"/>
    <row r="708" spans="2:33" ht="15" customHeight="1" x14ac:dyDescent="0.2"/>
    <row r="709" spans="2:33" ht="15" customHeight="1" x14ac:dyDescent="0.2"/>
    <row r="710" spans="2:33" ht="15" customHeight="1" x14ac:dyDescent="0.2"/>
    <row r="711" spans="2:33" ht="15" customHeight="1" x14ac:dyDescent="0.2"/>
    <row r="712" spans="2:33" ht="15" customHeight="1" x14ac:dyDescent="0.2">
      <c r="B712" s="76"/>
      <c r="C712" s="76"/>
      <c r="D712" s="76"/>
      <c r="E712" s="76"/>
      <c r="F712" s="76"/>
      <c r="G712" s="76"/>
      <c r="H712" s="76"/>
      <c r="I712" s="76"/>
      <c r="J712" s="76"/>
      <c r="K712" s="76"/>
      <c r="L712" s="76"/>
      <c r="M712" s="76"/>
      <c r="N712" s="76"/>
      <c r="O712" s="76"/>
      <c r="P712" s="76"/>
      <c r="Q712" s="76"/>
      <c r="R712" s="76"/>
      <c r="S712" s="76"/>
      <c r="T712" s="76"/>
      <c r="U712" s="76"/>
      <c r="V712" s="76"/>
      <c r="W712" s="76"/>
      <c r="X712" s="76"/>
      <c r="Y712" s="76"/>
      <c r="Z712" s="76"/>
      <c r="AA712" s="76"/>
      <c r="AB712" s="76"/>
      <c r="AC712" s="76"/>
      <c r="AD712" s="76"/>
      <c r="AE712" s="76"/>
      <c r="AF712" s="76"/>
      <c r="AG712" s="76"/>
    </row>
    <row r="713" spans="2:33" ht="15" customHeight="1" x14ac:dyDescent="0.2"/>
    <row r="714" spans="2:33" ht="15" customHeight="1" x14ac:dyDescent="0.2"/>
    <row r="715" spans="2:33" ht="15" customHeight="1" x14ac:dyDescent="0.2"/>
    <row r="716" spans="2:33" ht="15" customHeight="1" x14ac:dyDescent="0.2"/>
    <row r="717" spans="2:33" ht="15" customHeight="1" x14ac:dyDescent="0.2"/>
    <row r="718" spans="2:33" ht="15" customHeight="1" x14ac:dyDescent="0.2"/>
    <row r="719" spans="2:33" ht="15" customHeight="1" x14ac:dyDescent="0.2"/>
    <row r="720" spans="2:33" ht="15" customHeight="1" x14ac:dyDescent="0.2"/>
    <row r="721" ht="15" customHeight="1" x14ac:dyDescent="0.2"/>
    <row r="722" ht="15" customHeight="1" x14ac:dyDescent="0.2"/>
    <row r="723" ht="15" customHeight="1" x14ac:dyDescent="0.2"/>
    <row r="724" ht="15" customHeight="1" x14ac:dyDescent="0.2"/>
    <row r="725" ht="15" customHeight="1" x14ac:dyDescent="0.2"/>
    <row r="726" ht="15" customHeight="1" x14ac:dyDescent="0.2"/>
    <row r="727" ht="15" customHeight="1" x14ac:dyDescent="0.2"/>
    <row r="728" ht="15" customHeight="1" x14ac:dyDescent="0.2"/>
    <row r="729" ht="15" customHeight="1" x14ac:dyDescent="0.2"/>
    <row r="730" ht="15" customHeight="1" x14ac:dyDescent="0.2"/>
    <row r="731" ht="15" customHeight="1" x14ac:dyDescent="0.2"/>
    <row r="732" ht="15" customHeight="1" x14ac:dyDescent="0.2"/>
    <row r="733" ht="15" customHeight="1" x14ac:dyDescent="0.2"/>
    <row r="734" ht="15" customHeight="1" x14ac:dyDescent="0.2"/>
    <row r="735" ht="15" customHeight="1" x14ac:dyDescent="0.2"/>
    <row r="736" ht="15" customHeight="1" x14ac:dyDescent="0.2"/>
    <row r="737" ht="15" customHeight="1" x14ac:dyDescent="0.2"/>
    <row r="738" ht="15" customHeight="1" x14ac:dyDescent="0.2"/>
    <row r="739" ht="15" customHeight="1" x14ac:dyDescent="0.2"/>
    <row r="740" ht="15" customHeight="1" x14ac:dyDescent="0.2"/>
    <row r="741" ht="15" customHeight="1" x14ac:dyDescent="0.2"/>
    <row r="742" ht="15" customHeight="1" x14ac:dyDescent="0.2"/>
    <row r="743" ht="15" customHeight="1" x14ac:dyDescent="0.2"/>
    <row r="744" ht="15" customHeight="1" x14ac:dyDescent="0.2"/>
    <row r="745" ht="15" customHeight="1" x14ac:dyDescent="0.2"/>
    <row r="746" ht="15" customHeight="1" x14ac:dyDescent="0.2"/>
    <row r="747" ht="15" customHeight="1" x14ac:dyDescent="0.2"/>
    <row r="748" ht="15" customHeight="1" x14ac:dyDescent="0.2"/>
    <row r="749" ht="15" customHeight="1" x14ac:dyDescent="0.2"/>
    <row r="750" ht="15" customHeight="1" x14ac:dyDescent="0.2"/>
    <row r="751" ht="15" customHeight="1" x14ac:dyDescent="0.2"/>
    <row r="752" ht="15" customHeight="1" x14ac:dyDescent="0.2"/>
    <row r="753" ht="15" customHeight="1" x14ac:dyDescent="0.2"/>
    <row r="754" ht="15" customHeight="1" x14ac:dyDescent="0.2"/>
    <row r="755" ht="15" customHeight="1" x14ac:dyDescent="0.2"/>
    <row r="756" ht="15" customHeight="1" x14ac:dyDescent="0.2"/>
    <row r="757" ht="15" customHeight="1" x14ac:dyDescent="0.2"/>
    <row r="758" ht="15" customHeight="1" x14ac:dyDescent="0.2"/>
    <row r="759" ht="15" customHeight="1" x14ac:dyDescent="0.2"/>
    <row r="760" ht="15" customHeight="1" x14ac:dyDescent="0.2"/>
    <row r="761" ht="15" customHeight="1" x14ac:dyDescent="0.2"/>
    <row r="762" ht="15" customHeight="1" x14ac:dyDescent="0.2"/>
    <row r="763" ht="15" customHeight="1" x14ac:dyDescent="0.2"/>
    <row r="764" ht="15" customHeight="1" x14ac:dyDescent="0.2"/>
    <row r="765" ht="15" customHeight="1" x14ac:dyDescent="0.2"/>
    <row r="766" ht="15" customHeight="1" x14ac:dyDescent="0.2"/>
    <row r="767" ht="15" customHeight="1" x14ac:dyDescent="0.2"/>
    <row r="768" ht="15" customHeight="1" x14ac:dyDescent="0.2"/>
    <row r="769" ht="15" customHeight="1" x14ac:dyDescent="0.2"/>
    <row r="770" ht="15" customHeight="1" x14ac:dyDescent="0.2"/>
    <row r="771" ht="15" customHeight="1" x14ac:dyDescent="0.2"/>
    <row r="772" ht="15" customHeight="1" x14ac:dyDescent="0.2"/>
    <row r="773" ht="15" customHeight="1" x14ac:dyDescent="0.2"/>
    <row r="774" ht="15" customHeight="1" x14ac:dyDescent="0.2"/>
    <row r="775" ht="15" customHeight="1" x14ac:dyDescent="0.2"/>
    <row r="776" ht="15" customHeight="1" x14ac:dyDescent="0.2"/>
    <row r="777" ht="15" customHeight="1" x14ac:dyDescent="0.2"/>
    <row r="778" ht="15" customHeight="1" x14ac:dyDescent="0.2"/>
    <row r="779" ht="15" customHeight="1" x14ac:dyDescent="0.2"/>
    <row r="780" ht="15" customHeight="1" x14ac:dyDescent="0.2"/>
    <row r="781" ht="15" customHeight="1" x14ac:dyDescent="0.2"/>
    <row r="782" ht="15" customHeight="1" x14ac:dyDescent="0.2"/>
    <row r="783" ht="15" customHeight="1" x14ac:dyDescent="0.2"/>
    <row r="784" ht="15" customHeight="1" x14ac:dyDescent="0.2"/>
    <row r="785" ht="15" customHeight="1" x14ac:dyDescent="0.2"/>
    <row r="786" ht="15" customHeight="1" x14ac:dyDescent="0.2"/>
    <row r="787" ht="15" customHeight="1" x14ac:dyDescent="0.2"/>
    <row r="788" ht="15" customHeight="1" x14ac:dyDescent="0.2"/>
    <row r="789" ht="15" customHeight="1" x14ac:dyDescent="0.2"/>
    <row r="790" ht="15" customHeight="1" x14ac:dyDescent="0.2"/>
    <row r="791" ht="15" customHeight="1" x14ac:dyDescent="0.2"/>
    <row r="792" ht="15" customHeight="1" x14ac:dyDescent="0.2"/>
    <row r="793" ht="15" customHeight="1" x14ac:dyDescent="0.2"/>
    <row r="794" ht="15" customHeight="1" x14ac:dyDescent="0.2"/>
    <row r="795" ht="15" customHeight="1" x14ac:dyDescent="0.2"/>
    <row r="796" ht="15" customHeight="1" x14ac:dyDescent="0.2"/>
    <row r="797" ht="15" customHeight="1" x14ac:dyDescent="0.2"/>
    <row r="798" ht="15" customHeight="1" x14ac:dyDescent="0.2"/>
    <row r="799" ht="15" customHeight="1" x14ac:dyDescent="0.2"/>
    <row r="800" ht="15" customHeight="1" x14ac:dyDescent="0.2"/>
    <row r="801" ht="15" customHeight="1" x14ac:dyDescent="0.2"/>
    <row r="802" ht="15" customHeight="1" x14ac:dyDescent="0.2"/>
    <row r="803" ht="15" customHeight="1" x14ac:dyDescent="0.2"/>
    <row r="804" ht="15" customHeight="1" x14ac:dyDescent="0.2"/>
    <row r="805" ht="15" customHeight="1" x14ac:dyDescent="0.2"/>
    <row r="806" ht="15" customHeight="1" x14ac:dyDescent="0.2"/>
    <row r="807" ht="15" customHeight="1" x14ac:dyDescent="0.2"/>
    <row r="808" ht="15" customHeight="1" x14ac:dyDescent="0.2"/>
    <row r="809" ht="15" customHeight="1" x14ac:dyDescent="0.2"/>
    <row r="810" ht="15" customHeight="1" x14ac:dyDescent="0.2"/>
    <row r="811" ht="15" customHeight="1" x14ac:dyDescent="0.2"/>
    <row r="812" ht="15" customHeight="1" x14ac:dyDescent="0.2"/>
    <row r="813" ht="15" customHeight="1" x14ac:dyDescent="0.2"/>
    <row r="814" ht="15" customHeight="1" x14ac:dyDescent="0.2"/>
    <row r="815" ht="15" customHeight="1" x14ac:dyDescent="0.2"/>
    <row r="816" ht="15" customHeight="1" x14ac:dyDescent="0.2"/>
    <row r="817" ht="15" customHeight="1" x14ac:dyDescent="0.2"/>
    <row r="818" ht="15" customHeight="1" x14ac:dyDescent="0.2"/>
    <row r="819" ht="15" customHeight="1" x14ac:dyDescent="0.2"/>
    <row r="820" ht="15" customHeight="1" x14ac:dyDescent="0.2"/>
    <row r="821" ht="15" customHeight="1" x14ac:dyDescent="0.2"/>
    <row r="822" ht="15" customHeight="1" x14ac:dyDescent="0.2"/>
    <row r="823" ht="15" customHeight="1" x14ac:dyDescent="0.2"/>
    <row r="824" ht="15" customHeight="1" x14ac:dyDescent="0.2"/>
    <row r="825" ht="15" customHeight="1" x14ac:dyDescent="0.2"/>
    <row r="826" ht="15" customHeight="1" x14ac:dyDescent="0.2"/>
    <row r="827" ht="15" customHeight="1" x14ac:dyDescent="0.2"/>
    <row r="828" ht="15" customHeight="1" x14ac:dyDescent="0.2"/>
    <row r="829" ht="15" customHeight="1" x14ac:dyDescent="0.2"/>
    <row r="830" ht="15" customHeight="1" x14ac:dyDescent="0.2"/>
    <row r="831" ht="15" customHeight="1" x14ac:dyDescent="0.2"/>
    <row r="832" ht="15" customHeight="1" x14ac:dyDescent="0.2"/>
    <row r="833" ht="15" customHeight="1" x14ac:dyDescent="0.2"/>
    <row r="834" ht="15" customHeight="1" x14ac:dyDescent="0.2"/>
    <row r="835" ht="15" customHeight="1" x14ac:dyDescent="0.2"/>
    <row r="836" ht="15" customHeight="1" x14ac:dyDescent="0.2"/>
    <row r="837" ht="15" customHeight="1" x14ac:dyDescent="0.2"/>
    <row r="838" ht="15" customHeight="1" x14ac:dyDescent="0.2"/>
    <row r="839" ht="15" customHeight="1" x14ac:dyDescent="0.2"/>
    <row r="840" ht="15" customHeight="1" x14ac:dyDescent="0.2"/>
    <row r="841" ht="15" customHeight="1" x14ac:dyDescent="0.2"/>
    <row r="842" ht="15" customHeight="1" x14ac:dyDescent="0.2"/>
    <row r="843" ht="15" customHeight="1" x14ac:dyDescent="0.2"/>
    <row r="844" ht="15" customHeight="1" x14ac:dyDescent="0.2"/>
    <row r="845" ht="15" customHeight="1" x14ac:dyDescent="0.2"/>
    <row r="846" ht="15" customHeight="1" x14ac:dyDescent="0.2"/>
    <row r="847" ht="15" customHeight="1" x14ac:dyDescent="0.2"/>
    <row r="848" ht="15" customHeight="1" x14ac:dyDescent="0.2"/>
    <row r="849" ht="15" customHeight="1" x14ac:dyDescent="0.2"/>
    <row r="850" ht="15" customHeight="1" x14ac:dyDescent="0.2"/>
    <row r="851" ht="15" customHeight="1" x14ac:dyDescent="0.2"/>
    <row r="852" ht="15" customHeight="1" x14ac:dyDescent="0.2"/>
    <row r="853" ht="15" customHeight="1" x14ac:dyDescent="0.2"/>
    <row r="854" ht="15" customHeight="1" x14ac:dyDescent="0.2"/>
    <row r="855" ht="15" customHeight="1" x14ac:dyDescent="0.2"/>
    <row r="856" ht="15" customHeight="1" x14ac:dyDescent="0.2"/>
    <row r="857" ht="15" customHeight="1" x14ac:dyDescent="0.2"/>
    <row r="858" ht="15" customHeight="1" x14ac:dyDescent="0.2"/>
    <row r="859" ht="15" customHeight="1" x14ac:dyDescent="0.2"/>
    <row r="860" ht="15" customHeight="1" x14ac:dyDescent="0.2"/>
    <row r="861" ht="15" customHeight="1" x14ac:dyDescent="0.2"/>
    <row r="862" ht="15" customHeight="1" x14ac:dyDescent="0.2"/>
    <row r="863" ht="15" customHeight="1" x14ac:dyDescent="0.2"/>
    <row r="864" ht="15" customHeight="1" x14ac:dyDescent="0.2"/>
    <row r="865" ht="15" customHeight="1" x14ac:dyDescent="0.2"/>
    <row r="866" ht="15" customHeight="1" x14ac:dyDescent="0.2"/>
    <row r="867" ht="15" customHeight="1" x14ac:dyDescent="0.2"/>
    <row r="868" ht="15" customHeight="1" x14ac:dyDescent="0.2"/>
    <row r="869" ht="15" customHeight="1" x14ac:dyDescent="0.2"/>
    <row r="870" ht="15" customHeight="1" x14ac:dyDescent="0.2"/>
    <row r="871" ht="15" customHeight="1" x14ac:dyDescent="0.2"/>
    <row r="872" ht="15" customHeight="1" x14ac:dyDescent="0.2"/>
    <row r="873" ht="15" customHeight="1" x14ac:dyDescent="0.2"/>
    <row r="874" ht="15" customHeight="1" x14ac:dyDescent="0.2"/>
    <row r="875" ht="15" customHeight="1" x14ac:dyDescent="0.2"/>
    <row r="876" ht="15" customHeight="1" x14ac:dyDescent="0.2"/>
    <row r="877" ht="15" customHeight="1" x14ac:dyDescent="0.2"/>
    <row r="878" ht="15" customHeight="1" x14ac:dyDescent="0.2"/>
    <row r="879" ht="15" customHeight="1" x14ac:dyDescent="0.2"/>
    <row r="880" ht="15" customHeight="1" x14ac:dyDescent="0.2"/>
    <row r="881" spans="2:33" ht="15" customHeight="1" x14ac:dyDescent="0.2"/>
    <row r="882" spans="2:33" ht="15" customHeight="1" x14ac:dyDescent="0.2"/>
    <row r="883" spans="2:33" ht="15" customHeight="1" x14ac:dyDescent="0.2"/>
    <row r="884" spans="2:33" ht="15" customHeight="1" x14ac:dyDescent="0.2"/>
    <row r="885" spans="2:33" ht="15" customHeight="1" x14ac:dyDescent="0.2"/>
    <row r="886" spans="2:33" ht="15" customHeight="1" x14ac:dyDescent="0.2"/>
    <row r="887" spans="2:33" ht="15" customHeight="1" x14ac:dyDescent="0.2">
      <c r="B887" s="76"/>
      <c r="C887" s="76"/>
      <c r="D887" s="76"/>
      <c r="E887" s="76"/>
      <c r="F887" s="76"/>
      <c r="G887" s="76"/>
      <c r="H887" s="76"/>
      <c r="I887" s="76"/>
      <c r="J887" s="76"/>
      <c r="K887" s="76"/>
      <c r="L887" s="76"/>
      <c r="M887" s="76"/>
      <c r="N887" s="76"/>
      <c r="O887" s="76"/>
      <c r="P887" s="76"/>
      <c r="Q887" s="76"/>
      <c r="R887" s="76"/>
      <c r="S887" s="76"/>
      <c r="T887" s="76"/>
      <c r="U887" s="76"/>
      <c r="V887" s="76"/>
      <c r="W887" s="76"/>
      <c r="X887" s="76"/>
      <c r="Y887" s="76"/>
      <c r="Z887" s="76"/>
      <c r="AA887" s="76"/>
      <c r="AB887" s="76"/>
      <c r="AC887" s="76"/>
      <c r="AD887" s="76"/>
      <c r="AE887" s="76"/>
      <c r="AF887" s="76"/>
      <c r="AG887" s="76"/>
    </row>
    <row r="888" spans="2:33" ht="15" customHeight="1" x14ac:dyDescent="0.2"/>
    <row r="889" spans="2:33" ht="15" customHeight="1" x14ac:dyDescent="0.2"/>
    <row r="890" spans="2:33" ht="15" customHeight="1" x14ac:dyDescent="0.2"/>
    <row r="891" spans="2:33" ht="15" customHeight="1" x14ac:dyDescent="0.2"/>
    <row r="892" spans="2:33" ht="15" customHeight="1" x14ac:dyDescent="0.2"/>
    <row r="893" spans="2:33" ht="15" customHeight="1" x14ac:dyDescent="0.2"/>
    <row r="894" spans="2:33" ht="15" customHeight="1" x14ac:dyDescent="0.2"/>
    <row r="895" spans="2:33" ht="15" customHeight="1" x14ac:dyDescent="0.2"/>
    <row r="896" spans="2:33" ht="15" customHeight="1" x14ac:dyDescent="0.2"/>
    <row r="897" ht="15" customHeight="1" x14ac:dyDescent="0.2"/>
    <row r="898" ht="15" customHeight="1" x14ac:dyDescent="0.2"/>
    <row r="899" ht="15" customHeight="1" x14ac:dyDescent="0.2"/>
    <row r="900" ht="15" customHeight="1" x14ac:dyDescent="0.2"/>
    <row r="901" ht="15" customHeight="1" x14ac:dyDescent="0.2"/>
    <row r="902" ht="15" customHeight="1" x14ac:dyDescent="0.2"/>
    <row r="903" ht="15" customHeight="1" x14ac:dyDescent="0.2"/>
    <row r="904" ht="15" customHeight="1" x14ac:dyDescent="0.2"/>
    <row r="905" ht="15" customHeight="1" x14ac:dyDescent="0.2"/>
    <row r="906" ht="15" customHeight="1" x14ac:dyDescent="0.2"/>
    <row r="907" ht="15" customHeight="1" x14ac:dyDescent="0.2"/>
    <row r="908" ht="15" customHeight="1" x14ac:dyDescent="0.2"/>
    <row r="909" ht="15" customHeight="1" x14ac:dyDescent="0.2"/>
    <row r="910" ht="15" customHeight="1" x14ac:dyDescent="0.2"/>
    <row r="911" ht="15" customHeight="1" x14ac:dyDescent="0.2"/>
    <row r="912" ht="15" customHeight="1" x14ac:dyDescent="0.2"/>
    <row r="913" ht="15" customHeight="1" x14ac:dyDescent="0.2"/>
    <row r="914" ht="15" customHeight="1" x14ac:dyDescent="0.2"/>
    <row r="915" ht="15" customHeight="1" x14ac:dyDescent="0.2"/>
    <row r="916" ht="15" customHeight="1" x14ac:dyDescent="0.2"/>
    <row r="917" ht="15" customHeight="1" x14ac:dyDescent="0.2"/>
    <row r="918" ht="15" customHeight="1" x14ac:dyDescent="0.2"/>
    <row r="919" ht="15" customHeight="1" x14ac:dyDescent="0.2"/>
    <row r="920" ht="15" customHeight="1" x14ac:dyDescent="0.2"/>
    <row r="921" ht="15" customHeight="1" x14ac:dyDescent="0.2"/>
    <row r="922" ht="15" customHeight="1" x14ac:dyDescent="0.2"/>
    <row r="923" ht="15" customHeight="1" x14ac:dyDescent="0.2"/>
    <row r="924" ht="15" customHeight="1" x14ac:dyDescent="0.2"/>
    <row r="925" ht="15" customHeight="1" x14ac:dyDescent="0.2"/>
    <row r="926" ht="15" customHeight="1" x14ac:dyDescent="0.2"/>
    <row r="927" ht="15" customHeight="1" x14ac:dyDescent="0.2"/>
    <row r="928" ht="15" customHeight="1" x14ac:dyDescent="0.2"/>
    <row r="929" ht="15" customHeight="1" x14ac:dyDescent="0.2"/>
    <row r="930" ht="15" customHeight="1" x14ac:dyDescent="0.2"/>
    <row r="931" ht="15" customHeight="1" x14ac:dyDescent="0.2"/>
    <row r="932" ht="15" customHeight="1" x14ac:dyDescent="0.2"/>
    <row r="933" ht="15" customHeight="1" x14ac:dyDescent="0.2"/>
    <row r="934" ht="15" customHeight="1" x14ac:dyDescent="0.2"/>
    <row r="935" ht="15" customHeight="1" x14ac:dyDescent="0.2"/>
    <row r="936" ht="15" customHeight="1" x14ac:dyDescent="0.2"/>
    <row r="937" ht="15" customHeight="1" x14ac:dyDescent="0.2"/>
    <row r="938" ht="15" customHeight="1" x14ac:dyDescent="0.2"/>
    <row r="939" ht="15" customHeight="1" x14ac:dyDescent="0.2"/>
    <row r="940" ht="15" customHeight="1" x14ac:dyDescent="0.2"/>
    <row r="941" ht="15" customHeight="1" x14ac:dyDescent="0.2"/>
    <row r="942" ht="15" customHeight="1" x14ac:dyDescent="0.2"/>
    <row r="943" ht="15" customHeight="1" x14ac:dyDescent="0.2"/>
    <row r="944" ht="15" customHeight="1" x14ac:dyDescent="0.2"/>
    <row r="945" ht="15" customHeight="1" x14ac:dyDescent="0.2"/>
    <row r="946" ht="15" customHeight="1" x14ac:dyDescent="0.2"/>
    <row r="947" ht="15" customHeight="1" x14ac:dyDescent="0.2"/>
    <row r="948" ht="15" customHeight="1" x14ac:dyDescent="0.2"/>
    <row r="949" ht="15" customHeight="1" x14ac:dyDescent="0.2"/>
    <row r="950" ht="15" customHeight="1" x14ac:dyDescent="0.2"/>
    <row r="951" ht="15" customHeight="1" x14ac:dyDescent="0.2"/>
    <row r="952" ht="15" customHeight="1" x14ac:dyDescent="0.2"/>
    <row r="953" ht="15" customHeight="1" x14ac:dyDescent="0.2"/>
    <row r="954" ht="15" customHeight="1" x14ac:dyDescent="0.2"/>
    <row r="955" ht="15" customHeight="1" x14ac:dyDescent="0.2"/>
    <row r="956" ht="15" customHeight="1" x14ac:dyDescent="0.2"/>
    <row r="957" ht="15" customHeight="1" x14ac:dyDescent="0.2"/>
    <row r="958" ht="15" customHeight="1" x14ac:dyDescent="0.2"/>
    <row r="959" ht="15" customHeight="1" x14ac:dyDescent="0.2"/>
    <row r="960" ht="15" customHeight="1" x14ac:dyDescent="0.2"/>
    <row r="961" ht="15" customHeight="1" x14ac:dyDescent="0.2"/>
    <row r="962" ht="15" customHeight="1" x14ac:dyDescent="0.2"/>
    <row r="963" ht="15" customHeight="1" x14ac:dyDescent="0.2"/>
    <row r="964" ht="15" customHeight="1" x14ac:dyDescent="0.2"/>
    <row r="965" ht="15" customHeight="1" x14ac:dyDescent="0.2"/>
    <row r="966" ht="15" customHeight="1" x14ac:dyDescent="0.2"/>
    <row r="967" ht="15" customHeight="1" x14ac:dyDescent="0.2"/>
    <row r="968" ht="15" customHeight="1" x14ac:dyDescent="0.2"/>
    <row r="969" ht="15" customHeight="1" x14ac:dyDescent="0.2"/>
    <row r="970" ht="15" customHeight="1" x14ac:dyDescent="0.2"/>
    <row r="971" ht="15" customHeight="1" x14ac:dyDescent="0.2"/>
    <row r="972" ht="15" customHeight="1" x14ac:dyDescent="0.2"/>
    <row r="973" ht="15" customHeight="1" x14ac:dyDescent="0.2"/>
    <row r="974" ht="15" customHeight="1" x14ac:dyDescent="0.2"/>
    <row r="975" ht="15" customHeight="1" x14ac:dyDescent="0.2"/>
    <row r="976" ht="15" customHeight="1" x14ac:dyDescent="0.2"/>
    <row r="977" ht="15" customHeight="1" x14ac:dyDescent="0.2"/>
    <row r="978" ht="15" customHeight="1" x14ac:dyDescent="0.2"/>
    <row r="979" ht="15" customHeight="1" x14ac:dyDescent="0.2"/>
    <row r="980" ht="15" customHeight="1" x14ac:dyDescent="0.2"/>
    <row r="981" ht="15" customHeight="1" x14ac:dyDescent="0.2"/>
    <row r="982" ht="15" customHeight="1" x14ac:dyDescent="0.2"/>
    <row r="983" ht="15" customHeight="1" x14ac:dyDescent="0.2"/>
    <row r="984" ht="15" customHeight="1" x14ac:dyDescent="0.2"/>
    <row r="985" ht="15" customHeight="1" x14ac:dyDescent="0.2"/>
    <row r="986" ht="15" customHeight="1" x14ac:dyDescent="0.2"/>
    <row r="987" ht="15" customHeight="1" x14ac:dyDescent="0.2"/>
    <row r="988" ht="15" customHeight="1" x14ac:dyDescent="0.2"/>
    <row r="989" ht="15" customHeight="1" x14ac:dyDescent="0.2"/>
    <row r="990" ht="15" customHeight="1" x14ac:dyDescent="0.2"/>
    <row r="991" ht="15" customHeight="1" x14ac:dyDescent="0.2"/>
    <row r="992" ht="15" customHeight="1" x14ac:dyDescent="0.2"/>
    <row r="993" ht="15" customHeight="1" x14ac:dyDescent="0.2"/>
    <row r="994" ht="15" customHeight="1" x14ac:dyDescent="0.2"/>
    <row r="995" ht="15" customHeight="1" x14ac:dyDescent="0.2"/>
    <row r="996" ht="15" customHeight="1" x14ac:dyDescent="0.2"/>
    <row r="997" ht="15" customHeight="1" x14ac:dyDescent="0.2"/>
    <row r="998" ht="15" customHeight="1" x14ac:dyDescent="0.2"/>
    <row r="999" ht="15" customHeight="1" x14ac:dyDescent="0.2"/>
    <row r="1000" ht="15" customHeight="1" x14ac:dyDescent="0.2"/>
    <row r="1001" ht="15" customHeight="1" x14ac:dyDescent="0.2"/>
    <row r="1002" ht="15" customHeight="1" x14ac:dyDescent="0.2"/>
    <row r="1003" ht="15" customHeight="1" x14ac:dyDescent="0.2"/>
    <row r="1004" ht="15" customHeight="1" x14ac:dyDescent="0.2"/>
    <row r="1005" ht="15" customHeight="1" x14ac:dyDescent="0.2"/>
    <row r="1006" ht="15" customHeight="1" x14ac:dyDescent="0.2"/>
    <row r="1007" ht="15" customHeight="1" x14ac:dyDescent="0.2"/>
    <row r="1008" ht="15" customHeight="1" x14ac:dyDescent="0.2"/>
    <row r="1009" ht="15" customHeight="1" x14ac:dyDescent="0.2"/>
    <row r="1010" ht="15" customHeight="1" x14ac:dyDescent="0.2"/>
    <row r="1011" ht="15" customHeight="1" x14ac:dyDescent="0.2"/>
    <row r="1012" ht="15" customHeight="1" x14ac:dyDescent="0.2"/>
    <row r="1013" ht="15" customHeight="1" x14ac:dyDescent="0.2"/>
    <row r="1014" ht="15" customHeight="1" x14ac:dyDescent="0.2"/>
    <row r="1015" ht="15" customHeight="1" x14ac:dyDescent="0.2"/>
    <row r="1016" ht="15" customHeight="1" x14ac:dyDescent="0.2"/>
    <row r="1017" ht="15" customHeight="1" x14ac:dyDescent="0.2"/>
    <row r="1018" ht="15" customHeight="1" x14ac:dyDescent="0.2"/>
    <row r="1019" ht="15" customHeight="1" x14ac:dyDescent="0.2"/>
    <row r="1020" ht="15" customHeight="1" x14ac:dyDescent="0.2"/>
    <row r="1021" ht="15" customHeight="1" x14ac:dyDescent="0.2"/>
    <row r="1022" ht="15" customHeight="1" x14ac:dyDescent="0.2"/>
    <row r="1023" ht="15" customHeight="1" x14ac:dyDescent="0.2"/>
    <row r="1024" ht="15" customHeight="1" x14ac:dyDescent="0.2"/>
    <row r="1025" ht="15" customHeight="1" x14ac:dyDescent="0.2"/>
    <row r="1026" ht="15" customHeight="1" x14ac:dyDescent="0.2"/>
    <row r="1027" ht="15" customHeight="1" x14ac:dyDescent="0.2"/>
    <row r="1028" ht="15" customHeight="1" x14ac:dyDescent="0.2"/>
    <row r="1029" ht="15" customHeight="1" x14ac:dyDescent="0.2"/>
    <row r="1030" ht="15" customHeight="1" x14ac:dyDescent="0.2"/>
    <row r="1031" ht="15" customHeight="1" x14ac:dyDescent="0.2"/>
    <row r="1032" ht="15" customHeight="1" x14ac:dyDescent="0.2"/>
    <row r="1033" ht="15" customHeight="1" x14ac:dyDescent="0.2"/>
    <row r="1034" ht="15" customHeight="1" x14ac:dyDescent="0.2"/>
    <row r="1035" ht="15" customHeight="1" x14ac:dyDescent="0.2"/>
    <row r="1036" ht="15" customHeight="1" x14ac:dyDescent="0.2"/>
    <row r="1037" ht="15" customHeight="1" x14ac:dyDescent="0.2"/>
    <row r="1038" ht="15" customHeight="1" x14ac:dyDescent="0.2"/>
    <row r="1039" ht="15" customHeight="1" x14ac:dyDescent="0.2"/>
    <row r="1040" ht="15" customHeight="1" x14ac:dyDescent="0.2"/>
    <row r="1041" ht="15" customHeight="1" x14ac:dyDescent="0.2"/>
    <row r="1042" ht="15" customHeight="1" x14ac:dyDescent="0.2"/>
    <row r="1043" ht="15" customHeight="1" x14ac:dyDescent="0.2"/>
    <row r="1044" ht="15" customHeight="1" x14ac:dyDescent="0.2"/>
    <row r="1045" ht="15" customHeight="1" x14ac:dyDescent="0.2"/>
    <row r="1046" ht="15" customHeight="1" x14ac:dyDescent="0.2"/>
    <row r="1047" ht="15" customHeight="1" x14ac:dyDescent="0.2"/>
    <row r="1048" ht="15" customHeight="1" x14ac:dyDescent="0.2"/>
    <row r="1049" ht="15" customHeight="1" x14ac:dyDescent="0.2"/>
    <row r="1050" ht="15" customHeight="1" x14ac:dyDescent="0.2"/>
    <row r="1051" ht="15" customHeight="1" x14ac:dyDescent="0.2"/>
    <row r="1052" ht="15" customHeight="1" x14ac:dyDescent="0.2"/>
    <row r="1053" ht="15" customHeight="1" x14ac:dyDescent="0.2"/>
    <row r="1054" ht="15" customHeight="1" x14ac:dyDescent="0.2"/>
    <row r="1055" ht="15" customHeight="1" x14ac:dyDescent="0.2"/>
    <row r="1056" ht="15" customHeight="1" x14ac:dyDescent="0.2"/>
    <row r="1057" ht="15" customHeight="1" x14ac:dyDescent="0.2"/>
    <row r="1058" ht="15" customHeight="1" x14ac:dyDescent="0.2"/>
    <row r="1059" ht="15" customHeight="1" x14ac:dyDescent="0.2"/>
    <row r="1060" ht="15" customHeight="1" x14ac:dyDescent="0.2"/>
    <row r="1061" ht="15" customHeight="1" x14ac:dyDescent="0.2"/>
    <row r="1062" ht="15" customHeight="1" x14ac:dyDescent="0.2"/>
    <row r="1063" ht="15" customHeight="1" x14ac:dyDescent="0.2"/>
    <row r="1064" ht="15" customHeight="1" x14ac:dyDescent="0.2"/>
    <row r="1065" ht="15" customHeight="1" x14ac:dyDescent="0.2"/>
    <row r="1066" ht="15" customHeight="1" x14ac:dyDescent="0.2"/>
    <row r="1067" ht="15" customHeight="1" x14ac:dyDescent="0.2"/>
    <row r="1068" ht="15" customHeight="1" x14ac:dyDescent="0.2"/>
    <row r="1069" ht="15" customHeight="1" x14ac:dyDescent="0.2"/>
    <row r="1070" ht="15" customHeight="1" x14ac:dyDescent="0.2"/>
    <row r="1071" ht="15" customHeight="1" x14ac:dyDescent="0.2"/>
    <row r="1072" ht="15" customHeight="1" x14ac:dyDescent="0.2"/>
    <row r="1073" ht="15" customHeight="1" x14ac:dyDescent="0.2"/>
    <row r="1074" ht="15" customHeight="1" x14ac:dyDescent="0.2"/>
    <row r="1075" ht="15" customHeight="1" x14ac:dyDescent="0.2"/>
    <row r="1076" ht="15" customHeight="1" x14ac:dyDescent="0.2"/>
    <row r="1077" ht="15" customHeight="1" x14ac:dyDescent="0.2"/>
    <row r="1078" ht="15" customHeight="1" x14ac:dyDescent="0.2"/>
    <row r="1079" ht="15" customHeight="1" x14ac:dyDescent="0.2"/>
    <row r="1080" ht="15" customHeight="1" x14ac:dyDescent="0.2"/>
    <row r="1081" ht="15" customHeight="1" x14ac:dyDescent="0.2"/>
    <row r="1082" ht="15" customHeight="1" x14ac:dyDescent="0.2"/>
    <row r="1083" ht="15" customHeight="1" x14ac:dyDescent="0.2"/>
    <row r="1084" ht="15" customHeight="1" x14ac:dyDescent="0.2"/>
    <row r="1085" ht="15" customHeight="1" x14ac:dyDescent="0.2"/>
    <row r="1086" ht="15" customHeight="1" x14ac:dyDescent="0.2"/>
    <row r="1087" ht="15" customHeight="1" x14ac:dyDescent="0.2"/>
    <row r="1088" ht="15" customHeight="1" x14ac:dyDescent="0.2"/>
    <row r="1089" spans="2:33" ht="15" customHeight="1" x14ac:dyDescent="0.2"/>
    <row r="1090" spans="2:33" ht="15" customHeight="1" x14ac:dyDescent="0.2"/>
    <row r="1091" spans="2:33" ht="15" customHeight="1" x14ac:dyDescent="0.2"/>
    <row r="1092" spans="2:33" ht="15" customHeight="1" x14ac:dyDescent="0.2"/>
    <row r="1093" spans="2:33" ht="15" customHeight="1" x14ac:dyDescent="0.2"/>
    <row r="1094" spans="2:33" ht="15" customHeight="1" x14ac:dyDescent="0.2"/>
    <row r="1095" spans="2:33" ht="15" customHeight="1" x14ac:dyDescent="0.2"/>
    <row r="1096" spans="2:33" ht="15" customHeight="1" x14ac:dyDescent="0.2"/>
    <row r="1097" spans="2:33" ht="15" customHeight="1" x14ac:dyDescent="0.2"/>
    <row r="1098" spans="2:33" ht="15" customHeight="1" x14ac:dyDescent="0.2"/>
    <row r="1099" spans="2:33" ht="15" customHeight="1" x14ac:dyDescent="0.2"/>
    <row r="1100" spans="2:33" ht="15" customHeight="1" x14ac:dyDescent="0.2">
      <c r="B1100" s="76"/>
      <c r="C1100" s="76"/>
      <c r="D1100" s="76"/>
      <c r="E1100" s="76"/>
      <c r="F1100" s="76"/>
      <c r="G1100" s="76"/>
      <c r="H1100" s="76"/>
      <c r="I1100" s="76"/>
      <c r="J1100" s="76"/>
      <c r="K1100" s="76"/>
      <c r="L1100" s="76"/>
      <c r="M1100" s="76"/>
      <c r="N1100" s="76"/>
      <c r="O1100" s="76"/>
      <c r="P1100" s="76"/>
      <c r="Q1100" s="76"/>
      <c r="R1100" s="76"/>
      <c r="S1100" s="76"/>
      <c r="T1100" s="76"/>
      <c r="U1100" s="76"/>
      <c r="V1100" s="76"/>
      <c r="W1100" s="76"/>
      <c r="X1100" s="76"/>
      <c r="Y1100" s="76"/>
      <c r="Z1100" s="76"/>
      <c r="AA1100" s="76"/>
      <c r="AB1100" s="76"/>
      <c r="AC1100" s="76"/>
      <c r="AD1100" s="76"/>
      <c r="AE1100" s="76"/>
      <c r="AF1100" s="76"/>
      <c r="AG1100" s="76"/>
    </row>
    <row r="1101" spans="2:33" ht="15" customHeight="1" x14ac:dyDescent="0.2"/>
    <row r="1102" spans="2:33" ht="15" customHeight="1" x14ac:dyDescent="0.2"/>
    <row r="1103" spans="2:33" ht="15" customHeight="1" x14ac:dyDescent="0.2"/>
    <row r="1104" spans="2:33" ht="15" customHeight="1" x14ac:dyDescent="0.2"/>
    <row r="1105" ht="15" customHeight="1" x14ac:dyDescent="0.2"/>
    <row r="1106" ht="15" customHeight="1" x14ac:dyDescent="0.2"/>
    <row r="1107" ht="15" customHeight="1" x14ac:dyDescent="0.2"/>
    <row r="1108" ht="15" customHeight="1" x14ac:dyDescent="0.2"/>
    <row r="1109" ht="15" customHeight="1" x14ac:dyDescent="0.2"/>
    <row r="1110" ht="15" customHeight="1" x14ac:dyDescent="0.2"/>
    <row r="1111" ht="15" customHeight="1" x14ac:dyDescent="0.2"/>
    <row r="1112" ht="15" customHeight="1" x14ac:dyDescent="0.2"/>
    <row r="1113" ht="15" customHeight="1" x14ac:dyDescent="0.2"/>
    <row r="1114" ht="15" customHeight="1" x14ac:dyDescent="0.2"/>
    <row r="1115" ht="15" customHeight="1" x14ac:dyDescent="0.2"/>
    <row r="1116" ht="15" customHeight="1" x14ac:dyDescent="0.2"/>
    <row r="1117" ht="15" customHeight="1" x14ac:dyDescent="0.2"/>
    <row r="1118" ht="15" customHeight="1" x14ac:dyDescent="0.2"/>
    <row r="1119" ht="15" customHeight="1" x14ac:dyDescent="0.2"/>
    <row r="1120" ht="15" customHeight="1" x14ac:dyDescent="0.2"/>
    <row r="1121" ht="15" customHeight="1" x14ac:dyDescent="0.2"/>
    <row r="1122" ht="15" customHeight="1" x14ac:dyDescent="0.2"/>
    <row r="1123" ht="15" customHeight="1" x14ac:dyDescent="0.2"/>
    <row r="1124" ht="15" customHeight="1" x14ac:dyDescent="0.2"/>
    <row r="1125" ht="15" customHeight="1" x14ac:dyDescent="0.2"/>
    <row r="1126" ht="15" customHeight="1" x14ac:dyDescent="0.2"/>
    <row r="1127" ht="15" customHeight="1" x14ac:dyDescent="0.2"/>
    <row r="1128" ht="15" customHeight="1" x14ac:dyDescent="0.2"/>
    <row r="1129" ht="15" customHeight="1" x14ac:dyDescent="0.2"/>
    <row r="1130" ht="15" customHeight="1" x14ac:dyDescent="0.2"/>
    <row r="1131" ht="15" customHeight="1" x14ac:dyDescent="0.2"/>
    <row r="1132" ht="15" customHeight="1" x14ac:dyDescent="0.2"/>
    <row r="1133" ht="15" customHeight="1" x14ac:dyDescent="0.2"/>
    <row r="1134" ht="15" customHeight="1" x14ac:dyDescent="0.2"/>
    <row r="1135" ht="15" customHeight="1" x14ac:dyDescent="0.2"/>
    <row r="1136" ht="15" customHeight="1" x14ac:dyDescent="0.2"/>
    <row r="1137" ht="15" customHeight="1" x14ac:dyDescent="0.2"/>
    <row r="1138" ht="15" customHeight="1" x14ac:dyDescent="0.2"/>
    <row r="1139" ht="15" customHeight="1" x14ac:dyDescent="0.2"/>
    <row r="1140" ht="15" customHeight="1" x14ac:dyDescent="0.2"/>
    <row r="1141" ht="15" customHeight="1" x14ac:dyDescent="0.2"/>
    <row r="1142" ht="15" customHeight="1" x14ac:dyDescent="0.2"/>
    <row r="1143" ht="15" customHeight="1" x14ac:dyDescent="0.2"/>
    <row r="1144" ht="15" customHeight="1" x14ac:dyDescent="0.2"/>
    <row r="1145" ht="15" customHeight="1" x14ac:dyDescent="0.2"/>
    <row r="1146" ht="15" customHeight="1" x14ac:dyDescent="0.2"/>
    <row r="1147" ht="15" customHeight="1" x14ac:dyDescent="0.2"/>
    <row r="1148" ht="15" customHeight="1" x14ac:dyDescent="0.2"/>
    <row r="1149" ht="15" customHeight="1" x14ac:dyDescent="0.2"/>
    <row r="1150" ht="15" customHeight="1" x14ac:dyDescent="0.2"/>
    <row r="1151" ht="15" customHeight="1" x14ac:dyDescent="0.2"/>
    <row r="1152" ht="15" customHeight="1" x14ac:dyDescent="0.2"/>
    <row r="1153" ht="15" customHeight="1" x14ac:dyDescent="0.2"/>
    <row r="1154" ht="15" customHeight="1" x14ac:dyDescent="0.2"/>
    <row r="1155" ht="15" customHeight="1" x14ac:dyDescent="0.2"/>
    <row r="1156" ht="15" customHeight="1" x14ac:dyDescent="0.2"/>
    <row r="1157" ht="15" customHeight="1" x14ac:dyDescent="0.2"/>
    <row r="1158" ht="15" customHeight="1" x14ac:dyDescent="0.2"/>
    <row r="1159" ht="15" customHeight="1" x14ac:dyDescent="0.2"/>
    <row r="1160" ht="15" customHeight="1" x14ac:dyDescent="0.2"/>
    <row r="1161" ht="15" customHeight="1" x14ac:dyDescent="0.2"/>
    <row r="1162" ht="15" customHeight="1" x14ac:dyDescent="0.2"/>
    <row r="1163" ht="15" customHeight="1" x14ac:dyDescent="0.2"/>
    <row r="1164" ht="15" customHeight="1" x14ac:dyDescent="0.2"/>
    <row r="1165" ht="15" customHeight="1" x14ac:dyDescent="0.2"/>
    <row r="1166" ht="15" customHeight="1" x14ac:dyDescent="0.2"/>
    <row r="1167" ht="15" customHeight="1" x14ac:dyDescent="0.2"/>
    <row r="1168" ht="15" customHeight="1" x14ac:dyDescent="0.2"/>
    <row r="1169" ht="15" customHeight="1" x14ac:dyDescent="0.2"/>
    <row r="1170" ht="15" customHeight="1" x14ac:dyDescent="0.2"/>
    <row r="1171" ht="15" customHeight="1" x14ac:dyDescent="0.2"/>
    <row r="1172" ht="15" customHeight="1" x14ac:dyDescent="0.2"/>
    <row r="1173" ht="15" customHeight="1" x14ac:dyDescent="0.2"/>
    <row r="1174" ht="15" customHeight="1" x14ac:dyDescent="0.2"/>
    <row r="1175" ht="15" customHeight="1" x14ac:dyDescent="0.2"/>
    <row r="1176" ht="15" customHeight="1" x14ac:dyDescent="0.2"/>
    <row r="1177" ht="15" customHeight="1" x14ac:dyDescent="0.2"/>
    <row r="1178" ht="15" customHeight="1" x14ac:dyDescent="0.2"/>
    <row r="1179" ht="15" customHeight="1" x14ac:dyDescent="0.2"/>
    <row r="1180" ht="15" customHeight="1" x14ac:dyDescent="0.2"/>
    <row r="1181" ht="15" customHeight="1" x14ac:dyDescent="0.2"/>
    <row r="1182" ht="15" customHeight="1" x14ac:dyDescent="0.2"/>
    <row r="1183" ht="15" customHeight="1" x14ac:dyDescent="0.2"/>
    <row r="1184" ht="15" customHeight="1" x14ac:dyDescent="0.2"/>
    <row r="1185" ht="15" customHeight="1" x14ac:dyDescent="0.2"/>
    <row r="1186" ht="15" customHeight="1" x14ac:dyDescent="0.2"/>
    <row r="1187" ht="15" customHeight="1" x14ac:dyDescent="0.2"/>
    <row r="1188" ht="15" customHeight="1" x14ac:dyDescent="0.2"/>
    <row r="1189" ht="15" customHeight="1" x14ac:dyDescent="0.2"/>
    <row r="1190" ht="15" customHeight="1" x14ac:dyDescent="0.2"/>
    <row r="1191" ht="15" customHeight="1" x14ac:dyDescent="0.2"/>
    <row r="1192" ht="15" customHeight="1" x14ac:dyDescent="0.2"/>
    <row r="1193" ht="15" customHeight="1" x14ac:dyDescent="0.2"/>
    <row r="1194" ht="15" customHeight="1" x14ac:dyDescent="0.2"/>
    <row r="1195" ht="15" customHeight="1" x14ac:dyDescent="0.2"/>
    <row r="1196" ht="15" customHeight="1" x14ac:dyDescent="0.2"/>
    <row r="1197" ht="15" customHeight="1" x14ac:dyDescent="0.2"/>
    <row r="1198" ht="15" customHeight="1" x14ac:dyDescent="0.2"/>
    <row r="1199" ht="15" customHeight="1" x14ac:dyDescent="0.2"/>
    <row r="1200" ht="15" customHeight="1" x14ac:dyDescent="0.2"/>
    <row r="1201" ht="15" customHeight="1" x14ac:dyDescent="0.2"/>
    <row r="1202" ht="15" customHeight="1" x14ac:dyDescent="0.2"/>
    <row r="1203" ht="15" customHeight="1" x14ac:dyDescent="0.2"/>
    <row r="1204" ht="15" customHeight="1" x14ac:dyDescent="0.2"/>
    <row r="1205" ht="15" customHeight="1" x14ac:dyDescent="0.2"/>
    <row r="1206" ht="15" customHeight="1" x14ac:dyDescent="0.2"/>
    <row r="1207" ht="15" customHeight="1" x14ac:dyDescent="0.2"/>
    <row r="1208" ht="15" customHeight="1" x14ac:dyDescent="0.2"/>
    <row r="1209" ht="15" customHeight="1" x14ac:dyDescent="0.2"/>
    <row r="1210" ht="15" customHeight="1" x14ac:dyDescent="0.2"/>
    <row r="1211" ht="15" customHeight="1" x14ac:dyDescent="0.2"/>
    <row r="1212" ht="15" customHeight="1" x14ac:dyDescent="0.2"/>
    <row r="1213" ht="15" customHeight="1" x14ac:dyDescent="0.2"/>
    <row r="1214" ht="15" customHeight="1" x14ac:dyDescent="0.2"/>
    <row r="1215" ht="15" customHeight="1" x14ac:dyDescent="0.2"/>
    <row r="1216" ht="15" customHeight="1" x14ac:dyDescent="0.2"/>
    <row r="1217" spans="2:33" ht="15" customHeight="1" x14ac:dyDescent="0.2"/>
    <row r="1218" spans="2:33" ht="15" customHeight="1" x14ac:dyDescent="0.2"/>
    <row r="1219" spans="2:33" ht="15" customHeight="1" x14ac:dyDescent="0.2"/>
    <row r="1220" spans="2:33" ht="15" customHeight="1" x14ac:dyDescent="0.2"/>
    <row r="1221" spans="2:33" ht="15" customHeight="1" x14ac:dyDescent="0.2"/>
    <row r="1222" spans="2:33" ht="15" customHeight="1" x14ac:dyDescent="0.2"/>
    <row r="1223" spans="2:33" ht="15" customHeight="1" x14ac:dyDescent="0.2"/>
    <row r="1224" spans="2:33" ht="15" customHeight="1" x14ac:dyDescent="0.2"/>
    <row r="1225" spans="2:33" ht="15" customHeight="1" x14ac:dyDescent="0.2"/>
    <row r="1226" spans="2:33" ht="15" customHeight="1" x14ac:dyDescent="0.2"/>
    <row r="1227" spans="2:33" ht="15" customHeight="1" x14ac:dyDescent="0.2">
      <c r="B1227" s="76"/>
      <c r="C1227" s="76"/>
      <c r="D1227" s="76"/>
      <c r="E1227" s="76"/>
      <c r="F1227" s="76"/>
      <c r="G1227" s="76"/>
      <c r="H1227" s="76"/>
      <c r="I1227" s="76"/>
      <c r="J1227" s="76"/>
      <c r="K1227" s="76"/>
      <c r="L1227" s="76"/>
      <c r="M1227" s="76"/>
      <c r="N1227" s="76"/>
      <c r="O1227" s="76"/>
      <c r="P1227" s="76"/>
      <c r="Q1227" s="76"/>
      <c r="R1227" s="76"/>
      <c r="S1227" s="76"/>
      <c r="T1227" s="76"/>
      <c r="U1227" s="76"/>
      <c r="V1227" s="76"/>
      <c r="W1227" s="76"/>
      <c r="X1227" s="76"/>
      <c r="Y1227" s="76"/>
      <c r="Z1227" s="76"/>
      <c r="AA1227" s="76"/>
      <c r="AB1227" s="76"/>
      <c r="AC1227" s="76"/>
      <c r="AD1227" s="76"/>
      <c r="AE1227" s="76"/>
      <c r="AF1227" s="76"/>
      <c r="AG1227" s="76"/>
    </row>
    <row r="1228" spans="2:33" ht="15" customHeight="1" x14ac:dyDescent="0.2"/>
    <row r="1229" spans="2:33" ht="15" customHeight="1" x14ac:dyDescent="0.2"/>
    <row r="1230" spans="2:33" ht="15" customHeight="1" x14ac:dyDescent="0.2"/>
    <row r="1231" spans="2:33" ht="15" customHeight="1" x14ac:dyDescent="0.2"/>
    <row r="1232" spans="2:33" ht="15" customHeight="1" x14ac:dyDescent="0.2"/>
    <row r="1233" ht="15" customHeight="1" x14ac:dyDescent="0.2"/>
    <row r="1234" ht="15" customHeight="1" x14ac:dyDescent="0.2"/>
    <row r="1235" ht="15" customHeight="1" x14ac:dyDescent="0.2"/>
    <row r="1236" ht="15" customHeight="1" x14ac:dyDescent="0.2"/>
    <row r="1237" ht="15" customHeight="1" x14ac:dyDescent="0.2"/>
    <row r="1238" ht="15" customHeight="1" x14ac:dyDescent="0.2"/>
    <row r="1239" ht="15" customHeight="1" x14ac:dyDescent="0.2"/>
    <row r="1240" ht="15" customHeight="1" x14ac:dyDescent="0.2"/>
    <row r="1241" ht="15" customHeight="1" x14ac:dyDescent="0.2"/>
    <row r="1242" ht="15" customHeight="1" x14ac:dyDescent="0.2"/>
    <row r="1243" ht="15" customHeight="1" x14ac:dyDescent="0.2"/>
    <row r="1244" ht="15" customHeight="1" x14ac:dyDescent="0.2"/>
    <row r="1245" ht="15" customHeight="1" x14ac:dyDescent="0.2"/>
    <row r="1246" ht="15" customHeight="1" x14ac:dyDescent="0.2"/>
    <row r="1247" ht="15" customHeight="1" x14ac:dyDescent="0.2"/>
    <row r="1248" ht="15" customHeight="1" x14ac:dyDescent="0.2"/>
    <row r="1249" ht="15" customHeight="1" x14ac:dyDescent="0.2"/>
    <row r="1250" ht="15" customHeight="1" x14ac:dyDescent="0.2"/>
    <row r="1251" ht="15" customHeight="1" x14ac:dyDescent="0.2"/>
    <row r="1252" ht="15" customHeight="1" x14ac:dyDescent="0.2"/>
    <row r="1253" ht="15" customHeight="1" x14ac:dyDescent="0.2"/>
    <row r="1254" ht="15" customHeight="1" x14ac:dyDescent="0.2"/>
    <row r="1255" ht="15" customHeight="1" x14ac:dyDescent="0.2"/>
    <row r="1256" ht="15" customHeight="1" x14ac:dyDescent="0.2"/>
    <row r="1257" ht="15" customHeight="1" x14ac:dyDescent="0.2"/>
    <row r="1258" ht="15" customHeight="1" x14ac:dyDescent="0.2"/>
    <row r="1259" ht="15" customHeight="1" x14ac:dyDescent="0.2"/>
    <row r="1260" ht="15" customHeight="1" x14ac:dyDescent="0.2"/>
    <row r="1261" ht="15" customHeight="1" x14ac:dyDescent="0.2"/>
    <row r="1262" ht="15" customHeight="1" x14ac:dyDescent="0.2"/>
    <row r="1263" ht="15" customHeight="1" x14ac:dyDescent="0.2"/>
    <row r="1264" ht="15" customHeight="1" x14ac:dyDescent="0.2"/>
    <row r="1265" ht="15" customHeight="1" x14ac:dyDescent="0.2"/>
    <row r="1266" ht="15" customHeight="1" x14ac:dyDescent="0.2"/>
    <row r="1267" ht="15" customHeight="1" x14ac:dyDescent="0.2"/>
    <row r="1268" ht="15" customHeight="1" x14ac:dyDescent="0.2"/>
    <row r="1269" ht="15" customHeight="1" x14ac:dyDescent="0.2"/>
    <row r="1270" ht="15" customHeight="1" x14ac:dyDescent="0.2"/>
    <row r="1271" ht="15" customHeight="1" x14ac:dyDescent="0.2"/>
    <row r="1272" ht="15" customHeight="1" x14ac:dyDescent="0.2"/>
    <row r="1273" ht="15" customHeight="1" x14ac:dyDescent="0.2"/>
    <row r="1274" ht="15" customHeight="1" x14ac:dyDescent="0.2"/>
    <row r="1275" ht="15" customHeight="1" x14ac:dyDescent="0.2"/>
    <row r="1276" ht="15" customHeight="1" x14ac:dyDescent="0.2"/>
    <row r="1277" ht="15" customHeight="1" x14ac:dyDescent="0.2"/>
    <row r="1278" ht="15" customHeight="1" x14ac:dyDescent="0.2"/>
    <row r="1279" ht="15" customHeight="1" x14ac:dyDescent="0.2"/>
    <row r="1280" ht="15" customHeight="1" x14ac:dyDescent="0.2"/>
    <row r="1281" ht="15" customHeight="1" x14ac:dyDescent="0.2"/>
    <row r="1282" ht="15" customHeight="1" x14ac:dyDescent="0.2"/>
    <row r="1283" ht="15" customHeight="1" x14ac:dyDescent="0.2"/>
    <row r="1284" ht="15" customHeight="1" x14ac:dyDescent="0.2"/>
    <row r="1285" ht="15" customHeight="1" x14ac:dyDescent="0.2"/>
    <row r="1286" ht="15" customHeight="1" x14ac:dyDescent="0.2"/>
    <row r="1287" ht="15" customHeight="1" x14ac:dyDescent="0.2"/>
    <row r="1288" ht="15" customHeight="1" x14ac:dyDescent="0.2"/>
    <row r="1289" ht="15" customHeight="1" x14ac:dyDescent="0.2"/>
    <row r="1290" ht="15" customHeight="1" x14ac:dyDescent="0.2"/>
    <row r="1291" ht="15" customHeight="1" x14ac:dyDescent="0.2"/>
    <row r="1292" ht="15" customHeight="1" x14ac:dyDescent="0.2"/>
    <row r="1293" ht="15" customHeight="1" x14ac:dyDescent="0.2"/>
    <row r="1294" ht="15" customHeight="1" x14ac:dyDescent="0.2"/>
    <row r="1295" ht="15" customHeight="1" x14ac:dyDescent="0.2"/>
    <row r="1296" ht="15" customHeight="1" x14ac:dyDescent="0.2"/>
    <row r="1297" ht="15" customHeight="1" x14ac:dyDescent="0.2"/>
    <row r="1298" ht="15" customHeight="1" x14ac:dyDescent="0.2"/>
    <row r="1299" ht="15" customHeight="1" x14ac:dyDescent="0.2"/>
    <row r="1300" ht="15" customHeight="1" x14ac:dyDescent="0.2"/>
    <row r="1301" ht="15" customHeight="1" x14ac:dyDescent="0.2"/>
    <row r="1302" ht="15" customHeight="1" x14ac:dyDescent="0.2"/>
    <row r="1303" ht="15" customHeight="1" x14ac:dyDescent="0.2"/>
    <row r="1304" ht="15" customHeight="1" x14ac:dyDescent="0.2"/>
    <row r="1305" ht="15" customHeight="1" x14ac:dyDescent="0.2"/>
    <row r="1306" ht="15" customHeight="1" x14ac:dyDescent="0.2"/>
    <row r="1307" ht="15" customHeight="1" x14ac:dyDescent="0.2"/>
    <row r="1308" ht="15" customHeight="1" x14ac:dyDescent="0.2"/>
    <row r="1309" ht="15" customHeight="1" x14ac:dyDescent="0.2"/>
    <row r="1310" ht="15" customHeight="1" x14ac:dyDescent="0.2"/>
    <row r="1311" ht="15" customHeight="1" x14ac:dyDescent="0.2"/>
    <row r="1312" ht="15" customHeight="1" x14ac:dyDescent="0.2"/>
    <row r="1313" ht="15" customHeight="1" x14ac:dyDescent="0.2"/>
    <row r="1314" ht="15" customHeight="1" x14ac:dyDescent="0.2"/>
    <row r="1315" ht="15" customHeight="1" x14ac:dyDescent="0.2"/>
    <row r="1316" ht="15" customHeight="1" x14ac:dyDescent="0.2"/>
    <row r="1317" ht="15" customHeight="1" x14ac:dyDescent="0.2"/>
    <row r="1318" ht="15" customHeight="1" x14ac:dyDescent="0.2"/>
    <row r="1319" ht="15" customHeight="1" x14ac:dyDescent="0.2"/>
    <row r="1320" ht="15" customHeight="1" x14ac:dyDescent="0.2"/>
    <row r="1321" ht="15" customHeight="1" x14ac:dyDescent="0.2"/>
    <row r="1322" ht="15" customHeight="1" x14ac:dyDescent="0.2"/>
    <row r="1323" ht="15" customHeight="1" x14ac:dyDescent="0.2"/>
    <row r="1324" ht="15" customHeight="1" x14ac:dyDescent="0.2"/>
    <row r="1325" ht="15" customHeight="1" x14ac:dyDescent="0.2"/>
    <row r="1326" ht="15" customHeight="1" x14ac:dyDescent="0.2"/>
    <row r="1327" ht="15" customHeight="1" x14ac:dyDescent="0.2"/>
    <row r="1328" ht="15" customHeight="1" x14ac:dyDescent="0.2"/>
    <row r="1329" ht="15" customHeight="1" x14ac:dyDescent="0.2"/>
    <row r="1330" ht="15" customHeight="1" x14ac:dyDescent="0.2"/>
    <row r="1331" ht="15" customHeight="1" x14ac:dyDescent="0.2"/>
    <row r="1332" ht="15" customHeight="1" x14ac:dyDescent="0.2"/>
    <row r="1333" ht="15" customHeight="1" x14ac:dyDescent="0.2"/>
    <row r="1334" ht="15" customHeight="1" x14ac:dyDescent="0.2"/>
    <row r="1335" ht="15" customHeight="1" x14ac:dyDescent="0.2"/>
    <row r="1336" ht="15" customHeight="1" x14ac:dyDescent="0.2"/>
    <row r="1337" ht="15" customHeight="1" x14ac:dyDescent="0.2"/>
    <row r="1338" ht="15" customHeight="1" x14ac:dyDescent="0.2"/>
    <row r="1339" ht="15" customHeight="1" x14ac:dyDescent="0.2"/>
    <row r="1340" ht="15" customHeight="1" x14ac:dyDescent="0.2"/>
    <row r="1341" ht="15" customHeight="1" x14ac:dyDescent="0.2"/>
    <row r="1342" ht="15" customHeight="1" x14ac:dyDescent="0.2"/>
    <row r="1343" ht="15" customHeight="1" x14ac:dyDescent="0.2"/>
    <row r="1344" ht="15" customHeight="1" x14ac:dyDescent="0.2"/>
    <row r="1345" ht="15" customHeight="1" x14ac:dyDescent="0.2"/>
    <row r="1346" ht="15" customHeight="1" x14ac:dyDescent="0.2"/>
    <row r="1347" ht="15" customHeight="1" x14ac:dyDescent="0.2"/>
    <row r="1348" ht="15" customHeight="1" x14ac:dyDescent="0.2"/>
    <row r="1349" ht="15" customHeight="1" x14ac:dyDescent="0.2"/>
    <row r="1350" ht="15" customHeight="1" x14ac:dyDescent="0.2"/>
    <row r="1351" ht="15" customHeight="1" x14ac:dyDescent="0.2"/>
    <row r="1352" ht="15" customHeight="1" x14ac:dyDescent="0.2"/>
    <row r="1353" ht="15" customHeight="1" x14ac:dyDescent="0.2"/>
    <row r="1354" ht="15" customHeight="1" x14ac:dyDescent="0.2"/>
    <row r="1355" ht="15" customHeight="1" x14ac:dyDescent="0.2"/>
    <row r="1356" ht="15" customHeight="1" x14ac:dyDescent="0.2"/>
    <row r="1357" ht="15" customHeight="1" x14ac:dyDescent="0.2"/>
    <row r="1358" ht="15" customHeight="1" x14ac:dyDescent="0.2"/>
    <row r="1359" ht="15" customHeight="1" x14ac:dyDescent="0.2"/>
    <row r="1360" ht="15" customHeight="1" x14ac:dyDescent="0.2"/>
    <row r="1361" ht="15" customHeight="1" x14ac:dyDescent="0.2"/>
    <row r="1362" ht="15" customHeight="1" x14ac:dyDescent="0.2"/>
    <row r="1363" ht="15" customHeight="1" x14ac:dyDescent="0.2"/>
    <row r="1364" ht="15" customHeight="1" x14ac:dyDescent="0.2"/>
    <row r="1365" ht="15" customHeight="1" x14ac:dyDescent="0.2"/>
    <row r="1366" ht="15" customHeight="1" x14ac:dyDescent="0.2"/>
    <row r="1367" ht="15" customHeight="1" x14ac:dyDescent="0.2"/>
    <row r="1368" ht="15" customHeight="1" x14ac:dyDescent="0.2"/>
    <row r="1369" ht="15" customHeight="1" x14ac:dyDescent="0.2"/>
    <row r="1370" ht="15" customHeight="1" x14ac:dyDescent="0.2"/>
    <row r="1371" ht="15" customHeight="1" x14ac:dyDescent="0.2"/>
    <row r="1372" ht="15" customHeight="1" x14ac:dyDescent="0.2"/>
    <row r="1373" ht="15" customHeight="1" x14ac:dyDescent="0.2"/>
    <row r="1374" ht="15" customHeight="1" x14ac:dyDescent="0.2"/>
    <row r="1375" ht="15" customHeight="1" x14ac:dyDescent="0.2"/>
    <row r="1376" ht="15" customHeight="1" x14ac:dyDescent="0.2"/>
    <row r="1377" spans="2:33" ht="15" customHeight="1" x14ac:dyDescent="0.2"/>
    <row r="1378" spans="2:33" ht="15" customHeight="1" x14ac:dyDescent="0.2"/>
    <row r="1379" spans="2:33" ht="15" customHeight="1" x14ac:dyDescent="0.2"/>
    <row r="1380" spans="2:33" ht="15" customHeight="1" x14ac:dyDescent="0.2"/>
    <row r="1381" spans="2:33" ht="15" customHeight="1" x14ac:dyDescent="0.2"/>
    <row r="1382" spans="2:33" ht="15" customHeight="1" x14ac:dyDescent="0.2"/>
    <row r="1383" spans="2:33" ht="15" customHeight="1" x14ac:dyDescent="0.2"/>
    <row r="1384" spans="2:33" ht="15" customHeight="1" x14ac:dyDescent="0.2"/>
    <row r="1385" spans="2:33" ht="15" customHeight="1" x14ac:dyDescent="0.2"/>
    <row r="1386" spans="2:33" ht="15" customHeight="1" x14ac:dyDescent="0.2"/>
    <row r="1387" spans="2:33" ht="15" customHeight="1" x14ac:dyDescent="0.2"/>
    <row r="1388" spans="2:33" ht="15" customHeight="1" x14ac:dyDescent="0.2"/>
    <row r="1389" spans="2:33" ht="15" customHeight="1" x14ac:dyDescent="0.2"/>
    <row r="1390" spans="2:33" ht="15" customHeight="1" x14ac:dyDescent="0.2">
      <c r="B1390" s="76"/>
      <c r="C1390" s="76"/>
      <c r="D1390" s="76"/>
      <c r="E1390" s="76"/>
      <c r="F1390" s="76"/>
      <c r="G1390" s="76"/>
      <c r="H1390" s="76"/>
      <c r="I1390" s="76"/>
      <c r="J1390" s="76"/>
      <c r="K1390" s="76"/>
      <c r="L1390" s="76"/>
      <c r="M1390" s="76"/>
      <c r="N1390" s="76"/>
      <c r="O1390" s="76"/>
      <c r="P1390" s="76"/>
      <c r="Q1390" s="76"/>
      <c r="R1390" s="76"/>
      <c r="S1390" s="76"/>
      <c r="T1390" s="76"/>
      <c r="U1390" s="76"/>
      <c r="V1390" s="76"/>
      <c r="W1390" s="76"/>
      <c r="X1390" s="76"/>
      <c r="Y1390" s="76"/>
      <c r="Z1390" s="76"/>
      <c r="AA1390" s="76"/>
      <c r="AB1390" s="76"/>
      <c r="AC1390" s="76"/>
      <c r="AD1390" s="76"/>
      <c r="AE1390" s="76"/>
      <c r="AF1390" s="76"/>
      <c r="AG1390" s="76"/>
    </row>
    <row r="1391" spans="2:33" ht="15" customHeight="1" x14ac:dyDescent="0.2"/>
    <row r="1392" spans="2:33" ht="15" customHeight="1" x14ac:dyDescent="0.2"/>
    <row r="1393" ht="15" customHeight="1" x14ac:dyDescent="0.2"/>
    <row r="1394" ht="15" customHeight="1" x14ac:dyDescent="0.2"/>
    <row r="1395" ht="15" customHeight="1" x14ac:dyDescent="0.2"/>
    <row r="1396" ht="15" customHeight="1" x14ac:dyDescent="0.2"/>
    <row r="1397" ht="15" customHeight="1" x14ac:dyDescent="0.2"/>
    <row r="1398" ht="15" customHeight="1" x14ac:dyDescent="0.2"/>
    <row r="1399" ht="15" customHeight="1" x14ac:dyDescent="0.2"/>
    <row r="1400" ht="15" customHeight="1" x14ac:dyDescent="0.2"/>
    <row r="1401" ht="15" customHeight="1" x14ac:dyDescent="0.2"/>
    <row r="1402" ht="15" customHeight="1" x14ac:dyDescent="0.2"/>
    <row r="1403" ht="15" customHeight="1" x14ac:dyDescent="0.2"/>
    <row r="1404" ht="15" customHeight="1" x14ac:dyDescent="0.2"/>
    <row r="1405" ht="15" customHeight="1" x14ac:dyDescent="0.2"/>
    <row r="1406" ht="15" customHeight="1" x14ac:dyDescent="0.2"/>
    <row r="1407" ht="15" customHeight="1" x14ac:dyDescent="0.2"/>
    <row r="1408" ht="15" customHeight="1" x14ac:dyDescent="0.2"/>
    <row r="1409" ht="15" customHeight="1" x14ac:dyDescent="0.2"/>
    <row r="1410" ht="15" customHeight="1" x14ac:dyDescent="0.2"/>
    <row r="1411" ht="15" customHeight="1" x14ac:dyDescent="0.2"/>
    <row r="1412" ht="15" customHeight="1" x14ac:dyDescent="0.2"/>
    <row r="1413" ht="15" customHeight="1" x14ac:dyDescent="0.2"/>
    <row r="1414" ht="15" customHeight="1" x14ac:dyDescent="0.2"/>
    <row r="1415" ht="15" customHeight="1" x14ac:dyDescent="0.2"/>
    <row r="1416" ht="15" customHeight="1" x14ac:dyDescent="0.2"/>
    <row r="1417" ht="15" customHeight="1" x14ac:dyDescent="0.2"/>
    <row r="1418" ht="15" customHeight="1" x14ac:dyDescent="0.2"/>
    <row r="1419" ht="15" customHeight="1" x14ac:dyDescent="0.2"/>
    <row r="1420" ht="15" customHeight="1" x14ac:dyDescent="0.2"/>
    <row r="1421" ht="15" customHeight="1" x14ac:dyDescent="0.2"/>
    <row r="1422" ht="15" customHeight="1" x14ac:dyDescent="0.2"/>
    <row r="1423" ht="15" customHeight="1" x14ac:dyDescent="0.2"/>
    <row r="1424" ht="15" customHeight="1" x14ac:dyDescent="0.2"/>
    <row r="1425" ht="15" customHeight="1" x14ac:dyDescent="0.2"/>
    <row r="1426" ht="15" customHeight="1" x14ac:dyDescent="0.2"/>
    <row r="1427" ht="15" customHeight="1" x14ac:dyDescent="0.2"/>
    <row r="1428" ht="15" customHeight="1" x14ac:dyDescent="0.2"/>
    <row r="1429" ht="15" customHeight="1" x14ac:dyDescent="0.2"/>
    <row r="1430" ht="15" customHeight="1" x14ac:dyDescent="0.2"/>
    <row r="1431" ht="15" customHeight="1" x14ac:dyDescent="0.2"/>
    <row r="1432" ht="15" customHeight="1" x14ac:dyDescent="0.2"/>
    <row r="1433" ht="15" customHeight="1" x14ac:dyDescent="0.2"/>
    <row r="1434" ht="15" customHeight="1" x14ac:dyDescent="0.2"/>
    <row r="1435" ht="15" customHeight="1" x14ac:dyDescent="0.2"/>
    <row r="1436" ht="15" customHeight="1" x14ac:dyDescent="0.2"/>
    <row r="1437" ht="15" customHeight="1" x14ac:dyDescent="0.2"/>
    <row r="1438" ht="15" customHeight="1" x14ac:dyDescent="0.2"/>
    <row r="1439" ht="15" customHeight="1" x14ac:dyDescent="0.2"/>
    <row r="1440" ht="15" customHeight="1" x14ac:dyDescent="0.2"/>
    <row r="1441" ht="15" customHeight="1" x14ac:dyDescent="0.2"/>
    <row r="1442" ht="15" customHeight="1" x14ac:dyDescent="0.2"/>
    <row r="1443" ht="15" customHeight="1" x14ac:dyDescent="0.2"/>
    <row r="1444" ht="15" customHeight="1" x14ac:dyDescent="0.2"/>
    <row r="1445" ht="15" customHeight="1" x14ac:dyDescent="0.2"/>
    <row r="1446" ht="15" customHeight="1" x14ac:dyDescent="0.2"/>
    <row r="1447" ht="15" customHeight="1" x14ac:dyDescent="0.2"/>
    <row r="1448" ht="15" customHeight="1" x14ac:dyDescent="0.2"/>
    <row r="1449" ht="15" customHeight="1" x14ac:dyDescent="0.2"/>
    <row r="1450" ht="15" customHeight="1" x14ac:dyDescent="0.2"/>
    <row r="1451" ht="15" customHeight="1" x14ac:dyDescent="0.2"/>
    <row r="1452" ht="15" customHeight="1" x14ac:dyDescent="0.2"/>
    <row r="1453" ht="15" customHeight="1" x14ac:dyDescent="0.2"/>
    <row r="1454" ht="15" customHeight="1" x14ac:dyDescent="0.2"/>
    <row r="1455" ht="15" customHeight="1" x14ac:dyDescent="0.2"/>
    <row r="1456" ht="15" customHeight="1" x14ac:dyDescent="0.2"/>
    <row r="1457" ht="15" customHeight="1" x14ac:dyDescent="0.2"/>
    <row r="1458" ht="15" customHeight="1" x14ac:dyDescent="0.2"/>
    <row r="1459" ht="15" customHeight="1" x14ac:dyDescent="0.2"/>
    <row r="1460" ht="15" customHeight="1" x14ac:dyDescent="0.2"/>
    <row r="1461" ht="15" customHeight="1" x14ac:dyDescent="0.2"/>
    <row r="1462" ht="15" customHeight="1" x14ac:dyDescent="0.2"/>
    <row r="1463" ht="15" customHeight="1" x14ac:dyDescent="0.2"/>
    <row r="1464" ht="15" customHeight="1" x14ac:dyDescent="0.2"/>
    <row r="1465" ht="15" customHeight="1" x14ac:dyDescent="0.2"/>
    <row r="1466" ht="15" customHeight="1" x14ac:dyDescent="0.2"/>
    <row r="1467" ht="15" customHeight="1" x14ac:dyDescent="0.2"/>
    <row r="1468" ht="15" customHeight="1" x14ac:dyDescent="0.2"/>
    <row r="1469" ht="15" customHeight="1" x14ac:dyDescent="0.2"/>
    <row r="1470" ht="15" customHeight="1" x14ac:dyDescent="0.2"/>
    <row r="1471" ht="15" customHeight="1" x14ac:dyDescent="0.2"/>
    <row r="1472" ht="15" customHeight="1" x14ac:dyDescent="0.2"/>
    <row r="1473" ht="15" customHeight="1" x14ac:dyDescent="0.2"/>
    <row r="1474" ht="15" customHeight="1" x14ac:dyDescent="0.2"/>
    <row r="1475" ht="15" customHeight="1" x14ac:dyDescent="0.2"/>
    <row r="1476" ht="15" customHeight="1" x14ac:dyDescent="0.2"/>
    <row r="1477" ht="15" customHeight="1" x14ac:dyDescent="0.2"/>
    <row r="1478" ht="15" customHeight="1" x14ac:dyDescent="0.2"/>
    <row r="1479" ht="15" customHeight="1" x14ac:dyDescent="0.2"/>
    <row r="1480" ht="15" customHeight="1" x14ac:dyDescent="0.2"/>
    <row r="1481" ht="15" customHeight="1" x14ac:dyDescent="0.2"/>
    <row r="1482" ht="15" customHeight="1" x14ac:dyDescent="0.2"/>
    <row r="1483" ht="15" customHeight="1" x14ac:dyDescent="0.2"/>
    <row r="1484" ht="15" customHeight="1" x14ac:dyDescent="0.2"/>
    <row r="1485" ht="15" customHeight="1" x14ac:dyDescent="0.2"/>
    <row r="1486" ht="15" customHeight="1" x14ac:dyDescent="0.2"/>
    <row r="1487" ht="15" customHeight="1" x14ac:dyDescent="0.2"/>
    <row r="1488" ht="15" customHeight="1" x14ac:dyDescent="0.2"/>
    <row r="1489" spans="2:33" ht="15" customHeight="1" x14ac:dyDescent="0.2"/>
    <row r="1490" spans="2:33" ht="15" customHeight="1" x14ac:dyDescent="0.2"/>
    <row r="1491" spans="2:33" ht="15" customHeight="1" x14ac:dyDescent="0.2"/>
    <row r="1492" spans="2:33" ht="15" customHeight="1" x14ac:dyDescent="0.2"/>
    <row r="1493" spans="2:33" ht="15" customHeight="1" x14ac:dyDescent="0.2"/>
    <row r="1494" spans="2:33" ht="15" customHeight="1" x14ac:dyDescent="0.2"/>
    <row r="1495" spans="2:33" ht="15" customHeight="1" x14ac:dyDescent="0.2"/>
    <row r="1496" spans="2:33" ht="15" customHeight="1" x14ac:dyDescent="0.2"/>
    <row r="1497" spans="2:33" ht="15" customHeight="1" x14ac:dyDescent="0.2"/>
    <row r="1498" spans="2:33" ht="15" customHeight="1" x14ac:dyDescent="0.2"/>
    <row r="1499" spans="2:33" ht="15" customHeight="1" x14ac:dyDescent="0.2"/>
    <row r="1500" spans="2:33" ht="15" customHeight="1" x14ac:dyDescent="0.2"/>
    <row r="1501" spans="2:33" ht="15" customHeight="1" x14ac:dyDescent="0.2"/>
    <row r="1502" spans="2:33" ht="15" customHeight="1" x14ac:dyDescent="0.2">
      <c r="B1502" s="76"/>
      <c r="C1502" s="76"/>
      <c r="D1502" s="76"/>
      <c r="E1502" s="76"/>
      <c r="F1502" s="76"/>
      <c r="G1502" s="76"/>
      <c r="H1502" s="76"/>
      <c r="I1502" s="76"/>
      <c r="J1502" s="76"/>
      <c r="K1502" s="76"/>
      <c r="L1502" s="76"/>
      <c r="M1502" s="76"/>
      <c r="N1502" s="76"/>
      <c r="O1502" s="76"/>
      <c r="P1502" s="76"/>
      <c r="Q1502" s="76"/>
      <c r="R1502" s="76"/>
      <c r="S1502" s="76"/>
      <c r="T1502" s="76"/>
      <c r="U1502" s="76"/>
      <c r="V1502" s="76"/>
      <c r="W1502" s="76"/>
      <c r="X1502" s="76"/>
      <c r="Y1502" s="76"/>
      <c r="Z1502" s="76"/>
      <c r="AA1502" s="76"/>
      <c r="AB1502" s="76"/>
      <c r="AC1502" s="76"/>
      <c r="AD1502" s="76"/>
      <c r="AE1502" s="76"/>
      <c r="AF1502" s="76"/>
      <c r="AG1502" s="76"/>
    </row>
    <row r="1503" spans="2:33" ht="15" customHeight="1" x14ac:dyDescent="0.2"/>
    <row r="1504" spans="2:33" ht="15" customHeight="1" x14ac:dyDescent="0.2"/>
    <row r="1505" ht="15" customHeight="1" x14ac:dyDescent="0.2"/>
    <row r="1506" ht="15" customHeight="1" x14ac:dyDescent="0.2"/>
    <row r="1507" ht="15" customHeight="1" x14ac:dyDescent="0.2"/>
    <row r="1508" ht="15" customHeight="1" x14ac:dyDescent="0.2"/>
    <row r="1509" ht="15" customHeight="1" x14ac:dyDescent="0.2"/>
    <row r="1510" ht="15" customHeight="1" x14ac:dyDescent="0.2"/>
    <row r="1511" ht="15" customHeight="1" x14ac:dyDescent="0.2"/>
    <row r="1512" ht="15" customHeight="1" x14ac:dyDescent="0.2"/>
    <row r="1513" ht="15" customHeight="1" x14ac:dyDescent="0.2"/>
    <row r="1514" ht="15" customHeight="1" x14ac:dyDescent="0.2"/>
    <row r="1515" ht="15" customHeight="1" x14ac:dyDescent="0.2"/>
    <row r="1516" ht="15" customHeight="1" x14ac:dyDescent="0.2"/>
    <row r="1517" ht="15" customHeight="1" x14ac:dyDescent="0.2"/>
    <row r="1518" ht="15" customHeight="1" x14ac:dyDescent="0.2"/>
    <row r="1519" ht="15" customHeight="1" x14ac:dyDescent="0.2"/>
    <row r="1520" ht="15" customHeight="1" x14ac:dyDescent="0.2"/>
    <row r="1521" ht="15" customHeight="1" x14ac:dyDescent="0.2"/>
    <row r="1522" ht="15" customHeight="1" x14ac:dyDescent="0.2"/>
    <row r="1523" ht="15" customHeight="1" x14ac:dyDescent="0.2"/>
    <row r="1524" ht="15" customHeight="1" x14ac:dyDescent="0.2"/>
    <row r="1525" ht="15" customHeight="1" x14ac:dyDescent="0.2"/>
    <row r="1526" ht="15" customHeight="1" x14ac:dyDescent="0.2"/>
    <row r="1527" ht="15" customHeight="1" x14ac:dyDescent="0.2"/>
    <row r="1528" ht="15" customHeight="1" x14ac:dyDescent="0.2"/>
    <row r="1529" ht="15" customHeight="1" x14ac:dyDescent="0.2"/>
    <row r="1530" ht="15" customHeight="1" x14ac:dyDescent="0.2"/>
    <row r="1531" ht="15" customHeight="1" x14ac:dyDescent="0.2"/>
    <row r="1532" ht="15" customHeight="1" x14ac:dyDescent="0.2"/>
    <row r="1533" ht="15" customHeight="1" x14ac:dyDescent="0.2"/>
    <row r="1534" ht="15" customHeight="1" x14ac:dyDescent="0.2"/>
    <row r="1535" ht="15" customHeight="1" x14ac:dyDescent="0.2"/>
    <row r="1536" ht="15" customHeight="1" x14ac:dyDescent="0.2"/>
    <row r="1537" ht="15" customHeight="1" x14ac:dyDescent="0.2"/>
    <row r="1538" ht="15" customHeight="1" x14ac:dyDescent="0.2"/>
    <row r="1539" ht="15" customHeight="1" x14ac:dyDescent="0.2"/>
    <row r="1540" ht="15" customHeight="1" x14ac:dyDescent="0.2"/>
    <row r="1541" ht="15" customHeight="1" x14ac:dyDescent="0.2"/>
    <row r="1542" ht="15" customHeight="1" x14ac:dyDescent="0.2"/>
    <row r="1543" ht="15" customHeight="1" x14ac:dyDescent="0.2"/>
    <row r="1544" ht="15" customHeight="1" x14ac:dyDescent="0.2"/>
    <row r="1545" ht="15" customHeight="1" x14ac:dyDescent="0.2"/>
    <row r="1546" ht="15" customHeight="1" x14ac:dyDescent="0.2"/>
    <row r="1547" ht="15" customHeight="1" x14ac:dyDescent="0.2"/>
    <row r="1548" ht="15" customHeight="1" x14ac:dyDescent="0.2"/>
    <row r="1549" ht="15" customHeight="1" x14ac:dyDescent="0.2"/>
    <row r="1550" ht="15" customHeight="1" x14ac:dyDescent="0.2"/>
    <row r="1551" ht="15" customHeight="1" x14ac:dyDescent="0.2"/>
    <row r="1552" ht="15" customHeight="1" x14ac:dyDescent="0.2"/>
    <row r="1553" ht="15" customHeight="1" x14ac:dyDescent="0.2"/>
    <row r="1554" ht="15" customHeight="1" x14ac:dyDescent="0.2"/>
    <row r="1555" ht="15" customHeight="1" x14ac:dyDescent="0.2"/>
    <row r="1556" ht="15" customHeight="1" x14ac:dyDescent="0.2"/>
    <row r="1557" ht="15" customHeight="1" x14ac:dyDescent="0.2"/>
    <row r="1558" ht="15" customHeight="1" x14ac:dyDescent="0.2"/>
    <row r="1559" ht="15" customHeight="1" x14ac:dyDescent="0.2"/>
    <row r="1560" ht="15" customHeight="1" x14ac:dyDescent="0.2"/>
    <row r="1561" ht="15" customHeight="1" x14ac:dyDescent="0.2"/>
    <row r="1562" ht="15" customHeight="1" x14ac:dyDescent="0.2"/>
    <row r="1563" ht="15" customHeight="1" x14ac:dyDescent="0.2"/>
    <row r="1564" ht="15" customHeight="1" x14ac:dyDescent="0.2"/>
    <row r="1565" ht="15" customHeight="1" x14ac:dyDescent="0.2"/>
    <row r="1566" ht="15" customHeight="1" x14ac:dyDescent="0.2"/>
    <row r="1567" ht="15" customHeight="1" x14ac:dyDescent="0.2"/>
    <row r="1568" ht="15" customHeight="1" x14ac:dyDescent="0.2"/>
    <row r="1569" ht="15" customHeight="1" x14ac:dyDescent="0.2"/>
    <row r="1570" ht="15" customHeight="1" x14ac:dyDescent="0.2"/>
    <row r="1571" ht="15" customHeight="1" x14ac:dyDescent="0.2"/>
    <row r="1572" ht="15" customHeight="1" x14ac:dyDescent="0.2"/>
    <row r="1573" ht="15" customHeight="1" x14ac:dyDescent="0.2"/>
    <row r="1574" ht="15" customHeight="1" x14ac:dyDescent="0.2"/>
    <row r="1575" ht="15" customHeight="1" x14ac:dyDescent="0.2"/>
    <row r="1576" ht="15" customHeight="1" x14ac:dyDescent="0.2"/>
    <row r="1577" ht="15" customHeight="1" x14ac:dyDescent="0.2"/>
    <row r="1578" ht="15" customHeight="1" x14ac:dyDescent="0.2"/>
    <row r="1579" ht="15" customHeight="1" x14ac:dyDescent="0.2"/>
    <row r="1580" ht="15" customHeight="1" x14ac:dyDescent="0.2"/>
    <row r="1581" ht="15" customHeight="1" x14ac:dyDescent="0.2"/>
    <row r="1582" ht="15" customHeight="1" x14ac:dyDescent="0.2"/>
    <row r="1583" ht="15" customHeight="1" x14ac:dyDescent="0.2"/>
    <row r="1584" ht="15" customHeight="1" x14ac:dyDescent="0.2"/>
    <row r="1585" ht="15" customHeight="1" x14ac:dyDescent="0.2"/>
    <row r="1586" ht="15" customHeight="1" x14ac:dyDescent="0.2"/>
    <row r="1587" ht="15" customHeight="1" x14ac:dyDescent="0.2"/>
    <row r="1588" ht="15" customHeight="1" x14ac:dyDescent="0.2"/>
    <row r="1589" ht="15" customHeight="1" x14ac:dyDescent="0.2"/>
    <row r="1590" ht="15" customHeight="1" x14ac:dyDescent="0.2"/>
    <row r="1591" ht="15" customHeight="1" x14ac:dyDescent="0.2"/>
    <row r="1592" ht="15" customHeight="1" x14ac:dyDescent="0.2"/>
    <row r="1593" ht="15" customHeight="1" x14ac:dyDescent="0.2"/>
    <row r="1594" ht="15" customHeight="1" x14ac:dyDescent="0.2"/>
    <row r="1595" ht="15" customHeight="1" x14ac:dyDescent="0.2"/>
    <row r="1596" ht="15" customHeight="1" x14ac:dyDescent="0.2"/>
    <row r="1597" ht="15" customHeight="1" x14ac:dyDescent="0.2"/>
    <row r="1598" ht="15" customHeight="1" x14ac:dyDescent="0.2"/>
    <row r="1599" ht="15" customHeight="1" x14ac:dyDescent="0.2"/>
    <row r="1600" ht="15" customHeight="1" x14ac:dyDescent="0.2"/>
    <row r="1601" spans="2:33" ht="15" customHeight="1" x14ac:dyDescent="0.2"/>
    <row r="1602" spans="2:33" ht="15" customHeight="1" x14ac:dyDescent="0.2"/>
    <row r="1603" spans="2:33" ht="15" customHeight="1" x14ac:dyDescent="0.2"/>
    <row r="1604" spans="2:33" ht="15" customHeight="1" x14ac:dyDescent="0.2">
      <c r="B1604" s="76"/>
      <c r="C1604" s="76"/>
      <c r="D1604" s="76"/>
      <c r="E1604" s="76"/>
      <c r="F1604" s="76"/>
      <c r="G1604" s="76"/>
      <c r="H1604" s="76"/>
      <c r="I1604" s="76"/>
      <c r="J1604" s="76"/>
      <c r="K1604" s="76"/>
      <c r="L1604" s="76"/>
      <c r="M1604" s="76"/>
      <c r="N1604" s="76"/>
      <c r="O1604" s="76"/>
      <c r="P1604" s="76"/>
      <c r="Q1604" s="76"/>
      <c r="R1604" s="76"/>
      <c r="S1604" s="76"/>
      <c r="T1604" s="76"/>
      <c r="U1604" s="76"/>
      <c r="V1604" s="76"/>
      <c r="W1604" s="76"/>
      <c r="X1604" s="76"/>
      <c r="Y1604" s="76"/>
      <c r="Z1604" s="76"/>
      <c r="AA1604" s="76"/>
      <c r="AB1604" s="76"/>
      <c r="AC1604" s="76"/>
      <c r="AD1604" s="76"/>
      <c r="AE1604" s="76"/>
      <c r="AF1604" s="76"/>
      <c r="AG1604" s="76"/>
    </row>
    <row r="1605" spans="2:33" ht="15" customHeight="1" x14ac:dyDescent="0.2"/>
    <row r="1606" spans="2:33" ht="15" customHeight="1" x14ac:dyDescent="0.2"/>
    <row r="1607" spans="2:33" ht="15" customHeight="1" x14ac:dyDescent="0.2"/>
    <row r="1608" spans="2:33" ht="15" customHeight="1" x14ac:dyDescent="0.2"/>
    <row r="1609" spans="2:33" ht="15" customHeight="1" x14ac:dyDescent="0.2"/>
    <row r="1610" spans="2:33" ht="15" customHeight="1" x14ac:dyDescent="0.2"/>
    <row r="1611" spans="2:33" ht="15" customHeight="1" x14ac:dyDescent="0.2"/>
    <row r="1612" spans="2:33" ht="15" customHeight="1" x14ac:dyDescent="0.2"/>
    <row r="1613" spans="2:33" ht="15" customHeight="1" x14ac:dyDescent="0.2"/>
    <row r="1614" spans="2:33" ht="15" customHeight="1" x14ac:dyDescent="0.2"/>
    <row r="1615" spans="2:33" ht="15" customHeight="1" x14ac:dyDescent="0.2"/>
    <row r="1616" spans="2:33" ht="15" customHeight="1" x14ac:dyDescent="0.2"/>
    <row r="1617" ht="15" customHeight="1" x14ac:dyDescent="0.2"/>
    <row r="1618" ht="15" customHeight="1" x14ac:dyDescent="0.2"/>
    <row r="1619" ht="15" customHeight="1" x14ac:dyDescent="0.2"/>
    <row r="1620" ht="15" customHeight="1" x14ac:dyDescent="0.2"/>
    <row r="1621" ht="15" customHeight="1" x14ac:dyDescent="0.2"/>
    <row r="1622" ht="15" customHeight="1" x14ac:dyDescent="0.2"/>
    <row r="1623" ht="15" customHeight="1" x14ac:dyDescent="0.2"/>
    <row r="1624" ht="15" customHeight="1" x14ac:dyDescent="0.2"/>
    <row r="1625" ht="15" customHeight="1" x14ac:dyDescent="0.2"/>
    <row r="1626" ht="15" customHeight="1" x14ac:dyDescent="0.2"/>
    <row r="1627" ht="15" customHeight="1" x14ac:dyDescent="0.2"/>
    <row r="1628" ht="15" customHeight="1" x14ac:dyDescent="0.2"/>
    <row r="1629" ht="15" customHeight="1" x14ac:dyDescent="0.2"/>
    <row r="1630" ht="15" customHeight="1" x14ac:dyDescent="0.2"/>
    <row r="1631" ht="15" customHeight="1" x14ac:dyDescent="0.2"/>
    <row r="1632" ht="15" customHeight="1" x14ac:dyDescent="0.2"/>
    <row r="1633" ht="15" customHeight="1" x14ac:dyDescent="0.2"/>
    <row r="1634" ht="15" customHeight="1" x14ac:dyDescent="0.2"/>
    <row r="1635" ht="15" customHeight="1" x14ac:dyDescent="0.2"/>
    <row r="1636" ht="15" customHeight="1" x14ac:dyDescent="0.2"/>
    <row r="1637" ht="15" customHeight="1" x14ac:dyDescent="0.2"/>
    <row r="1638" ht="15" customHeight="1" x14ac:dyDescent="0.2"/>
    <row r="1639" ht="15" customHeight="1" x14ac:dyDescent="0.2"/>
    <row r="1640" ht="15" customHeight="1" x14ac:dyDescent="0.2"/>
    <row r="1641" ht="15" customHeight="1" x14ac:dyDescent="0.2"/>
    <row r="1642" ht="15" customHeight="1" x14ac:dyDescent="0.2"/>
    <row r="1643" ht="15" customHeight="1" x14ac:dyDescent="0.2"/>
    <row r="1644" ht="15" customHeight="1" x14ac:dyDescent="0.2"/>
    <row r="1645" ht="15" customHeight="1" x14ac:dyDescent="0.2"/>
    <row r="1646" ht="15" customHeight="1" x14ac:dyDescent="0.2"/>
    <row r="1647" ht="15" customHeight="1" x14ac:dyDescent="0.2"/>
    <row r="1648" ht="15" customHeight="1" x14ac:dyDescent="0.2"/>
    <row r="1649" ht="15" customHeight="1" x14ac:dyDescent="0.2"/>
    <row r="1650" ht="15" customHeight="1" x14ac:dyDescent="0.2"/>
    <row r="1651" ht="15" customHeight="1" x14ac:dyDescent="0.2"/>
    <row r="1652" ht="15" customHeight="1" x14ac:dyDescent="0.2"/>
    <row r="1653" ht="15" customHeight="1" x14ac:dyDescent="0.2"/>
    <row r="1654" ht="15" customHeight="1" x14ac:dyDescent="0.2"/>
    <row r="1655" ht="15" customHeight="1" x14ac:dyDescent="0.2"/>
    <row r="1656" ht="15" customHeight="1" x14ac:dyDescent="0.2"/>
    <row r="1657" ht="15" customHeight="1" x14ac:dyDescent="0.2"/>
    <row r="1658" ht="15" customHeight="1" x14ac:dyDescent="0.2"/>
    <row r="1659" ht="15" customHeight="1" x14ac:dyDescent="0.2"/>
    <row r="1660" ht="15" customHeight="1" x14ac:dyDescent="0.2"/>
    <row r="1661" ht="15" customHeight="1" x14ac:dyDescent="0.2"/>
    <row r="1662" ht="15" customHeight="1" x14ac:dyDescent="0.2"/>
    <row r="1663" ht="15" customHeight="1" x14ac:dyDescent="0.2"/>
    <row r="1664" ht="15" customHeight="1" x14ac:dyDescent="0.2"/>
    <row r="1665" ht="15" customHeight="1" x14ac:dyDescent="0.2"/>
    <row r="1666" ht="15" customHeight="1" x14ac:dyDescent="0.2"/>
    <row r="1667" ht="15" customHeight="1" x14ac:dyDescent="0.2"/>
    <row r="1668" ht="15" customHeight="1" x14ac:dyDescent="0.2"/>
    <row r="1669" ht="15" customHeight="1" x14ac:dyDescent="0.2"/>
    <row r="1670" ht="15" customHeight="1" x14ac:dyDescent="0.2"/>
    <row r="1671" ht="15" customHeight="1" x14ac:dyDescent="0.2"/>
    <row r="1672" ht="15" customHeight="1" x14ac:dyDescent="0.2"/>
    <row r="1673" ht="15" customHeight="1" x14ac:dyDescent="0.2"/>
    <row r="1674" ht="15" customHeight="1" x14ac:dyDescent="0.2"/>
    <row r="1675" ht="15" customHeight="1" x14ac:dyDescent="0.2"/>
    <row r="1676" ht="15" customHeight="1" x14ac:dyDescent="0.2"/>
    <row r="1677" ht="15" customHeight="1" x14ac:dyDescent="0.2"/>
    <row r="1678" ht="15" customHeight="1" x14ac:dyDescent="0.2"/>
    <row r="1679" ht="15" customHeight="1" x14ac:dyDescent="0.2"/>
    <row r="1680" ht="15" customHeight="1" x14ac:dyDescent="0.2"/>
    <row r="1681" ht="15" customHeight="1" x14ac:dyDescent="0.2"/>
    <row r="1682" ht="15" customHeight="1" x14ac:dyDescent="0.2"/>
    <row r="1683" ht="15" customHeight="1" x14ac:dyDescent="0.2"/>
    <row r="1684" ht="15" customHeight="1" x14ac:dyDescent="0.2"/>
    <row r="1685" ht="15" customHeight="1" x14ac:dyDescent="0.2"/>
    <row r="1686" ht="15" customHeight="1" x14ac:dyDescent="0.2"/>
    <row r="1687" ht="15" customHeight="1" x14ac:dyDescent="0.2"/>
    <row r="1688" ht="15" customHeight="1" x14ac:dyDescent="0.2"/>
    <row r="1689" ht="15" customHeight="1" x14ac:dyDescent="0.2"/>
    <row r="1690" ht="15" customHeight="1" x14ac:dyDescent="0.2"/>
    <row r="1691" ht="15" customHeight="1" x14ac:dyDescent="0.2"/>
    <row r="1692" ht="15" customHeight="1" x14ac:dyDescent="0.2"/>
    <row r="1693" ht="15" customHeight="1" x14ac:dyDescent="0.2"/>
    <row r="1694" ht="15" customHeight="1" x14ac:dyDescent="0.2"/>
    <row r="1695" ht="15" customHeight="1" x14ac:dyDescent="0.2"/>
    <row r="1696" ht="15" customHeight="1" x14ac:dyDescent="0.2"/>
    <row r="1697" spans="2:33" ht="15" customHeight="1" x14ac:dyDescent="0.2"/>
    <row r="1698" spans="2:33" ht="15" customHeight="1" x14ac:dyDescent="0.2">
      <c r="B1698" s="76"/>
      <c r="C1698" s="76"/>
      <c r="D1698" s="76"/>
      <c r="E1698" s="76"/>
      <c r="F1698" s="76"/>
      <c r="G1698" s="76"/>
      <c r="H1698" s="76"/>
      <c r="I1698" s="76"/>
      <c r="J1698" s="76"/>
      <c r="K1698" s="76"/>
      <c r="L1698" s="76"/>
      <c r="M1698" s="76"/>
      <c r="N1698" s="76"/>
      <c r="O1698" s="76"/>
      <c r="P1698" s="76"/>
      <c r="Q1698" s="76"/>
      <c r="R1698" s="76"/>
      <c r="S1698" s="76"/>
      <c r="T1698" s="76"/>
      <c r="U1698" s="76"/>
      <c r="V1698" s="76"/>
      <c r="W1698" s="76"/>
      <c r="X1698" s="76"/>
      <c r="Y1698" s="76"/>
      <c r="Z1698" s="76"/>
      <c r="AA1698" s="76"/>
      <c r="AB1698" s="76"/>
      <c r="AC1698" s="76"/>
      <c r="AD1698" s="76"/>
      <c r="AE1698" s="76"/>
      <c r="AF1698" s="76"/>
      <c r="AG1698" s="76"/>
    </row>
    <row r="1699" spans="2:33" ht="15" customHeight="1" x14ac:dyDescent="0.2"/>
    <row r="1700" spans="2:33" ht="15" customHeight="1" x14ac:dyDescent="0.2"/>
    <row r="1701" spans="2:33" ht="15" customHeight="1" x14ac:dyDescent="0.2"/>
    <row r="1702" spans="2:33" ht="15" customHeight="1" x14ac:dyDescent="0.2"/>
    <row r="1703" spans="2:33" ht="15" customHeight="1" x14ac:dyDescent="0.2"/>
    <row r="1704" spans="2:33" ht="15" customHeight="1" x14ac:dyDescent="0.2"/>
    <row r="1705" spans="2:33" ht="15" customHeight="1" x14ac:dyDescent="0.2"/>
    <row r="1706" spans="2:33" ht="15" customHeight="1" x14ac:dyDescent="0.2"/>
    <row r="1707" spans="2:33" ht="15" customHeight="1" x14ac:dyDescent="0.2"/>
    <row r="1708" spans="2:33" ht="15" customHeight="1" x14ac:dyDescent="0.2"/>
    <row r="1709" spans="2:33" ht="15" customHeight="1" x14ac:dyDescent="0.2"/>
    <row r="1710" spans="2:33" ht="15" customHeight="1" x14ac:dyDescent="0.2"/>
    <row r="1711" spans="2:33" ht="15" customHeight="1" x14ac:dyDescent="0.2"/>
    <row r="1712" spans="2:33" ht="15" customHeight="1" x14ac:dyDescent="0.2"/>
    <row r="1713" ht="15" customHeight="1" x14ac:dyDescent="0.2"/>
    <row r="1714" ht="15" customHeight="1" x14ac:dyDescent="0.2"/>
    <row r="1715" ht="15" customHeight="1" x14ac:dyDescent="0.2"/>
    <row r="1716" ht="15" customHeight="1" x14ac:dyDescent="0.2"/>
    <row r="1717" ht="15" customHeight="1" x14ac:dyDescent="0.2"/>
    <row r="1718" ht="15" customHeight="1" x14ac:dyDescent="0.2"/>
    <row r="1719" ht="15" customHeight="1" x14ac:dyDescent="0.2"/>
    <row r="1720" ht="15" customHeight="1" x14ac:dyDescent="0.2"/>
    <row r="1721" ht="15" customHeight="1" x14ac:dyDescent="0.2"/>
    <row r="1722" ht="15" customHeight="1" x14ac:dyDescent="0.2"/>
    <row r="1723" ht="15" customHeight="1" x14ac:dyDescent="0.2"/>
    <row r="1724" ht="15" customHeight="1" x14ac:dyDescent="0.2"/>
    <row r="1725" ht="15" customHeight="1" x14ac:dyDescent="0.2"/>
    <row r="1726" ht="15" customHeight="1" x14ac:dyDescent="0.2"/>
    <row r="1727" ht="15" customHeight="1" x14ac:dyDescent="0.2"/>
    <row r="1728" ht="15" customHeight="1" x14ac:dyDescent="0.2"/>
    <row r="1729" ht="15" customHeight="1" x14ac:dyDescent="0.2"/>
    <row r="1730" ht="15" customHeight="1" x14ac:dyDescent="0.2"/>
    <row r="1731" ht="15" customHeight="1" x14ac:dyDescent="0.2"/>
    <row r="1732" ht="15" customHeight="1" x14ac:dyDescent="0.2"/>
    <row r="1733" ht="15" customHeight="1" x14ac:dyDescent="0.2"/>
    <row r="1734" ht="15" customHeight="1" x14ac:dyDescent="0.2"/>
    <row r="1735" ht="15" customHeight="1" x14ac:dyDescent="0.2"/>
    <row r="1736" ht="15" customHeight="1" x14ac:dyDescent="0.2"/>
    <row r="1737" ht="15" customHeight="1" x14ac:dyDescent="0.2"/>
    <row r="1738" ht="15" customHeight="1" x14ac:dyDescent="0.2"/>
    <row r="1739" ht="15" customHeight="1" x14ac:dyDescent="0.2"/>
    <row r="1740" ht="15" customHeight="1" x14ac:dyDescent="0.2"/>
    <row r="1741" ht="15" customHeight="1" x14ac:dyDescent="0.2"/>
    <row r="1742" ht="15" customHeight="1" x14ac:dyDescent="0.2"/>
    <row r="1743" ht="15" customHeight="1" x14ac:dyDescent="0.2"/>
    <row r="1744" ht="15" customHeight="1" x14ac:dyDescent="0.2"/>
    <row r="1745" ht="15" customHeight="1" x14ac:dyDescent="0.2"/>
    <row r="1746" ht="15" customHeight="1" x14ac:dyDescent="0.2"/>
    <row r="1747" ht="15" customHeight="1" x14ac:dyDescent="0.2"/>
    <row r="1748" ht="15" customHeight="1" x14ac:dyDescent="0.2"/>
    <row r="1749" ht="15" customHeight="1" x14ac:dyDescent="0.2"/>
    <row r="1750" ht="15" customHeight="1" x14ac:dyDescent="0.2"/>
    <row r="1751" ht="15" customHeight="1" x14ac:dyDescent="0.2"/>
    <row r="1752" ht="15" customHeight="1" x14ac:dyDescent="0.2"/>
    <row r="1753" ht="15" customHeight="1" x14ac:dyDescent="0.2"/>
    <row r="1754" ht="15" customHeight="1" x14ac:dyDescent="0.2"/>
    <row r="1755" ht="15" customHeight="1" x14ac:dyDescent="0.2"/>
    <row r="1756" ht="15" customHeight="1" x14ac:dyDescent="0.2"/>
    <row r="1757" ht="15" customHeight="1" x14ac:dyDescent="0.2"/>
    <row r="1758" ht="15" customHeight="1" x14ac:dyDescent="0.2"/>
    <row r="1759" ht="15" customHeight="1" x14ac:dyDescent="0.2"/>
    <row r="1760" ht="15" customHeight="1" x14ac:dyDescent="0.2"/>
    <row r="1761" ht="15" customHeight="1" x14ac:dyDescent="0.2"/>
    <row r="1762" ht="15" customHeight="1" x14ac:dyDescent="0.2"/>
    <row r="1763" ht="15" customHeight="1" x14ac:dyDescent="0.2"/>
    <row r="1764" ht="15" customHeight="1" x14ac:dyDescent="0.2"/>
    <row r="1765" ht="15" customHeight="1" x14ac:dyDescent="0.2"/>
    <row r="1766" ht="15" customHeight="1" x14ac:dyDescent="0.2"/>
    <row r="1767" ht="15" customHeight="1" x14ac:dyDescent="0.2"/>
    <row r="1768" ht="15" customHeight="1" x14ac:dyDescent="0.2"/>
    <row r="1769" ht="15" customHeight="1" x14ac:dyDescent="0.2"/>
    <row r="1770" ht="15" customHeight="1" x14ac:dyDescent="0.2"/>
    <row r="1771" ht="15" customHeight="1" x14ac:dyDescent="0.2"/>
    <row r="1772" ht="15" customHeight="1" x14ac:dyDescent="0.2"/>
    <row r="1773" ht="15" customHeight="1" x14ac:dyDescent="0.2"/>
    <row r="1774" ht="15" customHeight="1" x14ac:dyDescent="0.2"/>
    <row r="1775" ht="15" customHeight="1" x14ac:dyDescent="0.2"/>
    <row r="1776" ht="15" customHeight="1" x14ac:dyDescent="0.2"/>
    <row r="1777" ht="15" customHeight="1" x14ac:dyDescent="0.2"/>
    <row r="1778" ht="15" customHeight="1" x14ac:dyDescent="0.2"/>
    <row r="1779" ht="15" customHeight="1" x14ac:dyDescent="0.2"/>
    <row r="1780" ht="15" customHeight="1" x14ac:dyDescent="0.2"/>
    <row r="1781" ht="15" customHeight="1" x14ac:dyDescent="0.2"/>
    <row r="1782" ht="15" customHeight="1" x14ac:dyDescent="0.2"/>
    <row r="1783" ht="15" customHeight="1" x14ac:dyDescent="0.2"/>
    <row r="1784" ht="15" customHeight="1" x14ac:dyDescent="0.2"/>
    <row r="1785" ht="15" customHeight="1" x14ac:dyDescent="0.2"/>
    <row r="1786" ht="15" customHeight="1" x14ac:dyDescent="0.2"/>
    <row r="1787" ht="15" customHeight="1" x14ac:dyDescent="0.2"/>
    <row r="1788" ht="15" customHeight="1" x14ac:dyDescent="0.2"/>
    <row r="1789" ht="15" customHeight="1" x14ac:dyDescent="0.2"/>
    <row r="1790" ht="15" customHeight="1" x14ac:dyDescent="0.2"/>
    <row r="1791" ht="15" customHeight="1" x14ac:dyDescent="0.2"/>
    <row r="1792" ht="15" customHeight="1" x14ac:dyDescent="0.2"/>
    <row r="1793" ht="15" customHeight="1" x14ac:dyDescent="0.2"/>
    <row r="1794" ht="15" customHeight="1" x14ac:dyDescent="0.2"/>
    <row r="1795" ht="15" customHeight="1" x14ac:dyDescent="0.2"/>
    <row r="1796" ht="15" customHeight="1" x14ac:dyDescent="0.2"/>
    <row r="1797" ht="15" customHeight="1" x14ac:dyDescent="0.2"/>
    <row r="1798" ht="15" customHeight="1" x14ac:dyDescent="0.2"/>
    <row r="1799" ht="15" customHeight="1" x14ac:dyDescent="0.2"/>
    <row r="1800" ht="15" customHeight="1" x14ac:dyDescent="0.2"/>
    <row r="1801" ht="15" customHeight="1" x14ac:dyDescent="0.2"/>
    <row r="1802" ht="15" customHeight="1" x14ac:dyDescent="0.2"/>
    <row r="1803" ht="15" customHeight="1" x14ac:dyDescent="0.2"/>
    <row r="1804" ht="15" customHeight="1" x14ac:dyDescent="0.2"/>
    <row r="1805" ht="15" customHeight="1" x14ac:dyDescent="0.2"/>
    <row r="1806" ht="15" customHeight="1" x14ac:dyDescent="0.2"/>
    <row r="1807" ht="15" customHeight="1" x14ac:dyDescent="0.2"/>
    <row r="1808" ht="15" customHeight="1" x14ac:dyDescent="0.2"/>
    <row r="1809" ht="15" customHeight="1" x14ac:dyDescent="0.2"/>
    <row r="1810" ht="15" customHeight="1" x14ac:dyDescent="0.2"/>
    <row r="1811" ht="15" customHeight="1" x14ac:dyDescent="0.2"/>
    <row r="1812" ht="15" customHeight="1" x14ac:dyDescent="0.2"/>
    <row r="1813" ht="15" customHeight="1" x14ac:dyDescent="0.2"/>
    <row r="1814" ht="15" customHeight="1" x14ac:dyDescent="0.2"/>
    <row r="1815" ht="15" customHeight="1" x14ac:dyDescent="0.2"/>
    <row r="1816" ht="15" customHeight="1" x14ac:dyDescent="0.2"/>
    <row r="1817" ht="15" customHeight="1" x14ac:dyDescent="0.2"/>
    <row r="1818" ht="15" customHeight="1" x14ac:dyDescent="0.2"/>
    <row r="1819" ht="15" customHeight="1" x14ac:dyDescent="0.2"/>
    <row r="1820" ht="15" customHeight="1" x14ac:dyDescent="0.2"/>
    <row r="1821" ht="15" customHeight="1" x14ac:dyDescent="0.2"/>
    <row r="1822" ht="15" customHeight="1" x14ac:dyDescent="0.2"/>
    <row r="1823" ht="15" customHeight="1" x14ac:dyDescent="0.2"/>
    <row r="1824" ht="15" customHeight="1" x14ac:dyDescent="0.2"/>
    <row r="1825" ht="15" customHeight="1" x14ac:dyDescent="0.2"/>
    <row r="1826" ht="15" customHeight="1" x14ac:dyDescent="0.2"/>
    <row r="1827" ht="15" customHeight="1" x14ac:dyDescent="0.2"/>
    <row r="1828" ht="15" customHeight="1" x14ac:dyDescent="0.2"/>
    <row r="1829" ht="15" customHeight="1" x14ac:dyDescent="0.2"/>
    <row r="1830" ht="15" customHeight="1" x14ac:dyDescent="0.2"/>
    <row r="1831" ht="15" customHeight="1" x14ac:dyDescent="0.2"/>
    <row r="1832" ht="15" customHeight="1" x14ac:dyDescent="0.2"/>
    <row r="1833" ht="15" customHeight="1" x14ac:dyDescent="0.2"/>
    <row r="1834" ht="15" customHeight="1" x14ac:dyDescent="0.2"/>
    <row r="1835" ht="15" customHeight="1" x14ac:dyDescent="0.2"/>
    <row r="1836" ht="15" customHeight="1" x14ac:dyDescent="0.2"/>
    <row r="1837" ht="15" customHeight="1" x14ac:dyDescent="0.2"/>
    <row r="1838" ht="15" customHeight="1" x14ac:dyDescent="0.2"/>
    <row r="1839" ht="15" customHeight="1" x14ac:dyDescent="0.2"/>
    <row r="1840" ht="15" customHeight="1" x14ac:dyDescent="0.2"/>
    <row r="1841" ht="15" customHeight="1" x14ac:dyDescent="0.2"/>
    <row r="1842" ht="15" customHeight="1" x14ac:dyDescent="0.2"/>
    <row r="1843" ht="15" customHeight="1" x14ac:dyDescent="0.2"/>
    <row r="1844" ht="15" customHeight="1" x14ac:dyDescent="0.2"/>
    <row r="1845" ht="15" customHeight="1" x14ac:dyDescent="0.2"/>
    <row r="1846" ht="15" customHeight="1" x14ac:dyDescent="0.2"/>
    <row r="1847" ht="15" customHeight="1" x14ac:dyDescent="0.2"/>
    <row r="1848" ht="15" customHeight="1" x14ac:dyDescent="0.2"/>
    <row r="1849" ht="15" customHeight="1" x14ac:dyDescent="0.2"/>
    <row r="1850" ht="15" customHeight="1" x14ac:dyDescent="0.2"/>
    <row r="1851" ht="15" customHeight="1" x14ac:dyDescent="0.2"/>
    <row r="1852" ht="15" customHeight="1" x14ac:dyDescent="0.2"/>
    <row r="1853" ht="15" customHeight="1" x14ac:dyDescent="0.2"/>
    <row r="1854" ht="15" customHeight="1" x14ac:dyDescent="0.2"/>
    <row r="1855" ht="15" customHeight="1" x14ac:dyDescent="0.2"/>
    <row r="1856" ht="15" customHeight="1" x14ac:dyDescent="0.2"/>
    <row r="1857" ht="15" customHeight="1" x14ac:dyDescent="0.2"/>
    <row r="1858" ht="15" customHeight="1" x14ac:dyDescent="0.2"/>
    <row r="1859" ht="15" customHeight="1" x14ac:dyDescent="0.2"/>
    <row r="1860" ht="15" customHeight="1" x14ac:dyDescent="0.2"/>
    <row r="1861" ht="15" customHeight="1" x14ac:dyDescent="0.2"/>
    <row r="1862" ht="15" customHeight="1" x14ac:dyDescent="0.2"/>
    <row r="1863" ht="15" customHeight="1" x14ac:dyDescent="0.2"/>
    <row r="1864" ht="15" customHeight="1" x14ac:dyDescent="0.2"/>
    <row r="1865" ht="15" customHeight="1" x14ac:dyDescent="0.2"/>
    <row r="1866" ht="15" customHeight="1" x14ac:dyDescent="0.2"/>
    <row r="1867" ht="15" customHeight="1" x14ac:dyDescent="0.2"/>
    <row r="1868" ht="15" customHeight="1" x14ac:dyDescent="0.2"/>
    <row r="1869" ht="15" customHeight="1" x14ac:dyDescent="0.2"/>
    <row r="1870" ht="15" customHeight="1" x14ac:dyDescent="0.2"/>
    <row r="1871" ht="15" customHeight="1" x14ac:dyDescent="0.2"/>
    <row r="1872" ht="15" customHeight="1" x14ac:dyDescent="0.2"/>
    <row r="1873" ht="15" customHeight="1" x14ac:dyDescent="0.2"/>
    <row r="1874" ht="15" customHeight="1" x14ac:dyDescent="0.2"/>
    <row r="1875" ht="15" customHeight="1" x14ac:dyDescent="0.2"/>
    <row r="1876" ht="15" customHeight="1" x14ac:dyDescent="0.2"/>
    <row r="1877" ht="15" customHeight="1" x14ac:dyDescent="0.2"/>
    <row r="1878" ht="15" customHeight="1" x14ac:dyDescent="0.2"/>
    <row r="1879" ht="15" customHeight="1" x14ac:dyDescent="0.2"/>
    <row r="1880" ht="15" customHeight="1" x14ac:dyDescent="0.2"/>
    <row r="1881" ht="15" customHeight="1" x14ac:dyDescent="0.2"/>
    <row r="1882" ht="15" customHeight="1" x14ac:dyDescent="0.2"/>
    <row r="1883" ht="15" customHeight="1" x14ac:dyDescent="0.2"/>
    <row r="1884" ht="15" customHeight="1" x14ac:dyDescent="0.2"/>
    <row r="1885" ht="15" customHeight="1" x14ac:dyDescent="0.2"/>
    <row r="1886" ht="15" customHeight="1" x14ac:dyDescent="0.2"/>
    <row r="1887" ht="15" customHeight="1" x14ac:dyDescent="0.2"/>
    <row r="1888" ht="15" customHeight="1" x14ac:dyDescent="0.2"/>
    <row r="1889" ht="15" customHeight="1" x14ac:dyDescent="0.2"/>
    <row r="1890" ht="15" customHeight="1" x14ac:dyDescent="0.2"/>
    <row r="1891" ht="15" customHeight="1" x14ac:dyDescent="0.2"/>
    <row r="1892" ht="15" customHeight="1" x14ac:dyDescent="0.2"/>
    <row r="1893" ht="15" customHeight="1" x14ac:dyDescent="0.2"/>
    <row r="1894" ht="15" customHeight="1" x14ac:dyDescent="0.2"/>
    <row r="1895" ht="15" customHeight="1" x14ac:dyDescent="0.2"/>
    <row r="1896" ht="15" customHeight="1" x14ac:dyDescent="0.2"/>
    <row r="1897" ht="15" customHeight="1" x14ac:dyDescent="0.2"/>
    <row r="1898" ht="15" customHeight="1" x14ac:dyDescent="0.2"/>
    <row r="1899" ht="15" customHeight="1" x14ac:dyDescent="0.2"/>
    <row r="1900" ht="15" customHeight="1" x14ac:dyDescent="0.2"/>
    <row r="1901" ht="15" customHeight="1" x14ac:dyDescent="0.2"/>
    <row r="1902" ht="15" customHeight="1" x14ac:dyDescent="0.2"/>
    <row r="1903" ht="15" customHeight="1" x14ac:dyDescent="0.2"/>
    <row r="1904" ht="15" customHeight="1" x14ac:dyDescent="0.2"/>
    <row r="1905" ht="15" customHeight="1" x14ac:dyDescent="0.2"/>
    <row r="1906" ht="15" customHeight="1" x14ac:dyDescent="0.2"/>
    <row r="1907" ht="15" customHeight="1" x14ac:dyDescent="0.2"/>
    <row r="1908" ht="15" customHeight="1" x14ac:dyDescent="0.2"/>
    <row r="1909" ht="15" customHeight="1" x14ac:dyDescent="0.2"/>
    <row r="1910" ht="15" customHeight="1" x14ac:dyDescent="0.2"/>
    <row r="1911" ht="15" customHeight="1" x14ac:dyDescent="0.2"/>
    <row r="1912" ht="15" customHeight="1" x14ac:dyDescent="0.2"/>
    <row r="1913" ht="15" customHeight="1" x14ac:dyDescent="0.2"/>
    <row r="1914" ht="15" customHeight="1" x14ac:dyDescent="0.2"/>
    <row r="1915" ht="15" customHeight="1" x14ac:dyDescent="0.2"/>
    <row r="1916" ht="15" customHeight="1" x14ac:dyDescent="0.2"/>
    <row r="1917" ht="15" customHeight="1" x14ac:dyDescent="0.2"/>
    <row r="1918" ht="15" customHeight="1" x14ac:dyDescent="0.2"/>
    <row r="1919" ht="15" customHeight="1" x14ac:dyDescent="0.2"/>
    <row r="1920" ht="15" customHeight="1" x14ac:dyDescent="0.2"/>
    <row r="1921" ht="15" customHeight="1" x14ac:dyDescent="0.2"/>
    <row r="1922" ht="15" customHeight="1" x14ac:dyDescent="0.2"/>
    <row r="1923" ht="15" customHeight="1" x14ac:dyDescent="0.2"/>
    <row r="1924" ht="15" customHeight="1" x14ac:dyDescent="0.2"/>
    <row r="1925" ht="15" customHeight="1" x14ac:dyDescent="0.2"/>
    <row r="1926" ht="15" customHeight="1" x14ac:dyDescent="0.2"/>
    <row r="1927" ht="15" customHeight="1" x14ac:dyDescent="0.2"/>
    <row r="1928" ht="15" customHeight="1" x14ac:dyDescent="0.2"/>
    <row r="1929" ht="15" customHeight="1" x14ac:dyDescent="0.2"/>
    <row r="1930" ht="15" customHeight="1" x14ac:dyDescent="0.2"/>
    <row r="1931" ht="15" customHeight="1" x14ac:dyDescent="0.2"/>
    <row r="1932" ht="15" customHeight="1" x14ac:dyDescent="0.2"/>
    <row r="1933" ht="15" customHeight="1" x14ac:dyDescent="0.2"/>
    <row r="1934" ht="15" customHeight="1" x14ac:dyDescent="0.2"/>
    <row r="1935" ht="15" customHeight="1" x14ac:dyDescent="0.2"/>
    <row r="1936" ht="15" customHeight="1" x14ac:dyDescent="0.2"/>
    <row r="1937" spans="2:33" ht="15" customHeight="1" x14ac:dyDescent="0.2"/>
    <row r="1938" spans="2:33" ht="15" customHeight="1" x14ac:dyDescent="0.2"/>
    <row r="1939" spans="2:33" ht="15" customHeight="1" x14ac:dyDescent="0.2"/>
    <row r="1940" spans="2:33" ht="15" customHeight="1" x14ac:dyDescent="0.2"/>
    <row r="1941" spans="2:33" ht="15" customHeight="1" x14ac:dyDescent="0.2"/>
    <row r="1942" spans="2:33" ht="15" customHeight="1" x14ac:dyDescent="0.2"/>
    <row r="1943" spans="2:33" ht="15" customHeight="1" x14ac:dyDescent="0.2"/>
    <row r="1944" spans="2:33" ht="15" customHeight="1" x14ac:dyDescent="0.2"/>
    <row r="1945" spans="2:33" ht="15" customHeight="1" x14ac:dyDescent="0.2">
      <c r="B1945" s="76"/>
      <c r="C1945" s="76"/>
      <c r="D1945" s="76"/>
      <c r="E1945" s="76"/>
      <c r="F1945" s="76"/>
      <c r="G1945" s="76"/>
      <c r="H1945" s="76"/>
      <c r="I1945" s="76"/>
      <c r="J1945" s="76"/>
      <c r="K1945" s="76"/>
      <c r="L1945" s="76"/>
      <c r="M1945" s="76"/>
      <c r="N1945" s="76"/>
      <c r="O1945" s="76"/>
      <c r="P1945" s="76"/>
      <c r="Q1945" s="76"/>
      <c r="R1945" s="76"/>
      <c r="S1945" s="76"/>
      <c r="T1945" s="76"/>
      <c r="U1945" s="76"/>
      <c r="V1945" s="76"/>
      <c r="W1945" s="76"/>
      <c r="X1945" s="76"/>
      <c r="Y1945" s="76"/>
      <c r="Z1945" s="76"/>
      <c r="AA1945" s="76"/>
      <c r="AB1945" s="76"/>
      <c r="AC1945" s="76"/>
      <c r="AD1945" s="76"/>
      <c r="AE1945" s="76"/>
      <c r="AF1945" s="76"/>
      <c r="AG1945" s="76"/>
    </row>
    <row r="1946" spans="2:33" ht="15" customHeight="1" x14ac:dyDescent="0.2"/>
    <row r="1947" spans="2:33" ht="15" customHeight="1" x14ac:dyDescent="0.2"/>
    <row r="1948" spans="2:33" ht="15" customHeight="1" x14ac:dyDescent="0.2"/>
    <row r="1949" spans="2:33" ht="15" customHeight="1" x14ac:dyDescent="0.2"/>
    <row r="1950" spans="2:33" ht="15" customHeight="1" x14ac:dyDescent="0.2"/>
    <row r="1951" spans="2:33" ht="15" customHeight="1" x14ac:dyDescent="0.2"/>
    <row r="1952" spans="2:33" ht="15" customHeight="1" x14ac:dyDescent="0.2"/>
    <row r="1953" ht="15" customHeight="1" x14ac:dyDescent="0.2"/>
    <row r="1954" ht="15" customHeight="1" x14ac:dyDescent="0.2"/>
    <row r="1955" ht="15" customHeight="1" x14ac:dyDescent="0.2"/>
    <row r="1956" ht="15" customHeight="1" x14ac:dyDescent="0.2"/>
    <row r="1957" ht="15" customHeight="1" x14ac:dyDescent="0.2"/>
    <row r="1958" ht="15" customHeight="1" x14ac:dyDescent="0.2"/>
    <row r="1959" ht="15" customHeight="1" x14ac:dyDescent="0.2"/>
    <row r="1960" ht="15" customHeight="1" x14ac:dyDescent="0.2"/>
    <row r="1961" ht="15" customHeight="1" x14ac:dyDescent="0.2"/>
    <row r="1962" ht="15" customHeight="1" x14ac:dyDescent="0.2"/>
    <row r="1963" ht="15" customHeight="1" x14ac:dyDescent="0.2"/>
    <row r="1964" ht="15" customHeight="1" x14ac:dyDescent="0.2"/>
    <row r="1965" ht="15" customHeight="1" x14ac:dyDescent="0.2"/>
    <row r="1966" ht="15" customHeight="1" x14ac:dyDescent="0.2"/>
    <row r="1967" ht="15" customHeight="1" x14ac:dyDescent="0.2"/>
    <row r="1968" ht="15" customHeight="1" x14ac:dyDescent="0.2"/>
    <row r="1969" ht="15" customHeight="1" x14ac:dyDescent="0.2"/>
    <row r="1970" ht="15" customHeight="1" x14ac:dyDescent="0.2"/>
    <row r="1971" ht="15" customHeight="1" x14ac:dyDescent="0.2"/>
    <row r="1972" ht="15" customHeight="1" x14ac:dyDescent="0.2"/>
    <row r="1973" ht="15" customHeight="1" x14ac:dyDescent="0.2"/>
    <row r="1974" ht="15" customHeight="1" x14ac:dyDescent="0.2"/>
    <row r="1975" ht="15" customHeight="1" x14ac:dyDescent="0.2"/>
    <row r="1976" ht="15" customHeight="1" x14ac:dyDescent="0.2"/>
    <row r="1977" ht="15" customHeight="1" x14ac:dyDescent="0.2"/>
    <row r="1978" ht="15" customHeight="1" x14ac:dyDescent="0.2"/>
    <row r="1979" ht="15" customHeight="1" x14ac:dyDescent="0.2"/>
    <row r="1980" ht="15" customHeight="1" x14ac:dyDescent="0.2"/>
    <row r="1981" ht="15" customHeight="1" x14ac:dyDescent="0.2"/>
    <row r="1982" ht="15" customHeight="1" x14ac:dyDescent="0.2"/>
    <row r="1983" ht="15" customHeight="1" x14ac:dyDescent="0.2"/>
    <row r="1984" ht="15" customHeight="1" x14ac:dyDescent="0.2"/>
    <row r="1985" ht="15" customHeight="1" x14ac:dyDescent="0.2"/>
    <row r="1986" ht="15" customHeight="1" x14ac:dyDescent="0.2"/>
    <row r="1987" ht="15" customHeight="1" x14ac:dyDescent="0.2"/>
    <row r="1988" ht="15" customHeight="1" x14ac:dyDescent="0.2"/>
    <row r="1989" ht="15" customHeight="1" x14ac:dyDescent="0.2"/>
    <row r="1990" ht="15" customHeight="1" x14ac:dyDescent="0.2"/>
    <row r="1991" ht="15" customHeight="1" x14ac:dyDescent="0.2"/>
    <row r="1992" ht="15" customHeight="1" x14ac:dyDescent="0.2"/>
    <row r="1993" ht="15" customHeight="1" x14ac:dyDescent="0.2"/>
    <row r="1994" ht="15" customHeight="1" x14ac:dyDescent="0.2"/>
    <row r="1995" ht="15" customHeight="1" x14ac:dyDescent="0.2"/>
    <row r="1996" ht="15" customHeight="1" x14ac:dyDescent="0.2"/>
    <row r="1997" ht="15" customHeight="1" x14ac:dyDescent="0.2"/>
    <row r="1998" ht="15" customHeight="1" x14ac:dyDescent="0.2"/>
    <row r="1999" ht="15" customHeight="1" x14ac:dyDescent="0.2"/>
    <row r="2000" ht="15" customHeight="1" x14ac:dyDescent="0.2"/>
    <row r="2001" ht="15" customHeight="1" x14ac:dyDescent="0.2"/>
    <row r="2002" ht="15" customHeight="1" x14ac:dyDescent="0.2"/>
    <row r="2003" ht="15" customHeight="1" x14ac:dyDescent="0.2"/>
    <row r="2004" ht="15" customHeight="1" x14ac:dyDescent="0.2"/>
    <row r="2005" ht="15" customHeight="1" x14ac:dyDescent="0.2"/>
    <row r="2006" ht="15" customHeight="1" x14ac:dyDescent="0.2"/>
    <row r="2007" ht="15" customHeight="1" x14ac:dyDescent="0.2"/>
    <row r="2008" ht="15" customHeight="1" x14ac:dyDescent="0.2"/>
    <row r="2009" ht="15" customHeight="1" x14ac:dyDescent="0.2"/>
    <row r="2010" ht="15" customHeight="1" x14ac:dyDescent="0.2"/>
    <row r="2011" ht="15" customHeight="1" x14ac:dyDescent="0.2"/>
    <row r="2012" ht="15" customHeight="1" x14ac:dyDescent="0.2"/>
    <row r="2013" ht="15" customHeight="1" x14ac:dyDescent="0.2"/>
    <row r="2014" ht="15" customHeight="1" x14ac:dyDescent="0.2"/>
    <row r="2015" ht="15" customHeight="1" x14ac:dyDescent="0.2"/>
    <row r="2016" ht="15" customHeight="1" x14ac:dyDescent="0.2"/>
    <row r="2017" spans="2:33" ht="15" customHeight="1" x14ac:dyDescent="0.2"/>
    <row r="2018" spans="2:33" ht="15" customHeight="1" x14ac:dyDescent="0.2"/>
    <row r="2019" spans="2:33" ht="15" customHeight="1" x14ac:dyDescent="0.2"/>
    <row r="2020" spans="2:33" ht="15" customHeight="1" x14ac:dyDescent="0.2"/>
    <row r="2021" spans="2:33" ht="15" customHeight="1" x14ac:dyDescent="0.2"/>
    <row r="2022" spans="2:33" ht="15" customHeight="1" x14ac:dyDescent="0.2"/>
    <row r="2023" spans="2:33" ht="15" customHeight="1" x14ac:dyDescent="0.2"/>
    <row r="2024" spans="2:33" ht="15" customHeight="1" x14ac:dyDescent="0.2"/>
    <row r="2025" spans="2:33" ht="15" customHeight="1" x14ac:dyDescent="0.2"/>
    <row r="2026" spans="2:33" ht="15" customHeight="1" x14ac:dyDescent="0.2"/>
    <row r="2027" spans="2:33" ht="15" customHeight="1" x14ac:dyDescent="0.2"/>
    <row r="2028" spans="2:33" ht="15" customHeight="1" x14ac:dyDescent="0.2"/>
    <row r="2029" spans="2:33" ht="15" customHeight="1" x14ac:dyDescent="0.2"/>
    <row r="2030" spans="2:33" ht="15" customHeight="1" x14ac:dyDescent="0.2"/>
    <row r="2031" spans="2:33" ht="15" customHeight="1" x14ac:dyDescent="0.2">
      <c r="B2031" s="76"/>
      <c r="C2031" s="76"/>
      <c r="D2031" s="76"/>
      <c r="E2031" s="76"/>
      <c r="F2031" s="76"/>
      <c r="G2031" s="76"/>
      <c r="H2031" s="76"/>
      <c r="I2031" s="76"/>
      <c r="J2031" s="76"/>
      <c r="K2031" s="76"/>
      <c r="L2031" s="76"/>
      <c r="M2031" s="76"/>
      <c r="N2031" s="76"/>
      <c r="O2031" s="76"/>
      <c r="P2031" s="76"/>
      <c r="Q2031" s="76"/>
      <c r="R2031" s="76"/>
      <c r="S2031" s="76"/>
      <c r="T2031" s="76"/>
      <c r="U2031" s="76"/>
      <c r="V2031" s="76"/>
      <c r="W2031" s="76"/>
      <c r="X2031" s="76"/>
      <c r="Y2031" s="76"/>
      <c r="Z2031" s="76"/>
      <c r="AA2031" s="76"/>
      <c r="AB2031" s="76"/>
      <c r="AC2031" s="76"/>
      <c r="AD2031" s="76"/>
      <c r="AE2031" s="76"/>
      <c r="AF2031" s="76"/>
      <c r="AG2031" s="76"/>
    </row>
    <row r="2032" spans="2:33" ht="15" customHeight="1" x14ac:dyDescent="0.2"/>
    <row r="2033" ht="15" customHeight="1" x14ac:dyDescent="0.2"/>
    <row r="2034" ht="15" customHeight="1" x14ac:dyDescent="0.2"/>
    <row r="2035" ht="15" customHeight="1" x14ac:dyDescent="0.2"/>
    <row r="2036" ht="15" customHeight="1" x14ac:dyDescent="0.2"/>
    <row r="2037" ht="15" customHeight="1" x14ac:dyDescent="0.2"/>
    <row r="2038" ht="15" customHeight="1" x14ac:dyDescent="0.2"/>
    <row r="2039" ht="15" customHeight="1" x14ac:dyDescent="0.2"/>
    <row r="2040" ht="15" customHeight="1" x14ac:dyDescent="0.2"/>
    <row r="2041" ht="15" customHeight="1" x14ac:dyDescent="0.2"/>
    <row r="2042" ht="15" customHeight="1" x14ac:dyDescent="0.2"/>
    <row r="2043" ht="15" customHeight="1" x14ac:dyDescent="0.2"/>
    <row r="2044" ht="15" customHeight="1" x14ac:dyDescent="0.2"/>
    <row r="2045" ht="15" customHeight="1" x14ac:dyDescent="0.2"/>
    <row r="2046" ht="15" customHeight="1" x14ac:dyDescent="0.2"/>
    <row r="2047" ht="15" customHeight="1" x14ac:dyDescent="0.2"/>
    <row r="2048" ht="15" customHeight="1" x14ac:dyDescent="0.2"/>
    <row r="2049" ht="15" customHeight="1" x14ac:dyDescent="0.2"/>
    <row r="2050" ht="15" customHeight="1" x14ac:dyDescent="0.2"/>
    <row r="2051" ht="15" customHeight="1" x14ac:dyDescent="0.2"/>
    <row r="2052" ht="15" customHeight="1" x14ac:dyDescent="0.2"/>
    <row r="2053" ht="15" customHeight="1" x14ac:dyDescent="0.2"/>
    <row r="2054" ht="15" customHeight="1" x14ac:dyDescent="0.2"/>
    <row r="2055" ht="15" customHeight="1" x14ac:dyDescent="0.2"/>
    <row r="2056" ht="15" customHeight="1" x14ac:dyDescent="0.2"/>
    <row r="2057" ht="15" customHeight="1" x14ac:dyDescent="0.2"/>
    <row r="2058" ht="15" customHeight="1" x14ac:dyDescent="0.2"/>
    <row r="2059" ht="15" customHeight="1" x14ac:dyDescent="0.2"/>
    <row r="2060" ht="15" customHeight="1" x14ac:dyDescent="0.2"/>
    <row r="2061" ht="15" customHeight="1" x14ac:dyDescent="0.2"/>
    <row r="2062" ht="15" customHeight="1" x14ac:dyDescent="0.2"/>
    <row r="2063" ht="15" customHeight="1" x14ac:dyDescent="0.2"/>
    <row r="2064" ht="15" customHeight="1" x14ac:dyDescent="0.2"/>
    <row r="2065" ht="15" customHeight="1" x14ac:dyDescent="0.2"/>
    <row r="2066" ht="15" customHeight="1" x14ac:dyDescent="0.2"/>
    <row r="2067" ht="15" customHeight="1" x14ac:dyDescent="0.2"/>
    <row r="2068" ht="15" customHeight="1" x14ac:dyDescent="0.2"/>
    <row r="2069" ht="15" customHeight="1" x14ac:dyDescent="0.2"/>
    <row r="2070" ht="15" customHeight="1" x14ac:dyDescent="0.2"/>
    <row r="2071" ht="15" customHeight="1" x14ac:dyDescent="0.2"/>
    <row r="2072" ht="15" customHeight="1" x14ac:dyDescent="0.2"/>
    <row r="2073" ht="15" customHeight="1" x14ac:dyDescent="0.2"/>
    <row r="2074" ht="15" customHeight="1" x14ac:dyDescent="0.2"/>
    <row r="2075" ht="15" customHeight="1" x14ac:dyDescent="0.2"/>
    <row r="2076" ht="15" customHeight="1" x14ac:dyDescent="0.2"/>
    <row r="2077" ht="15" customHeight="1" x14ac:dyDescent="0.2"/>
    <row r="2078" ht="15" customHeight="1" x14ac:dyDescent="0.2"/>
    <row r="2079" ht="15" customHeight="1" x14ac:dyDescent="0.2"/>
    <row r="2080" ht="15" customHeight="1" x14ac:dyDescent="0.2"/>
    <row r="2081" ht="15" customHeight="1" x14ac:dyDescent="0.2"/>
    <row r="2082" ht="15" customHeight="1" x14ac:dyDescent="0.2"/>
    <row r="2083" ht="15" customHeight="1" x14ac:dyDescent="0.2"/>
    <row r="2084" ht="15" customHeight="1" x14ac:dyDescent="0.2"/>
    <row r="2085" ht="15" customHeight="1" x14ac:dyDescent="0.2"/>
    <row r="2086" ht="15" customHeight="1" x14ac:dyDescent="0.2"/>
    <row r="2087" ht="15" customHeight="1" x14ac:dyDescent="0.2"/>
    <row r="2088" ht="15" customHeight="1" x14ac:dyDescent="0.2"/>
    <row r="2089" ht="15" customHeight="1" x14ac:dyDescent="0.2"/>
    <row r="2090" ht="15" customHeight="1" x14ac:dyDescent="0.2"/>
    <row r="2091" ht="15" customHeight="1" x14ac:dyDescent="0.2"/>
    <row r="2092" ht="15" customHeight="1" x14ac:dyDescent="0.2"/>
    <row r="2093" ht="15" customHeight="1" x14ac:dyDescent="0.2"/>
    <row r="2094" ht="15" customHeight="1" x14ac:dyDescent="0.2"/>
    <row r="2095" ht="15" customHeight="1" x14ac:dyDescent="0.2"/>
    <row r="2096" ht="15" customHeight="1" x14ac:dyDescent="0.2"/>
    <row r="2097" ht="15" customHeight="1" x14ac:dyDescent="0.2"/>
    <row r="2098" ht="15" customHeight="1" x14ac:dyDescent="0.2"/>
    <row r="2099" ht="15" customHeight="1" x14ac:dyDescent="0.2"/>
    <row r="2100" ht="15" customHeight="1" x14ac:dyDescent="0.2"/>
    <row r="2101" ht="15" customHeight="1" x14ac:dyDescent="0.2"/>
    <row r="2102" ht="15" customHeight="1" x14ac:dyDescent="0.2"/>
    <row r="2103" ht="15" customHeight="1" x14ac:dyDescent="0.2"/>
    <row r="2104" ht="15" customHeight="1" x14ac:dyDescent="0.2"/>
    <row r="2105" ht="15" customHeight="1" x14ac:dyDescent="0.2"/>
    <row r="2106" ht="15" customHeight="1" x14ac:dyDescent="0.2"/>
    <row r="2107" ht="15" customHeight="1" x14ac:dyDescent="0.2"/>
    <row r="2108" ht="15" customHeight="1" x14ac:dyDescent="0.2"/>
    <row r="2109" ht="15" customHeight="1" x14ac:dyDescent="0.2"/>
    <row r="2110" ht="15" customHeight="1" x14ac:dyDescent="0.2"/>
    <row r="2111" ht="15" customHeight="1" x14ac:dyDescent="0.2"/>
    <row r="2112" ht="15" customHeight="1" x14ac:dyDescent="0.2"/>
    <row r="2113" ht="15" customHeight="1" x14ac:dyDescent="0.2"/>
    <row r="2114" ht="15" customHeight="1" x14ac:dyDescent="0.2"/>
    <row r="2115" ht="15" customHeight="1" x14ac:dyDescent="0.2"/>
    <row r="2116" ht="15" customHeight="1" x14ac:dyDescent="0.2"/>
    <row r="2117" ht="15" customHeight="1" x14ac:dyDescent="0.2"/>
    <row r="2118" ht="15" customHeight="1" x14ac:dyDescent="0.2"/>
    <row r="2119" ht="15" customHeight="1" x14ac:dyDescent="0.2"/>
    <row r="2120" ht="15" customHeight="1" x14ac:dyDescent="0.2"/>
    <row r="2121" ht="15" customHeight="1" x14ac:dyDescent="0.2"/>
    <row r="2122" ht="15" customHeight="1" x14ac:dyDescent="0.2"/>
    <row r="2123" ht="15" customHeight="1" x14ac:dyDescent="0.2"/>
    <row r="2124" ht="15" customHeight="1" x14ac:dyDescent="0.2"/>
    <row r="2125" ht="15" customHeight="1" x14ac:dyDescent="0.2"/>
    <row r="2126" ht="15" customHeight="1" x14ac:dyDescent="0.2"/>
    <row r="2127" ht="15" customHeight="1" x14ac:dyDescent="0.2"/>
    <row r="2128" ht="15" customHeight="1" x14ac:dyDescent="0.2"/>
    <row r="2129" ht="15" customHeight="1" x14ac:dyDescent="0.2"/>
    <row r="2130" ht="15" customHeight="1" x14ac:dyDescent="0.2"/>
    <row r="2131" ht="15" customHeight="1" x14ac:dyDescent="0.2"/>
    <row r="2132" ht="15" customHeight="1" x14ac:dyDescent="0.2"/>
    <row r="2133" ht="15" customHeight="1" x14ac:dyDescent="0.2"/>
    <row r="2134" ht="15" customHeight="1" x14ac:dyDescent="0.2"/>
    <row r="2135" ht="15" customHeight="1" x14ac:dyDescent="0.2"/>
    <row r="2136" ht="15" customHeight="1" x14ac:dyDescent="0.2"/>
    <row r="2137" ht="15" customHeight="1" x14ac:dyDescent="0.2"/>
    <row r="2138" ht="15" customHeight="1" x14ac:dyDescent="0.2"/>
    <row r="2139" ht="15" customHeight="1" x14ac:dyDescent="0.2"/>
    <row r="2140" ht="15" customHeight="1" x14ac:dyDescent="0.2"/>
    <row r="2141" ht="15" customHeight="1" x14ac:dyDescent="0.2"/>
    <row r="2142" ht="15" customHeight="1" x14ac:dyDescent="0.2"/>
    <row r="2143" ht="15" customHeight="1" x14ac:dyDescent="0.2"/>
    <row r="2144" ht="15" customHeight="1" x14ac:dyDescent="0.2"/>
    <row r="2145" spans="2:33" ht="15" customHeight="1" x14ac:dyDescent="0.2"/>
    <row r="2146" spans="2:33" ht="15" customHeight="1" x14ac:dyDescent="0.2"/>
    <row r="2147" spans="2:33" ht="15" customHeight="1" x14ac:dyDescent="0.2"/>
    <row r="2148" spans="2:33" ht="15" customHeight="1" x14ac:dyDescent="0.2"/>
    <row r="2149" spans="2:33" ht="15" customHeight="1" x14ac:dyDescent="0.2"/>
    <row r="2150" spans="2:33" ht="15" customHeight="1" x14ac:dyDescent="0.2"/>
    <row r="2151" spans="2:33" ht="15" customHeight="1" x14ac:dyDescent="0.2"/>
    <row r="2152" spans="2:33" ht="15" customHeight="1" x14ac:dyDescent="0.2"/>
    <row r="2153" spans="2:33" ht="15" customHeight="1" x14ac:dyDescent="0.2">
      <c r="B2153" s="76"/>
      <c r="C2153" s="76"/>
      <c r="D2153" s="76"/>
      <c r="E2153" s="76"/>
      <c r="F2153" s="76"/>
      <c r="G2153" s="76"/>
      <c r="H2153" s="76"/>
      <c r="I2153" s="76"/>
      <c r="J2153" s="76"/>
      <c r="K2153" s="76"/>
      <c r="L2153" s="76"/>
      <c r="M2153" s="76"/>
      <c r="N2153" s="76"/>
      <c r="O2153" s="76"/>
      <c r="P2153" s="76"/>
      <c r="Q2153" s="76"/>
      <c r="R2153" s="76"/>
      <c r="S2153" s="76"/>
      <c r="T2153" s="76"/>
      <c r="U2153" s="76"/>
      <c r="V2153" s="76"/>
      <c r="W2153" s="76"/>
      <c r="X2153" s="76"/>
      <c r="Y2153" s="76"/>
      <c r="Z2153" s="76"/>
      <c r="AA2153" s="76"/>
      <c r="AB2153" s="76"/>
      <c r="AC2153" s="76"/>
      <c r="AD2153" s="76"/>
      <c r="AE2153" s="76"/>
      <c r="AF2153" s="76"/>
      <c r="AG2153" s="76"/>
    </row>
    <row r="2154" spans="2:33" ht="15" customHeight="1" x14ac:dyDescent="0.2"/>
    <row r="2155" spans="2:33" ht="15" customHeight="1" x14ac:dyDescent="0.2"/>
    <row r="2156" spans="2:33" ht="15" customHeight="1" x14ac:dyDescent="0.2"/>
    <row r="2157" spans="2:33" ht="15" customHeight="1" x14ac:dyDescent="0.2"/>
    <row r="2158" spans="2:33" ht="15" customHeight="1" x14ac:dyDescent="0.2"/>
    <row r="2159" spans="2:33" ht="15" customHeight="1" x14ac:dyDescent="0.2"/>
    <row r="2160" spans="2:33" ht="15" customHeight="1" x14ac:dyDescent="0.2"/>
    <row r="2161" ht="15" customHeight="1" x14ac:dyDescent="0.2"/>
    <row r="2162" ht="15" customHeight="1" x14ac:dyDescent="0.2"/>
    <row r="2163" ht="15" customHeight="1" x14ac:dyDescent="0.2"/>
    <row r="2164" ht="15" customHeight="1" x14ac:dyDescent="0.2"/>
    <row r="2165" ht="15" customHeight="1" x14ac:dyDescent="0.2"/>
    <row r="2166" ht="15" customHeight="1" x14ac:dyDescent="0.2"/>
    <row r="2167" ht="15" customHeight="1" x14ac:dyDescent="0.2"/>
    <row r="2168" ht="15" customHeight="1" x14ac:dyDescent="0.2"/>
    <row r="2169" ht="15" customHeight="1" x14ac:dyDescent="0.2"/>
    <row r="2170" ht="15" customHeight="1" x14ac:dyDescent="0.2"/>
    <row r="2171" ht="15" customHeight="1" x14ac:dyDescent="0.2"/>
    <row r="2172" ht="15" customHeight="1" x14ac:dyDescent="0.2"/>
    <row r="2173" ht="15" customHeight="1" x14ac:dyDescent="0.2"/>
    <row r="2174" ht="15" customHeight="1" x14ac:dyDescent="0.2"/>
    <row r="2175" ht="15" customHeight="1" x14ac:dyDescent="0.2"/>
    <row r="2176" ht="15" customHeight="1" x14ac:dyDescent="0.2"/>
    <row r="2177" ht="15" customHeight="1" x14ac:dyDescent="0.2"/>
    <row r="2178" ht="15" customHeight="1" x14ac:dyDescent="0.2"/>
    <row r="2179" ht="15" customHeight="1" x14ac:dyDescent="0.2"/>
    <row r="2180" ht="15" customHeight="1" x14ac:dyDescent="0.2"/>
    <row r="2181" ht="15" customHeight="1" x14ac:dyDescent="0.2"/>
    <row r="2182" ht="15" customHeight="1" x14ac:dyDescent="0.2"/>
    <row r="2183" ht="15" customHeight="1" x14ac:dyDescent="0.2"/>
    <row r="2184" ht="15" customHeight="1" x14ac:dyDescent="0.2"/>
    <row r="2185" ht="15" customHeight="1" x14ac:dyDescent="0.2"/>
    <row r="2186" ht="15" customHeight="1" x14ac:dyDescent="0.2"/>
    <row r="2187" ht="15" customHeight="1" x14ac:dyDescent="0.2"/>
    <row r="2188" ht="15" customHeight="1" x14ac:dyDescent="0.2"/>
    <row r="2189" ht="15" customHeight="1" x14ac:dyDescent="0.2"/>
    <row r="2190" ht="15" customHeight="1" x14ac:dyDescent="0.2"/>
    <row r="2191" ht="15" customHeight="1" x14ac:dyDescent="0.2"/>
    <row r="2192" ht="15" customHeight="1" x14ac:dyDescent="0.2"/>
    <row r="2193" ht="15" customHeight="1" x14ac:dyDescent="0.2"/>
    <row r="2194" ht="15" customHeight="1" x14ac:dyDescent="0.2"/>
    <row r="2195" ht="15" customHeight="1" x14ac:dyDescent="0.2"/>
    <row r="2196" ht="15" customHeight="1" x14ac:dyDescent="0.2"/>
    <row r="2197" ht="15" customHeight="1" x14ac:dyDescent="0.2"/>
    <row r="2198" ht="15" customHeight="1" x14ac:dyDescent="0.2"/>
    <row r="2199" ht="15" customHeight="1" x14ac:dyDescent="0.2"/>
    <row r="2200" ht="15" customHeight="1" x14ac:dyDescent="0.2"/>
    <row r="2201" ht="15" customHeight="1" x14ac:dyDescent="0.2"/>
    <row r="2202" ht="15" customHeight="1" x14ac:dyDescent="0.2"/>
    <row r="2203" ht="15" customHeight="1" x14ac:dyDescent="0.2"/>
    <row r="2204" ht="15" customHeight="1" x14ac:dyDescent="0.2"/>
    <row r="2205" ht="15" customHeight="1" x14ac:dyDescent="0.2"/>
    <row r="2206" ht="15" customHeight="1" x14ac:dyDescent="0.2"/>
    <row r="2207" ht="15" customHeight="1" x14ac:dyDescent="0.2"/>
    <row r="2208" ht="15" customHeight="1" x14ac:dyDescent="0.2"/>
    <row r="2209" ht="15" customHeight="1" x14ac:dyDescent="0.2"/>
    <row r="2210" ht="15" customHeight="1" x14ac:dyDescent="0.2"/>
    <row r="2211" ht="15" customHeight="1" x14ac:dyDescent="0.2"/>
    <row r="2212" ht="15" customHeight="1" x14ac:dyDescent="0.2"/>
    <row r="2213" ht="15" customHeight="1" x14ac:dyDescent="0.2"/>
    <row r="2214" ht="15" customHeight="1" x14ac:dyDescent="0.2"/>
    <row r="2215" ht="15" customHeight="1" x14ac:dyDescent="0.2"/>
    <row r="2216" ht="15" customHeight="1" x14ac:dyDescent="0.2"/>
    <row r="2217" ht="15" customHeight="1" x14ac:dyDescent="0.2"/>
    <row r="2218" ht="15" customHeight="1" x14ac:dyDescent="0.2"/>
    <row r="2219" ht="15" customHeight="1" x14ac:dyDescent="0.2"/>
    <row r="2220" ht="15" customHeight="1" x14ac:dyDescent="0.2"/>
    <row r="2221" ht="15" customHeight="1" x14ac:dyDescent="0.2"/>
    <row r="2222" ht="15" customHeight="1" x14ac:dyDescent="0.2"/>
    <row r="2223" ht="15" customHeight="1" x14ac:dyDescent="0.2"/>
    <row r="2224" ht="15" customHeight="1" x14ac:dyDescent="0.2"/>
    <row r="2225" ht="15" customHeight="1" x14ac:dyDescent="0.2"/>
    <row r="2226" ht="15" customHeight="1" x14ac:dyDescent="0.2"/>
    <row r="2227" ht="15" customHeight="1" x14ac:dyDescent="0.2"/>
    <row r="2228" ht="15" customHeight="1" x14ac:dyDescent="0.2"/>
    <row r="2229" ht="15" customHeight="1" x14ac:dyDescent="0.2"/>
    <row r="2230" ht="15" customHeight="1" x14ac:dyDescent="0.2"/>
    <row r="2231" ht="15" customHeight="1" x14ac:dyDescent="0.2"/>
    <row r="2232" ht="15" customHeight="1" x14ac:dyDescent="0.2"/>
    <row r="2233" ht="15" customHeight="1" x14ac:dyDescent="0.2"/>
    <row r="2234" ht="15" customHeight="1" x14ac:dyDescent="0.2"/>
    <row r="2235" ht="15" customHeight="1" x14ac:dyDescent="0.2"/>
    <row r="2236" ht="15" customHeight="1" x14ac:dyDescent="0.2"/>
    <row r="2237" ht="15" customHeight="1" x14ac:dyDescent="0.2"/>
    <row r="2238" ht="15" customHeight="1" x14ac:dyDescent="0.2"/>
    <row r="2239" ht="15" customHeight="1" x14ac:dyDescent="0.2"/>
    <row r="2240" ht="15" customHeight="1" x14ac:dyDescent="0.2"/>
    <row r="2241" ht="15" customHeight="1" x14ac:dyDescent="0.2"/>
    <row r="2242" ht="15" customHeight="1" x14ac:dyDescent="0.2"/>
    <row r="2243" ht="15" customHeight="1" x14ac:dyDescent="0.2"/>
    <row r="2244" ht="15" customHeight="1" x14ac:dyDescent="0.2"/>
    <row r="2245" ht="15" customHeight="1" x14ac:dyDescent="0.2"/>
    <row r="2246" ht="15" customHeight="1" x14ac:dyDescent="0.2"/>
    <row r="2247" ht="15" customHeight="1" x14ac:dyDescent="0.2"/>
    <row r="2248" ht="15" customHeight="1" x14ac:dyDescent="0.2"/>
    <row r="2249" ht="15" customHeight="1" x14ac:dyDescent="0.2"/>
    <row r="2250" ht="15" customHeight="1" x14ac:dyDescent="0.2"/>
    <row r="2251" ht="15" customHeight="1" x14ac:dyDescent="0.2"/>
    <row r="2252" ht="15" customHeight="1" x14ac:dyDescent="0.2"/>
    <row r="2253" ht="15" customHeight="1" x14ac:dyDescent="0.2"/>
    <row r="2254" ht="15" customHeight="1" x14ac:dyDescent="0.2"/>
    <row r="2255" ht="15" customHeight="1" x14ac:dyDescent="0.2"/>
    <row r="2256" ht="15" customHeight="1" x14ac:dyDescent="0.2"/>
    <row r="2257" ht="15" customHeight="1" x14ac:dyDescent="0.2"/>
    <row r="2258" ht="15" customHeight="1" x14ac:dyDescent="0.2"/>
    <row r="2259" ht="15" customHeight="1" x14ac:dyDescent="0.2"/>
    <row r="2260" ht="15" customHeight="1" x14ac:dyDescent="0.2"/>
    <row r="2261" ht="15" customHeight="1" x14ac:dyDescent="0.2"/>
    <row r="2262" ht="15" customHeight="1" x14ac:dyDescent="0.2"/>
    <row r="2263" ht="15" customHeight="1" x14ac:dyDescent="0.2"/>
    <row r="2264" ht="15" customHeight="1" x14ac:dyDescent="0.2"/>
    <row r="2265" ht="15" customHeight="1" x14ac:dyDescent="0.2"/>
    <row r="2266" ht="15" customHeight="1" x14ac:dyDescent="0.2"/>
    <row r="2267" ht="15" customHeight="1" x14ac:dyDescent="0.2"/>
    <row r="2268" ht="15" customHeight="1" x14ac:dyDescent="0.2"/>
    <row r="2269" ht="15" customHeight="1" x14ac:dyDescent="0.2"/>
    <row r="2270" ht="15" customHeight="1" x14ac:dyDescent="0.2"/>
    <row r="2271" ht="15" customHeight="1" x14ac:dyDescent="0.2"/>
    <row r="2272" ht="15" customHeight="1" x14ac:dyDescent="0.2"/>
    <row r="2273" ht="15" customHeight="1" x14ac:dyDescent="0.2"/>
    <row r="2274" ht="15" customHeight="1" x14ac:dyDescent="0.2"/>
    <row r="2275" ht="15" customHeight="1" x14ac:dyDescent="0.2"/>
    <row r="2276" ht="15" customHeight="1" x14ac:dyDescent="0.2"/>
    <row r="2277" ht="15" customHeight="1" x14ac:dyDescent="0.2"/>
    <row r="2278" ht="15" customHeight="1" x14ac:dyDescent="0.2"/>
    <row r="2279" ht="15" customHeight="1" x14ac:dyDescent="0.2"/>
    <row r="2280" ht="15" customHeight="1" x14ac:dyDescent="0.2"/>
    <row r="2281" ht="15" customHeight="1" x14ac:dyDescent="0.2"/>
    <row r="2282" ht="15" customHeight="1" x14ac:dyDescent="0.2"/>
    <row r="2283" ht="15" customHeight="1" x14ac:dyDescent="0.2"/>
    <row r="2284" ht="15" customHeight="1" x14ac:dyDescent="0.2"/>
    <row r="2285" ht="15" customHeight="1" x14ac:dyDescent="0.2"/>
    <row r="2286" ht="15" customHeight="1" x14ac:dyDescent="0.2"/>
    <row r="2287" ht="15" customHeight="1" x14ac:dyDescent="0.2"/>
    <row r="2288" ht="15" customHeight="1" x14ac:dyDescent="0.2"/>
    <row r="2289" ht="15" customHeight="1" x14ac:dyDescent="0.2"/>
    <row r="2290" ht="15" customHeight="1" x14ac:dyDescent="0.2"/>
    <row r="2291" ht="15" customHeight="1" x14ac:dyDescent="0.2"/>
    <row r="2292" ht="15" customHeight="1" x14ac:dyDescent="0.2"/>
    <row r="2293" ht="15" customHeight="1" x14ac:dyDescent="0.2"/>
    <row r="2294" ht="15" customHeight="1" x14ac:dyDescent="0.2"/>
    <row r="2295" ht="15" customHeight="1" x14ac:dyDescent="0.2"/>
    <row r="2296" ht="15" customHeight="1" x14ac:dyDescent="0.2"/>
    <row r="2297" ht="15" customHeight="1" x14ac:dyDescent="0.2"/>
    <row r="2298" ht="15" customHeight="1" x14ac:dyDescent="0.2"/>
    <row r="2299" ht="15" customHeight="1" x14ac:dyDescent="0.2"/>
    <row r="2300" ht="15" customHeight="1" x14ac:dyDescent="0.2"/>
    <row r="2301" ht="15" customHeight="1" x14ac:dyDescent="0.2"/>
    <row r="2302" ht="15" customHeight="1" x14ac:dyDescent="0.2"/>
    <row r="2303" ht="15" customHeight="1" x14ac:dyDescent="0.2"/>
    <row r="2304" ht="15" customHeight="1" x14ac:dyDescent="0.2"/>
    <row r="2305" spans="2:33" ht="15" customHeight="1" x14ac:dyDescent="0.2"/>
    <row r="2306" spans="2:33" ht="15" customHeight="1" x14ac:dyDescent="0.2"/>
    <row r="2307" spans="2:33" ht="15" customHeight="1" x14ac:dyDescent="0.2"/>
    <row r="2308" spans="2:33" ht="15" customHeight="1" x14ac:dyDescent="0.2"/>
    <row r="2309" spans="2:33" ht="15" customHeight="1" x14ac:dyDescent="0.2"/>
    <row r="2310" spans="2:33" ht="15" customHeight="1" x14ac:dyDescent="0.2"/>
    <row r="2311" spans="2:33" ht="15" customHeight="1" x14ac:dyDescent="0.2"/>
    <row r="2312" spans="2:33" ht="15" customHeight="1" x14ac:dyDescent="0.2"/>
    <row r="2313" spans="2:33" ht="15" customHeight="1" x14ac:dyDescent="0.2"/>
    <row r="2314" spans="2:33" ht="15" customHeight="1" x14ac:dyDescent="0.2"/>
    <row r="2315" spans="2:33" ht="15" customHeight="1" x14ac:dyDescent="0.2"/>
    <row r="2316" spans="2:33" ht="15" customHeight="1" x14ac:dyDescent="0.2"/>
    <row r="2317" spans="2:33" ht="15" customHeight="1" x14ac:dyDescent="0.2">
      <c r="B2317" s="76"/>
      <c r="C2317" s="76"/>
      <c r="D2317" s="76"/>
      <c r="E2317" s="76"/>
      <c r="F2317" s="76"/>
      <c r="G2317" s="76"/>
      <c r="H2317" s="76"/>
      <c r="I2317" s="76"/>
      <c r="J2317" s="76"/>
      <c r="K2317" s="76"/>
      <c r="L2317" s="76"/>
      <c r="M2317" s="76"/>
      <c r="N2317" s="76"/>
      <c r="O2317" s="76"/>
      <c r="P2317" s="76"/>
      <c r="Q2317" s="76"/>
      <c r="R2317" s="76"/>
      <c r="S2317" s="76"/>
      <c r="T2317" s="76"/>
      <c r="U2317" s="76"/>
      <c r="V2317" s="76"/>
      <c r="W2317" s="76"/>
      <c r="X2317" s="76"/>
      <c r="Y2317" s="76"/>
      <c r="Z2317" s="76"/>
      <c r="AA2317" s="76"/>
      <c r="AB2317" s="76"/>
      <c r="AC2317" s="76"/>
      <c r="AD2317" s="76"/>
      <c r="AE2317" s="76"/>
      <c r="AF2317" s="76"/>
      <c r="AG2317" s="76"/>
    </row>
    <row r="2318" spans="2:33" ht="15" customHeight="1" x14ac:dyDescent="0.2"/>
    <row r="2319" spans="2:33" ht="15" customHeight="1" x14ac:dyDescent="0.2"/>
    <row r="2320" spans="2:33" ht="15" customHeight="1" x14ac:dyDescent="0.2"/>
    <row r="2321" ht="15" customHeight="1" x14ac:dyDescent="0.2"/>
    <row r="2322" ht="15" customHeight="1" x14ac:dyDescent="0.2"/>
    <row r="2323" ht="15" customHeight="1" x14ac:dyDescent="0.2"/>
    <row r="2324" ht="15" customHeight="1" x14ac:dyDescent="0.2"/>
    <row r="2325" ht="15" customHeight="1" x14ac:dyDescent="0.2"/>
    <row r="2326" ht="15" customHeight="1" x14ac:dyDescent="0.2"/>
    <row r="2327" ht="15" customHeight="1" x14ac:dyDescent="0.2"/>
    <row r="2328" ht="15" customHeight="1" x14ac:dyDescent="0.2"/>
    <row r="2329" ht="15" customHeight="1" x14ac:dyDescent="0.2"/>
    <row r="2330" ht="15" customHeight="1" x14ac:dyDescent="0.2"/>
    <row r="2331" ht="15" customHeight="1" x14ac:dyDescent="0.2"/>
    <row r="2332" ht="15" customHeight="1" x14ac:dyDescent="0.2"/>
    <row r="2333" ht="15" customHeight="1" x14ac:dyDescent="0.2"/>
    <row r="2334" ht="15" customHeight="1" x14ac:dyDescent="0.2"/>
    <row r="2335" ht="15" customHeight="1" x14ac:dyDescent="0.2"/>
    <row r="2336" ht="15" customHeight="1" x14ac:dyDescent="0.2"/>
    <row r="2337" ht="15" customHeight="1" x14ac:dyDescent="0.2"/>
    <row r="2338" ht="15" customHeight="1" x14ac:dyDescent="0.2"/>
    <row r="2339" ht="15" customHeight="1" x14ac:dyDescent="0.2"/>
    <row r="2340" ht="15" customHeight="1" x14ac:dyDescent="0.2"/>
    <row r="2341" ht="15" customHeight="1" x14ac:dyDescent="0.2"/>
    <row r="2342" ht="15" customHeight="1" x14ac:dyDescent="0.2"/>
    <row r="2343" ht="15" customHeight="1" x14ac:dyDescent="0.2"/>
    <row r="2344" ht="15" customHeight="1" x14ac:dyDescent="0.2"/>
    <row r="2345" ht="15" customHeight="1" x14ac:dyDescent="0.2"/>
    <row r="2346" ht="15" customHeight="1" x14ac:dyDescent="0.2"/>
    <row r="2347" ht="15" customHeight="1" x14ac:dyDescent="0.2"/>
    <row r="2348" ht="15" customHeight="1" x14ac:dyDescent="0.2"/>
    <row r="2349" ht="15" customHeight="1" x14ac:dyDescent="0.2"/>
    <row r="2350" ht="15" customHeight="1" x14ac:dyDescent="0.2"/>
    <row r="2351" ht="15" customHeight="1" x14ac:dyDescent="0.2"/>
    <row r="2352" ht="15" customHeight="1" x14ac:dyDescent="0.2"/>
    <row r="2353" ht="15" customHeight="1" x14ac:dyDescent="0.2"/>
    <row r="2354" ht="15" customHeight="1" x14ac:dyDescent="0.2"/>
    <row r="2355" ht="15" customHeight="1" x14ac:dyDescent="0.2"/>
    <row r="2356" ht="15" customHeight="1" x14ac:dyDescent="0.2"/>
    <row r="2357" ht="15" customHeight="1" x14ac:dyDescent="0.2"/>
    <row r="2358" ht="15" customHeight="1" x14ac:dyDescent="0.2"/>
    <row r="2359" ht="15" customHeight="1" x14ac:dyDescent="0.2"/>
    <row r="2360" ht="15" customHeight="1" x14ac:dyDescent="0.2"/>
    <row r="2361" ht="15" customHeight="1" x14ac:dyDescent="0.2"/>
    <row r="2362" ht="15" customHeight="1" x14ac:dyDescent="0.2"/>
    <row r="2363" ht="15" customHeight="1" x14ac:dyDescent="0.2"/>
    <row r="2364" ht="15" customHeight="1" x14ac:dyDescent="0.2"/>
    <row r="2365" ht="15" customHeight="1" x14ac:dyDescent="0.2"/>
    <row r="2366" ht="15" customHeight="1" x14ac:dyDescent="0.2"/>
    <row r="2367" ht="15" customHeight="1" x14ac:dyDescent="0.2"/>
    <row r="2368" ht="15" customHeight="1" x14ac:dyDescent="0.2"/>
    <row r="2369" ht="15" customHeight="1" x14ac:dyDescent="0.2"/>
    <row r="2370" ht="15" customHeight="1" x14ac:dyDescent="0.2"/>
    <row r="2371" ht="15" customHeight="1" x14ac:dyDescent="0.2"/>
    <row r="2372" ht="15" customHeight="1" x14ac:dyDescent="0.2"/>
    <row r="2373" ht="15" customHeight="1" x14ac:dyDescent="0.2"/>
    <row r="2374" ht="15" customHeight="1" x14ac:dyDescent="0.2"/>
    <row r="2375" ht="15" customHeight="1" x14ac:dyDescent="0.2"/>
    <row r="2376" ht="15" customHeight="1" x14ac:dyDescent="0.2"/>
    <row r="2377" ht="15" customHeight="1" x14ac:dyDescent="0.2"/>
    <row r="2378" ht="15" customHeight="1" x14ac:dyDescent="0.2"/>
    <row r="2379" ht="15" customHeight="1" x14ac:dyDescent="0.2"/>
    <row r="2380" ht="15" customHeight="1" x14ac:dyDescent="0.2"/>
    <row r="2381" ht="15" customHeight="1" x14ac:dyDescent="0.2"/>
    <row r="2382" ht="15" customHeight="1" x14ac:dyDescent="0.2"/>
    <row r="2383" ht="15" customHeight="1" x14ac:dyDescent="0.2"/>
    <row r="2384" ht="15" customHeight="1" x14ac:dyDescent="0.2"/>
    <row r="2385" ht="15" customHeight="1" x14ac:dyDescent="0.2"/>
    <row r="2386" ht="15" customHeight="1" x14ac:dyDescent="0.2"/>
    <row r="2387" ht="15" customHeight="1" x14ac:dyDescent="0.2"/>
    <row r="2388" ht="15" customHeight="1" x14ac:dyDescent="0.2"/>
    <row r="2389" ht="15" customHeight="1" x14ac:dyDescent="0.2"/>
    <row r="2390" ht="15" customHeight="1" x14ac:dyDescent="0.2"/>
    <row r="2391" ht="15" customHeight="1" x14ac:dyDescent="0.2"/>
    <row r="2392" ht="15" customHeight="1" x14ac:dyDescent="0.2"/>
    <row r="2393" ht="15" customHeight="1" x14ac:dyDescent="0.2"/>
    <row r="2394" ht="15" customHeight="1" x14ac:dyDescent="0.2"/>
    <row r="2395" ht="15" customHeight="1" x14ac:dyDescent="0.2"/>
    <row r="2396" ht="15" customHeight="1" x14ac:dyDescent="0.2"/>
    <row r="2397" ht="15" customHeight="1" x14ac:dyDescent="0.2"/>
    <row r="2398" ht="15" customHeight="1" x14ac:dyDescent="0.2"/>
    <row r="2399" ht="15" customHeight="1" x14ac:dyDescent="0.2"/>
    <row r="2400" ht="15" customHeight="1" x14ac:dyDescent="0.2"/>
    <row r="2401" ht="15" customHeight="1" x14ac:dyDescent="0.2"/>
    <row r="2402" ht="15" customHeight="1" x14ac:dyDescent="0.2"/>
    <row r="2403" ht="15" customHeight="1" x14ac:dyDescent="0.2"/>
    <row r="2404" ht="15" customHeight="1" x14ac:dyDescent="0.2"/>
    <row r="2405" ht="15" customHeight="1" x14ac:dyDescent="0.2"/>
    <row r="2406" ht="15" customHeight="1" x14ac:dyDescent="0.2"/>
    <row r="2407" ht="15" customHeight="1" x14ac:dyDescent="0.2"/>
    <row r="2408" ht="15" customHeight="1" x14ac:dyDescent="0.2"/>
    <row r="2409" ht="15" customHeight="1" x14ac:dyDescent="0.2"/>
    <row r="2410" ht="15" customHeight="1" x14ac:dyDescent="0.2"/>
    <row r="2411" ht="15" customHeight="1" x14ac:dyDescent="0.2"/>
    <row r="2412" ht="15" customHeight="1" x14ac:dyDescent="0.2"/>
    <row r="2413" ht="15" customHeight="1" x14ac:dyDescent="0.2"/>
    <row r="2414" ht="15" customHeight="1" x14ac:dyDescent="0.2"/>
    <row r="2415" ht="15" customHeight="1" x14ac:dyDescent="0.2"/>
    <row r="2416" ht="15" customHeight="1" x14ac:dyDescent="0.2"/>
    <row r="2417" spans="2:33" ht="15" customHeight="1" x14ac:dyDescent="0.2"/>
    <row r="2418" spans="2:33" ht="15" customHeight="1" x14ac:dyDescent="0.2"/>
    <row r="2419" spans="2:33" ht="15" customHeight="1" x14ac:dyDescent="0.2">
      <c r="B2419" s="76"/>
      <c r="C2419" s="76"/>
      <c r="D2419" s="76"/>
      <c r="E2419" s="76"/>
      <c r="F2419" s="76"/>
      <c r="G2419" s="76"/>
      <c r="H2419" s="76"/>
      <c r="I2419" s="76"/>
      <c r="J2419" s="76"/>
      <c r="K2419" s="76"/>
      <c r="L2419" s="76"/>
      <c r="M2419" s="76"/>
      <c r="N2419" s="76"/>
      <c r="O2419" s="76"/>
      <c r="P2419" s="76"/>
      <c r="Q2419" s="76"/>
      <c r="R2419" s="76"/>
      <c r="S2419" s="76"/>
      <c r="T2419" s="76"/>
      <c r="U2419" s="76"/>
      <c r="V2419" s="76"/>
      <c r="W2419" s="76"/>
      <c r="X2419" s="76"/>
      <c r="Y2419" s="76"/>
      <c r="Z2419" s="76"/>
      <c r="AA2419" s="76"/>
      <c r="AB2419" s="76"/>
      <c r="AC2419" s="76"/>
      <c r="AD2419" s="76"/>
      <c r="AE2419" s="76"/>
      <c r="AF2419" s="76"/>
      <c r="AG2419" s="76"/>
    </row>
    <row r="2420" spans="2:33" ht="15" customHeight="1" x14ac:dyDescent="0.2"/>
    <row r="2421" spans="2:33" ht="15" customHeight="1" x14ac:dyDescent="0.2"/>
    <row r="2422" spans="2:33" ht="15" customHeight="1" x14ac:dyDescent="0.2"/>
    <row r="2423" spans="2:33" ht="15" customHeight="1" x14ac:dyDescent="0.2"/>
    <row r="2424" spans="2:33" ht="15" customHeight="1" x14ac:dyDescent="0.2"/>
    <row r="2425" spans="2:33" ht="15" customHeight="1" x14ac:dyDescent="0.2"/>
    <row r="2426" spans="2:33" ht="15" customHeight="1" x14ac:dyDescent="0.2"/>
    <row r="2427" spans="2:33" ht="15" customHeight="1" x14ac:dyDescent="0.2"/>
    <row r="2428" spans="2:33" ht="15" customHeight="1" x14ac:dyDescent="0.2"/>
    <row r="2429" spans="2:33" ht="15" customHeight="1" x14ac:dyDescent="0.2"/>
    <row r="2430" spans="2:33" ht="15" customHeight="1" x14ac:dyDescent="0.2"/>
    <row r="2431" spans="2:33" ht="15" customHeight="1" x14ac:dyDescent="0.2"/>
    <row r="2432" spans="2:33" ht="15" customHeight="1" x14ac:dyDescent="0.2"/>
    <row r="2433" ht="15" customHeight="1" x14ac:dyDescent="0.2"/>
    <row r="2434" ht="15" customHeight="1" x14ac:dyDescent="0.2"/>
    <row r="2435" ht="15" customHeight="1" x14ac:dyDescent="0.2"/>
    <row r="2436" ht="15" customHeight="1" x14ac:dyDescent="0.2"/>
    <row r="2437" ht="15" customHeight="1" x14ac:dyDescent="0.2"/>
    <row r="2438" ht="15" customHeight="1" x14ac:dyDescent="0.2"/>
    <row r="2439" ht="15" customHeight="1" x14ac:dyDescent="0.2"/>
    <row r="2440" ht="15" customHeight="1" x14ac:dyDescent="0.2"/>
    <row r="2441" ht="15" customHeight="1" x14ac:dyDescent="0.2"/>
    <row r="2442" ht="15" customHeight="1" x14ac:dyDescent="0.2"/>
    <row r="2443" ht="15" customHeight="1" x14ac:dyDescent="0.2"/>
    <row r="2444" ht="15" customHeight="1" x14ac:dyDescent="0.2"/>
    <row r="2445" ht="15" customHeight="1" x14ac:dyDescent="0.2"/>
    <row r="2446" ht="15" customHeight="1" x14ac:dyDescent="0.2"/>
    <row r="2447" ht="15" customHeight="1" x14ac:dyDescent="0.2"/>
    <row r="2448" ht="15" customHeight="1" x14ac:dyDescent="0.2"/>
    <row r="2449" ht="15" customHeight="1" x14ac:dyDescent="0.2"/>
    <row r="2450" ht="15" customHeight="1" x14ac:dyDescent="0.2"/>
    <row r="2451" ht="15" customHeight="1" x14ac:dyDescent="0.2"/>
    <row r="2452" ht="15" customHeight="1" x14ac:dyDescent="0.2"/>
    <row r="2453" ht="15" customHeight="1" x14ac:dyDescent="0.2"/>
    <row r="2454" ht="15" customHeight="1" x14ac:dyDescent="0.2"/>
    <row r="2455" ht="15" customHeight="1" x14ac:dyDescent="0.2"/>
    <row r="2456" ht="15" customHeight="1" x14ac:dyDescent="0.2"/>
    <row r="2457" ht="15" customHeight="1" x14ac:dyDescent="0.2"/>
    <row r="2458" ht="15" customHeight="1" x14ac:dyDescent="0.2"/>
    <row r="2459" ht="15" customHeight="1" x14ac:dyDescent="0.2"/>
    <row r="2460" ht="15" customHeight="1" x14ac:dyDescent="0.2"/>
    <row r="2461" ht="15" customHeight="1" x14ac:dyDescent="0.2"/>
    <row r="2462" ht="15" customHeight="1" x14ac:dyDescent="0.2"/>
    <row r="2463" ht="15" customHeight="1" x14ac:dyDescent="0.2"/>
    <row r="2464" ht="15" customHeight="1" x14ac:dyDescent="0.2"/>
    <row r="2465" ht="15" customHeight="1" x14ac:dyDescent="0.2"/>
    <row r="2466" ht="15" customHeight="1" x14ac:dyDescent="0.2"/>
    <row r="2467" ht="15" customHeight="1" x14ac:dyDescent="0.2"/>
    <row r="2468" ht="15" customHeight="1" x14ac:dyDescent="0.2"/>
    <row r="2469" ht="15" customHeight="1" x14ac:dyDescent="0.2"/>
    <row r="2470" ht="15" customHeight="1" x14ac:dyDescent="0.2"/>
    <row r="2471" ht="15" customHeight="1" x14ac:dyDescent="0.2"/>
    <row r="2472" ht="15" customHeight="1" x14ac:dyDescent="0.2"/>
    <row r="2473" ht="15" customHeight="1" x14ac:dyDescent="0.2"/>
    <row r="2474" ht="15" customHeight="1" x14ac:dyDescent="0.2"/>
    <row r="2475" ht="15" customHeight="1" x14ac:dyDescent="0.2"/>
    <row r="2476" ht="15" customHeight="1" x14ac:dyDescent="0.2"/>
    <row r="2477" ht="15" customHeight="1" x14ac:dyDescent="0.2"/>
    <row r="2478" ht="15" customHeight="1" x14ac:dyDescent="0.2"/>
    <row r="2479" ht="15" customHeight="1" x14ac:dyDescent="0.2"/>
    <row r="2480" ht="15" customHeight="1" x14ac:dyDescent="0.2"/>
    <row r="2481" ht="15" customHeight="1" x14ac:dyDescent="0.2"/>
    <row r="2482" ht="15" customHeight="1" x14ac:dyDescent="0.2"/>
    <row r="2483" ht="15" customHeight="1" x14ac:dyDescent="0.2"/>
    <row r="2484" ht="15" customHeight="1" x14ac:dyDescent="0.2"/>
    <row r="2485" ht="15" customHeight="1" x14ac:dyDescent="0.2"/>
    <row r="2486" ht="15" customHeight="1" x14ac:dyDescent="0.2"/>
    <row r="2487" ht="15" customHeight="1" x14ac:dyDescent="0.2"/>
    <row r="2488" ht="15" customHeight="1" x14ac:dyDescent="0.2"/>
    <row r="2489" ht="15" customHeight="1" x14ac:dyDescent="0.2"/>
    <row r="2490" ht="15" customHeight="1" x14ac:dyDescent="0.2"/>
    <row r="2491" ht="15" customHeight="1" x14ac:dyDescent="0.2"/>
    <row r="2492" ht="15" customHeight="1" x14ac:dyDescent="0.2"/>
    <row r="2493" ht="15" customHeight="1" x14ac:dyDescent="0.2"/>
    <row r="2494" ht="15" customHeight="1" x14ac:dyDescent="0.2"/>
    <row r="2495" ht="15" customHeight="1" x14ac:dyDescent="0.2"/>
    <row r="2496" ht="15" customHeight="1" x14ac:dyDescent="0.2"/>
    <row r="2497" spans="2:33" ht="15" customHeight="1" x14ac:dyDescent="0.2"/>
    <row r="2498" spans="2:33" ht="15" customHeight="1" x14ac:dyDescent="0.2"/>
    <row r="2499" spans="2:33" ht="15" customHeight="1" x14ac:dyDescent="0.2"/>
    <row r="2500" spans="2:33" ht="15" customHeight="1" x14ac:dyDescent="0.2"/>
    <row r="2501" spans="2:33" ht="15" customHeight="1" x14ac:dyDescent="0.2"/>
    <row r="2502" spans="2:33" ht="15" customHeight="1" x14ac:dyDescent="0.2"/>
    <row r="2503" spans="2:33" ht="15" customHeight="1" x14ac:dyDescent="0.2"/>
    <row r="2504" spans="2:33" ht="15" customHeight="1" x14ac:dyDescent="0.2"/>
    <row r="2505" spans="2:33" ht="15" customHeight="1" x14ac:dyDescent="0.2"/>
    <row r="2506" spans="2:33" ht="15" customHeight="1" x14ac:dyDescent="0.2"/>
    <row r="2507" spans="2:33" ht="15" customHeight="1" x14ac:dyDescent="0.2"/>
    <row r="2508" spans="2:33" ht="15" customHeight="1" x14ac:dyDescent="0.2"/>
    <row r="2509" spans="2:33" ht="15" customHeight="1" x14ac:dyDescent="0.2">
      <c r="B2509" s="76"/>
      <c r="C2509" s="76"/>
      <c r="D2509" s="76"/>
      <c r="E2509" s="76"/>
      <c r="F2509" s="76"/>
      <c r="G2509" s="76"/>
      <c r="H2509" s="76"/>
      <c r="I2509" s="76"/>
      <c r="J2509" s="76"/>
      <c r="K2509" s="76"/>
      <c r="L2509" s="76"/>
      <c r="M2509" s="76"/>
      <c r="N2509" s="76"/>
      <c r="O2509" s="76"/>
      <c r="P2509" s="76"/>
      <c r="Q2509" s="76"/>
      <c r="R2509" s="76"/>
      <c r="S2509" s="76"/>
      <c r="T2509" s="76"/>
      <c r="U2509" s="76"/>
      <c r="V2509" s="76"/>
      <c r="W2509" s="76"/>
      <c r="X2509" s="76"/>
      <c r="Y2509" s="76"/>
      <c r="Z2509" s="76"/>
      <c r="AA2509" s="76"/>
      <c r="AB2509" s="76"/>
      <c r="AC2509" s="76"/>
      <c r="AD2509" s="76"/>
      <c r="AE2509" s="76"/>
      <c r="AF2509" s="76"/>
      <c r="AG2509" s="76"/>
    </row>
    <row r="2510" spans="2:33" ht="15" customHeight="1" x14ac:dyDescent="0.2"/>
    <row r="2511" spans="2:33" ht="15" customHeight="1" x14ac:dyDescent="0.2"/>
    <row r="2512" spans="2:33" ht="15" customHeight="1" x14ac:dyDescent="0.2"/>
    <row r="2513" ht="15" customHeight="1" x14ac:dyDescent="0.2"/>
    <row r="2514" ht="15" customHeight="1" x14ac:dyDescent="0.2"/>
    <row r="2515" ht="15" customHeight="1" x14ac:dyDescent="0.2"/>
    <row r="2516" ht="15" customHeight="1" x14ac:dyDescent="0.2"/>
    <row r="2517" ht="15" customHeight="1" x14ac:dyDescent="0.2"/>
    <row r="2518" ht="15" customHeight="1" x14ac:dyDescent="0.2"/>
    <row r="2519" ht="15" customHeight="1" x14ac:dyDescent="0.2"/>
    <row r="2520" ht="15" customHeight="1" x14ac:dyDescent="0.2"/>
    <row r="2521" ht="15" customHeight="1" x14ac:dyDescent="0.2"/>
    <row r="2522" ht="15" customHeight="1" x14ac:dyDescent="0.2"/>
    <row r="2523" ht="15" customHeight="1" x14ac:dyDescent="0.2"/>
    <row r="2524" ht="15" customHeight="1" x14ac:dyDescent="0.2"/>
    <row r="2525" ht="15" customHeight="1" x14ac:dyDescent="0.2"/>
    <row r="2526" ht="15" customHeight="1" x14ac:dyDescent="0.2"/>
    <row r="2527" ht="15" customHeight="1" x14ac:dyDescent="0.2"/>
    <row r="2528" ht="15" customHeight="1" x14ac:dyDescent="0.2"/>
    <row r="2529" ht="15" customHeight="1" x14ac:dyDescent="0.2"/>
    <row r="2530" ht="15" customHeight="1" x14ac:dyDescent="0.2"/>
    <row r="2531" ht="15" customHeight="1" x14ac:dyDescent="0.2"/>
    <row r="2532" ht="15" customHeight="1" x14ac:dyDescent="0.2"/>
    <row r="2533" ht="15" customHeight="1" x14ac:dyDescent="0.2"/>
    <row r="2534" ht="15" customHeight="1" x14ac:dyDescent="0.2"/>
    <row r="2535" ht="15" customHeight="1" x14ac:dyDescent="0.2"/>
    <row r="2536" ht="15" customHeight="1" x14ac:dyDescent="0.2"/>
    <row r="2537" ht="15" customHeight="1" x14ac:dyDescent="0.2"/>
    <row r="2538" ht="15" customHeight="1" x14ac:dyDescent="0.2"/>
    <row r="2539" ht="15" customHeight="1" x14ac:dyDescent="0.2"/>
    <row r="2540" ht="15" customHeight="1" x14ac:dyDescent="0.2"/>
    <row r="2541" ht="15" customHeight="1" x14ac:dyDescent="0.2"/>
    <row r="2542" ht="15" customHeight="1" x14ac:dyDescent="0.2"/>
    <row r="2543" ht="15" customHeight="1" x14ac:dyDescent="0.2"/>
    <row r="2544" ht="15" customHeight="1" x14ac:dyDescent="0.2"/>
    <row r="2545" ht="15" customHeight="1" x14ac:dyDescent="0.2"/>
    <row r="2546" ht="15" customHeight="1" x14ac:dyDescent="0.2"/>
    <row r="2547" ht="15" customHeight="1" x14ac:dyDescent="0.2"/>
    <row r="2548" ht="15" customHeight="1" x14ac:dyDescent="0.2"/>
    <row r="2549" ht="15" customHeight="1" x14ac:dyDescent="0.2"/>
    <row r="2550" ht="15" customHeight="1" x14ac:dyDescent="0.2"/>
    <row r="2551" ht="15" customHeight="1" x14ac:dyDescent="0.2"/>
    <row r="2552" ht="15" customHeight="1" x14ac:dyDescent="0.2"/>
    <row r="2553" ht="15" customHeight="1" x14ac:dyDescent="0.2"/>
    <row r="2554" ht="15" customHeight="1" x14ac:dyDescent="0.2"/>
    <row r="2555" ht="15" customHeight="1" x14ac:dyDescent="0.2"/>
    <row r="2556" ht="15" customHeight="1" x14ac:dyDescent="0.2"/>
    <row r="2557" ht="15" customHeight="1" x14ac:dyDescent="0.2"/>
    <row r="2558" ht="15" customHeight="1" x14ac:dyDescent="0.2"/>
    <row r="2559" ht="15" customHeight="1" x14ac:dyDescent="0.2"/>
    <row r="2560" ht="15" customHeight="1" x14ac:dyDescent="0.2"/>
    <row r="2561" ht="15" customHeight="1" x14ac:dyDescent="0.2"/>
    <row r="2562" ht="15" customHeight="1" x14ac:dyDescent="0.2"/>
    <row r="2563" ht="15" customHeight="1" x14ac:dyDescent="0.2"/>
    <row r="2564" ht="15" customHeight="1" x14ac:dyDescent="0.2"/>
    <row r="2565" ht="15" customHeight="1" x14ac:dyDescent="0.2"/>
    <row r="2566" ht="15" customHeight="1" x14ac:dyDescent="0.2"/>
    <row r="2567" ht="15" customHeight="1" x14ac:dyDescent="0.2"/>
    <row r="2568" ht="15" customHeight="1" x14ac:dyDescent="0.2"/>
    <row r="2569" ht="15" customHeight="1" x14ac:dyDescent="0.2"/>
    <row r="2570" ht="15" customHeight="1" x14ac:dyDescent="0.2"/>
    <row r="2571" ht="15" customHeight="1" x14ac:dyDescent="0.2"/>
    <row r="2572" ht="15" customHeight="1" x14ac:dyDescent="0.2"/>
    <row r="2573" ht="15" customHeight="1" x14ac:dyDescent="0.2"/>
    <row r="2574" ht="15" customHeight="1" x14ac:dyDescent="0.2"/>
    <row r="2575" ht="15" customHeight="1" x14ac:dyDescent="0.2"/>
    <row r="2576" ht="15" customHeight="1" x14ac:dyDescent="0.2"/>
    <row r="2577" ht="15" customHeight="1" x14ac:dyDescent="0.2"/>
    <row r="2578" ht="15" customHeight="1" x14ac:dyDescent="0.2"/>
    <row r="2579" ht="15" customHeight="1" x14ac:dyDescent="0.2"/>
    <row r="2580" ht="15" customHeight="1" x14ac:dyDescent="0.2"/>
    <row r="2581" ht="15" customHeight="1" x14ac:dyDescent="0.2"/>
    <row r="2582" ht="15" customHeight="1" x14ac:dyDescent="0.2"/>
    <row r="2583" ht="15" customHeight="1" x14ac:dyDescent="0.2"/>
    <row r="2584" ht="15" customHeight="1" x14ac:dyDescent="0.2"/>
    <row r="2585" ht="15" customHeight="1" x14ac:dyDescent="0.2"/>
    <row r="2586" ht="15" customHeight="1" x14ac:dyDescent="0.2"/>
    <row r="2587" ht="15" customHeight="1" x14ac:dyDescent="0.2"/>
    <row r="2588" ht="15" customHeight="1" x14ac:dyDescent="0.2"/>
    <row r="2589" ht="15" customHeight="1" x14ac:dyDescent="0.2"/>
    <row r="2590" ht="15" customHeight="1" x14ac:dyDescent="0.2"/>
    <row r="2591" ht="15" customHeight="1" x14ac:dyDescent="0.2"/>
    <row r="2592" ht="15" customHeight="1" x14ac:dyDescent="0.2"/>
    <row r="2593" spans="2:33" ht="15" customHeight="1" x14ac:dyDescent="0.2"/>
    <row r="2594" spans="2:33" ht="15" customHeight="1" x14ac:dyDescent="0.2"/>
    <row r="2595" spans="2:33" ht="15" customHeight="1" x14ac:dyDescent="0.2"/>
    <row r="2596" spans="2:33" ht="15" customHeight="1" x14ac:dyDescent="0.2"/>
    <row r="2597" spans="2:33" ht="15" customHeight="1" x14ac:dyDescent="0.2"/>
    <row r="2598" spans="2:33" ht="15" customHeight="1" x14ac:dyDescent="0.2">
      <c r="B2598" s="76"/>
      <c r="C2598" s="76"/>
      <c r="D2598" s="76"/>
      <c r="E2598" s="76"/>
      <c r="F2598" s="76"/>
      <c r="G2598" s="76"/>
      <c r="H2598" s="76"/>
      <c r="I2598" s="76"/>
      <c r="J2598" s="76"/>
      <c r="K2598" s="76"/>
      <c r="L2598" s="76"/>
      <c r="M2598" s="76"/>
      <c r="N2598" s="76"/>
      <c r="O2598" s="76"/>
      <c r="P2598" s="76"/>
      <c r="Q2598" s="76"/>
      <c r="R2598" s="76"/>
      <c r="S2598" s="76"/>
      <c r="T2598" s="76"/>
      <c r="U2598" s="76"/>
      <c r="V2598" s="76"/>
      <c r="W2598" s="76"/>
      <c r="X2598" s="76"/>
      <c r="Y2598" s="76"/>
      <c r="Z2598" s="76"/>
      <c r="AA2598" s="76"/>
      <c r="AB2598" s="76"/>
      <c r="AC2598" s="76"/>
      <c r="AD2598" s="76"/>
      <c r="AE2598" s="76"/>
      <c r="AF2598" s="76"/>
      <c r="AG2598" s="76"/>
    </row>
    <row r="2599" spans="2:33" ht="15" customHeight="1" x14ac:dyDescent="0.2"/>
    <row r="2600" spans="2:33" ht="15" customHeight="1" x14ac:dyDescent="0.2"/>
    <row r="2601" spans="2:33" ht="15" customHeight="1" x14ac:dyDescent="0.2"/>
    <row r="2602" spans="2:33" ht="15" customHeight="1" x14ac:dyDescent="0.2"/>
    <row r="2603" spans="2:33" ht="15" customHeight="1" x14ac:dyDescent="0.2"/>
    <row r="2604" spans="2:33" ht="15" customHeight="1" x14ac:dyDescent="0.2"/>
    <row r="2605" spans="2:33" ht="15" customHeight="1" x14ac:dyDescent="0.2"/>
    <row r="2606" spans="2:33" ht="15" customHeight="1" x14ac:dyDescent="0.2"/>
    <row r="2607" spans="2:33" ht="15" customHeight="1" x14ac:dyDescent="0.2"/>
    <row r="2608" spans="2:33" ht="15" customHeight="1" x14ac:dyDescent="0.2"/>
    <row r="2609" ht="15" customHeight="1" x14ac:dyDescent="0.2"/>
    <row r="2610" ht="15" customHeight="1" x14ac:dyDescent="0.2"/>
    <row r="2611" ht="15" customHeight="1" x14ac:dyDescent="0.2"/>
    <row r="2612" ht="15" customHeight="1" x14ac:dyDescent="0.2"/>
    <row r="2613" ht="15" customHeight="1" x14ac:dyDescent="0.2"/>
    <row r="2614" ht="15" customHeight="1" x14ac:dyDescent="0.2"/>
    <row r="2615" ht="15" customHeight="1" x14ac:dyDescent="0.2"/>
    <row r="2616" ht="15" customHeight="1" x14ac:dyDescent="0.2"/>
    <row r="2617" ht="15" customHeight="1" x14ac:dyDescent="0.2"/>
    <row r="2618" ht="15" customHeight="1" x14ac:dyDescent="0.2"/>
    <row r="2619" ht="15" customHeight="1" x14ac:dyDescent="0.2"/>
    <row r="2620" ht="15" customHeight="1" x14ac:dyDescent="0.2"/>
    <row r="2621" ht="15" customHeight="1" x14ac:dyDescent="0.2"/>
    <row r="2622" ht="15" customHeight="1" x14ac:dyDescent="0.2"/>
    <row r="2623" ht="15" customHeight="1" x14ac:dyDescent="0.2"/>
    <row r="2624" ht="15" customHeight="1" x14ac:dyDescent="0.2"/>
    <row r="2625" ht="15" customHeight="1" x14ac:dyDescent="0.2"/>
    <row r="2626" ht="15" customHeight="1" x14ac:dyDescent="0.2"/>
    <row r="2627" ht="15" customHeight="1" x14ac:dyDescent="0.2"/>
    <row r="2628" ht="15" customHeight="1" x14ac:dyDescent="0.2"/>
    <row r="2629" ht="15" customHeight="1" x14ac:dyDescent="0.2"/>
    <row r="2630" ht="15" customHeight="1" x14ac:dyDescent="0.2"/>
    <row r="2631" ht="15" customHeight="1" x14ac:dyDescent="0.2"/>
    <row r="2632" ht="15" customHeight="1" x14ac:dyDescent="0.2"/>
    <row r="2633" ht="15" customHeight="1" x14ac:dyDescent="0.2"/>
    <row r="2634" ht="15" customHeight="1" x14ac:dyDescent="0.2"/>
    <row r="2635" ht="15" customHeight="1" x14ac:dyDescent="0.2"/>
    <row r="2636" ht="15" customHeight="1" x14ac:dyDescent="0.2"/>
    <row r="2637" ht="15" customHeight="1" x14ac:dyDescent="0.2"/>
    <row r="2638" ht="15" customHeight="1" x14ac:dyDescent="0.2"/>
    <row r="2639" ht="15" customHeight="1" x14ac:dyDescent="0.2"/>
    <row r="2640" ht="15" customHeight="1" x14ac:dyDescent="0.2"/>
    <row r="2641" ht="15" customHeight="1" x14ac:dyDescent="0.2"/>
    <row r="2642" ht="15" customHeight="1" x14ac:dyDescent="0.2"/>
    <row r="2643" ht="15" customHeight="1" x14ac:dyDescent="0.2"/>
    <row r="2644" ht="15" customHeight="1" x14ac:dyDescent="0.2"/>
    <row r="2645" ht="15" customHeight="1" x14ac:dyDescent="0.2"/>
    <row r="2646" ht="15" customHeight="1" x14ac:dyDescent="0.2"/>
    <row r="2647" ht="15" customHeight="1" x14ac:dyDescent="0.2"/>
    <row r="2648" ht="15" customHeight="1" x14ac:dyDescent="0.2"/>
    <row r="2649" ht="15" customHeight="1" x14ac:dyDescent="0.2"/>
    <row r="2650" ht="15" customHeight="1" x14ac:dyDescent="0.2"/>
    <row r="2651" ht="15" customHeight="1" x14ac:dyDescent="0.2"/>
    <row r="2652" ht="15" customHeight="1" x14ac:dyDescent="0.2"/>
    <row r="2653" ht="15" customHeight="1" x14ac:dyDescent="0.2"/>
    <row r="2654" ht="15" customHeight="1" x14ac:dyDescent="0.2"/>
    <row r="2655" ht="15" customHeight="1" x14ac:dyDescent="0.2"/>
    <row r="2656" ht="15" customHeight="1" x14ac:dyDescent="0.2"/>
    <row r="2657" ht="15" customHeight="1" x14ac:dyDescent="0.2"/>
    <row r="2658" ht="15" customHeight="1" x14ac:dyDescent="0.2"/>
    <row r="2659" ht="15" customHeight="1" x14ac:dyDescent="0.2"/>
    <row r="2660" ht="15" customHeight="1" x14ac:dyDescent="0.2"/>
    <row r="2661" ht="15" customHeight="1" x14ac:dyDescent="0.2"/>
    <row r="2662" ht="15" customHeight="1" x14ac:dyDescent="0.2"/>
    <row r="2663" ht="15" customHeight="1" x14ac:dyDescent="0.2"/>
    <row r="2664" ht="15" customHeight="1" x14ac:dyDescent="0.2"/>
    <row r="2665" ht="15" customHeight="1" x14ac:dyDescent="0.2"/>
    <row r="2666" ht="15" customHeight="1" x14ac:dyDescent="0.2"/>
    <row r="2667" ht="15" customHeight="1" x14ac:dyDescent="0.2"/>
    <row r="2668" ht="15" customHeight="1" x14ac:dyDescent="0.2"/>
    <row r="2669" ht="15" customHeight="1" x14ac:dyDescent="0.2"/>
    <row r="2670" ht="15" customHeight="1" x14ac:dyDescent="0.2"/>
    <row r="2671" ht="15" customHeight="1" x14ac:dyDescent="0.2"/>
    <row r="2672" ht="15" customHeight="1" x14ac:dyDescent="0.2"/>
    <row r="2673" ht="15" customHeight="1" x14ac:dyDescent="0.2"/>
    <row r="2674" ht="15" customHeight="1" x14ac:dyDescent="0.2"/>
    <row r="2675" ht="15" customHeight="1" x14ac:dyDescent="0.2"/>
    <row r="2676" ht="15" customHeight="1" x14ac:dyDescent="0.2"/>
    <row r="2677" ht="15" customHeight="1" x14ac:dyDescent="0.2"/>
    <row r="2678" ht="15" customHeight="1" x14ac:dyDescent="0.2"/>
    <row r="2679" ht="15" customHeight="1" x14ac:dyDescent="0.2"/>
    <row r="2680" ht="15" customHeight="1" x14ac:dyDescent="0.2"/>
    <row r="2681" ht="15" customHeight="1" x14ac:dyDescent="0.2"/>
    <row r="2682" ht="15" customHeight="1" x14ac:dyDescent="0.2"/>
    <row r="2683" ht="15" customHeight="1" x14ac:dyDescent="0.2"/>
    <row r="2684" ht="15" customHeight="1" x14ac:dyDescent="0.2"/>
    <row r="2685" ht="15" customHeight="1" x14ac:dyDescent="0.2"/>
    <row r="2686" ht="15" customHeight="1" x14ac:dyDescent="0.2"/>
    <row r="2687" ht="15" customHeight="1" x14ac:dyDescent="0.2"/>
    <row r="2688" ht="15" customHeight="1" x14ac:dyDescent="0.2"/>
    <row r="2689" ht="15" customHeight="1" x14ac:dyDescent="0.2"/>
    <row r="2690" ht="15" customHeight="1" x14ac:dyDescent="0.2"/>
    <row r="2691" ht="15" customHeight="1" x14ac:dyDescent="0.2"/>
    <row r="2692" ht="15" customHeight="1" x14ac:dyDescent="0.2"/>
    <row r="2693" ht="15" customHeight="1" x14ac:dyDescent="0.2"/>
    <row r="2694" ht="15" customHeight="1" x14ac:dyDescent="0.2"/>
    <row r="2695" ht="15" customHeight="1" x14ac:dyDescent="0.2"/>
    <row r="2696" ht="15" customHeight="1" x14ac:dyDescent="0.2"/>
    <row r="2697" ht="15" customHeight="1" x14ac:dyDescent="0.2"/>
    <row r="2698" ht="15" customHeight="1" x14ac:dyDescent="0.2"/>
    <row r="2699" ht="15" customHeight="1" x14ac:dyDescent="0.2"/>
    <row r="2700" ht="15" customHeight="1" x14ac:dyDescent="0.2"/>
    <row r="2701" ht="15" customHeight="1" x14ac:dyDescent="0.2"/>
    <row r="2702" ht="15" customHeight="1" x14ac:dyDescent="0.2"/>
    <row r="2703" ht="15" customHeight="1" x14ac:dyDescent="0.2"/>
    <row r="2704" ht="15" customHeight="1" x14ac:dyDescent="0.2"/>
    <row r="2705" spans="2:33" ht="15" customHeight="1" x14ac:dyDescent="0.2"/>
    <row r="2706" spans="2:33" ht="15" customHeight="1" x14ac:dyDescent="0.2"/>
    <row r="2707" spans="2:33" ht="15" customHeight="1" x14ac:dyDescent="0.2"/>
    <row r="2708" spans="2:33" ht="15" customHeight="1" x14ac:dyDescent="0.2"/>
    <row r="2709" spans="2:33" ht="15" customHeight="1" x14ac:dyDescent="0.2"/>
    <row r="2710" spans="2:33" ht="15" customHeight="1" x14ac:dyDescent="0.2"/>
    <row r="2711" spans="2:33" ht="15" customHeight="1" x14ac:dyDescent="0.2"/>
    <row r="2712" spans="2:33" ht="15" customHeight="1" x14ac:dyDescent="0.2"/>
    <row r="2713" spans="2:33" ht="15" customHeight="1" x14ac:dyDescent="0.2"/>
    <row r="2714" spans="2:33" ht="15" customHeight="1" x14ac:dyDescent="0.2"/>
    <row r="2715" spans="2:33" ht="15" customHeight="1" x14ac:dyDescent="0.2"/>
    <row r="2716" spans="2:33" ht="15" customHeight="1" x14ac:dyDescent="0.2"/>
    <row r="2717" spans="2:33" ht="15" customHeight="1" x14ac:dyDescent="0.2"/>
    <row r="2718" spans="2:33" ht="15" customHeight="1" x14ac:dyDescent="0.2"/>
    <row r="2719" spans="2:33" ht="15" customHeight="1" x14ac:dyDescent="0.2">
      <c r="B2719" s="76"/>
      <c r="C2719" s="76"/>
      <c r="D2719" s="76"/>
      <c r="E2719" s="76"/>
      <c r="F2719" s="76"/>
      <c r="G2719" s="76"/>
      <c r="H2719" s="76"/>
      <c r="I2719" s="76"/>
      <c r="J2719" s="76"/>
      <c r="K2719" s="76"/>
      <c r="L2719" s="76"/>
      <c r="M2719" s="76"/>
      <c r="N2719" s="76"/>
      <c r="O2719" s="76"/>
      <c r="P2719" s="76"/>
      <c r="Q2719" s="76"/>
      <c r="R2719" s="76"/>
      <c r="S2719" s="76"/>
      <c r="T2719" s="76"/>
      <c r="U2719" s="76"/>
      <c r="V2719" s="76"/>
      <c r="W2719" s="76"/>
      <c r="X2719" s="76"/>
      <c r="Y2719" s="76"/>
      <c r="Z2719" s="76"/>
      <c r="AA2719" s="76"/>
      <c r="AB2719" s="76"/>
      <c r="AC2719" s="76"/>
      <c r="AD2719" s="76"/>
      <c r="AE2719" s="76"/>
      <c r="AF2719" s="76"/>
      <c r="AG2719" s="76"/>
    </row>
    <row r="2720" spans="2:33" ht="15" customHeight="1" x14ac:dyDescent="0.2"/>
    <row r="2721" ht="15" customHeight="1" x14ac:dyDescent="0.2"/>
    <row r="2722" ht="15" customHeight="1" x14ac:dyDescent="0.2"/>
    <row r="2723" ht="15" customHeight="1" x14ac:dyDescent="0.2"/>
    <row r="2724" ht="15" customHeight="1" x14ac:dyDescent="0.2"/>
    <row r="2725" ht="15" customHeight="1" x14ac:dyDescent="0.2"/>
    <row r="2726" ht="15" customHeight="1" x14ac:dyDescent="0.2"/>
    <row r="2727" ht="15" customHeight="1" x14ac:dyDescent="0.2"/>
    <row r="2728" ht="15" customHeight="1" x14ac:dyDescent="0.2"/>
    <row r="2729" ht="15" customHeight="1" x14ac:dyDescent="0.2"/>
    <row r="2730" ht="15" customHeight="1" x14ac:dyDescent="0.2"/>
    <row r="2731" ht="15" customHeight="1" x14ac:dyDescent="0.2"/>
    <row r="2732" ht="15" customHeight="1" x14ac:dyDescent="0.2"/>
    <row r="2733" ht="15" customHeight="1" x14ac:dyDescent="0.2"/>
    <row r="2734" ht="15" customHeight="1" x14ac:dyDescent="0.2"/>
    <row r="2735" ht="15" customHeight="1" x14ac:dyDescent="0.2"/>
    <row r="2736" ht="15" customHeight="1" x14ac:dyDescent="0.2"/>
    <row r="2737" ht="15" customHeight="1" x14ac:dyDescent="0.2"/>
    <row r="2738" ht="15" customHeight="1" x14ac:dyDescent="0.2"/>
    <row r="2739" ht="15" customHeight="1" x14ac:dyDescent="0.2"/>
    <row r="2740" ht="15" customHeight="1" x14ac:dyDescent="0.2"/>
    <row r="2741" ht="15" customHeight="1" x14ac:dyDescent="0.2"/>
    <row r="2742" ht="15" customHeight="1" x14ac:dyDescent="0.2"/>
    <row r="2743" ht="15" customHeight="1" x14ac:dyDescent="0.2"/>
    <row r="2744" ht="15" customHeight="1" x14ac:dyDescent="0.2"/>
    <row r="2745" ht="15" customHeight="1" x14ac:dyDescent="0.2"/>
    <row r="2746" ht="15" customHeight="1" x14ac:dyDescent="0.2"/>
    <row r="2747" ht="15" customHeight="1" x14ac:dyDescent="0.2"/>
    <row r="2748" ht="15" customHeight="1" x14ac:dyDescent="0.2"/>
    <row r="2749" ht="15" customHeight="1" x14ac:dyDescent="0.2"/>
    <row r="2750" ht="15" customHeight="1" x14ac:dyDescent="0.2"/>
    <row r="2751" ht="15" customHeight="1" x14ac:dyDescent="0.2"/>
    <row r="2752" ht="15" customHeight="1" x14ac:dyDescent="0.2"/>
    <row r="2753" ht="15" customHeight="1" x14ac:dyDescent="0.2"/>
    <row r="2754" ht="15" customHeight="1" x14ac:dyDescent="0.2"/>
    <row r="2755" ht="15" customHeight="1" x14ac:dyDescent="0.2"/>
    <row r="2756" ht="15" customHeight="1" x14ac:dyDescent="0.2"/>
    <row r="2757" ht="15" customHeight="1" x14ac:dyDescent="0.2"/>
    <row r="2758" ht="15" customHeight="1" x14ac:dyDescent="0.2"/>
    <row r="2759" ht="15" customHeight="1" x14ac:dyDescent="0.2"/>
    <row r="2760" ht="15" customHeight="1" x14ac:dyDescent="0.2"/>
    <row r="2761" ht="15" customHeight="1" x14ac:dyDescent="0.2"/>
    <row r="2762" ht="15" customHeight="1" x14ac:dyDescent="0.2"/>
    <row r="2763" ht="15" customHeight="1" x14ac:dyDescent="0.2"/>
    <row r="2764" ht="15" customHeight="1" x14ac:dyDescent="0.2"/>
    <row r="2765" ht="15" customHeight="1" x14ac:dyDescent="0.2"/>
    <row r="2766" ht="15" customHeight="1" x14ac:dyDescent="0.2"/>
    <row r="2767" ht="15" customHeight="1" x14ac:dyDescent="0.2"/>
    <row r="2768" ht="15" customHeight="1" x14ac:dyDescent="0.2"/>
    <row r="2769" ht="15" customHeight="1" x14ac:dyDescent="0.2"/>
    <row r="2770" ht="15" customHeight="1" x14ac:dyDescent="0.2"/>
    <row r="2771" ht="15" customHeight="1" x14ac:dyDescent="0.2"/>
    <row r="2772" ht="15" customHeight="1" x14ac:dyDescent="0.2"/>
    <row r="2773" ht="15" customHeight="1" x14ac:dyDescent="0.2"/>
    <row r="2774" ht="15" customHeight="1" x14ac:dyDescent="0.2"/>
    <row r="2775" ht="15" customHeight="1" x14ac:dyDescent="0.2"/>
    <row r="2776" ht="15" customHeight="1" x14ac:dyDescent="0.2"/>
    <row r="2777" ht="15" customHeight="1" x14ac:dyDescent="0.2"/>
    <row r="2778" ht="15" customHeight="1" x14ac:dyDescent="0.2"/>
    <row r="2779" ht="15" customHeight="1" x14ac:dyDescent="0.2"/>
    <row r="2780" ht="15" customHeight="1" x14ac:dyDescent="0.2"/>
    <row r="2781" ht="15" customHeight="1" x14ac:dyDescent="0.2"/>
    <row r="2782" ht="15" customHeight="1" x14ac:dyDescent="0.2"/>
    <row r="2783" ht="15" customHeight="1" x14ac:dyDescent="0.2"/>
    <row r="2784" ht="15" customHeight="1" x14ac:dyDescent="0.2"/>
    <row r="2785" ht="15" customHeight="1" x14ac:dyDescent="0.2"/>
    <row r="2786" ht="15" customHeight="1" x14ac:dyDescent="0.2"/>
    <row r="2787" ht="15" customHeight="1" x14ac:dyDescent="0.2"/>
    <row r="2788" ht="15" customHeight="1" x14ac:dyDescent="0.2"/>
    <row r="2789" ht="15" customHeight="1" x14ac:dyDescent="0.2"/>
    <row r="2790" ht="15" customHeight="1" x14ac:dyDescent="0.2"/>
    <row r="2791" ht="15" customHeight="1" x14ac:dyDescent="0.2"/>
    <row r="2792" ht="15" customHeight="1" x14ac:dyDescent="0.2"/>
    <row r="2793" ht="15" customHeight="1" x14ac:dyDescent="0.2"/>
    <row r="2794" ht="15" customHeight="1" x14ac:dyDescent="0.2"/>
    <row r="2795" ht="15" customHeight="1" x14ac:dyDescent="0.2"/>
    <row r="2796" ht="15" customHeight="1" x14ac:dyDescent="0.2"/>
    <row r="2797" ht="15" customHeight="1" x14ac:dyDescent="0.2"/>
    <row r="2798" ht="15" customHeight="1" x14ac:dyDescent="0.2"/>
    <row r="2799" ht="15" customHeight="1" x14ac:dyDescent="0.2"/>
    <row r="2800" ht="15" customHeight="1" x14ac:dyDescent="0.2"/>
    <row r="2801" ht="15" customHeight="1" x14ac:dyDescent="0.2"/>
    <row r="2802" ht="15" customHeight="1" x14ac:dyDescent="0.2"/>
    <row r="2803" ht="15" customHeight="1" x14ac:dyDescent="0.2"/>
    <row r="2804" ht="15" customHeight="1" x14ac:dyDescent="0.2"/>
    <row r="2805" ht="15" customHeight="1" x14ac:dyDescent="0.2"/>
    <row r="2806" ht="15" customHeight="1" x14ac:dyDescent="0.2"/>
    <row r="2807" ht="15" customHeight="1" x14ac:dyDescent="0.2"/>
    <row r="2808" ht="15" customHeight="1" x14ac:dyDescent="0.2"/>
    <row r="2809" ht="15" customHeight="1" x14ac:dyDescent="0.2"/>
    <row r="2810" ht="15" customHeight="1" x14ac:dyDescent="0.2"/>
    <row r="2811" ht="15" customHeight="1" x14ac:dyDescent="0.2"/>
    <row r="2812" ht="15" customHeight="1" x14ac:dyDescent="0.2"/>
    <row r="2813" ht="15" customHeight="1" x14ac:dyDescent="0.2"/>
    <row r="2814" ht="15" customHeight="1" x14ac:dyDescent="0.2"/>
    <row r="2815" ht="15" customHeight="1" x14ac:dyDescent="0.2"/>
    <row r="2816" ht="15" customHeight="1" x14ac:dyDescent="0.2"/>
    <row r="2817" ht="15" customHeight="1" x14ac:dyDescent="0.2"/>
    <row r="2818" ht="15" customHeight="1" x14ac:dyDescent="0.2"/>
    <row r="2819" ht="15" customHeight="1" x14ac:dyDescent="0.2"/>
    <row r="2820" ht="15" customHeight="1" x14ac:dyDescent="0.2"/>
    <row r="2821" ht="15" customHeight="1" x14ac:dyDescent="0.2"/>
    <row r="2822" ht="15" customHeight="1" x14ac:dyDescent="0.2"/>
    <row r="2823" ht="15" customHeight="1" x14ac:dyDescent="0.2"/>
    <row r="2824" ht="15" customHeight="1" x14ac:dyDescent="0.2"/>
    <row r="2825" ht="15" customHeight="1" x14ac:dyDescent="0.2"/>
    <row r="2826" ht="15" customHeight="1" x14ac:dyDescent="0.2"/>
    <row r="2827" ht="15" customHeight="1" x14ac:dyDescent="0.2"/>
    <row r="2828" ht="15" customHeight="1" x14ac:dyDescent="0.2"/>
    <row r="2829" ht="15" customHeight="1" x14ac:dyDescent="0.2"/>
    <row r="2830" ht="15" customHeight="1" x14ac:dyDescent="0.2"/>
    <row r="2831" ht="15" customHeight="1" x14ac:dyDescent="0.2"/>
    <row r="2832" ht="15" customHeight="1" x14ac:dyDescent="0.2"/>
    <row r="2833" spans="2:33" ht="15" customHeight="1" x14ac:dyDescent="0.2"/>
    <row r="2834" spans="2:33" ht="15" customHeight="1" x14ac:dyDescent="0.2"/>
    <row r="2835" spans="2:33" ht="15" customHeight="1" x14ac:dyDescent="0.2"/>
    <row r="2836" spans="2:33" ht="15" customHeight="1" x14ac:dyDescent="0.2"/>
    <row r="2837" spans="2:33" ht="15" customHeight="1" x14ac:dyDescent="0.2">
      <c r="B2837" s="76"/>
      <c r="C2837" s="76"/>
      <c r="D2837" s="76"/>
      <c r="E2837" s="76"/>
      <c r="F2837" s="76"/>
      <c r="G2837" s="76"/>
      <c r="H2837" s="76"/>
      <c r="I2837" s="76"/>
      <c r="J2837" s="76"/>
      <c r="K2837" s="76"/>
      <c r="L2837" s="76"/>
      <c r="M2837" s="76"/>
      <c r="N2837" s="76"/>
      <c r="O2837" s="76"/>
      <c r="P2837" s="76"/>
      <c r="Q2837" s="76"/>
      <c r="R2837" s="76"/>
      <c r="S2837" s="76"/>
      <c r="T2837" s="76"/>
      <c r="U2837" s="76"/>
      <c r="V2837" s="76"/>
      <c r="W2837" s="76"/>
      <c r="X2837" s="76"/>
      <c r="Y2837" s="76"/>
      <c r="Z2837" s="76"/>
      <c r="AA2837" s="76"/>
      <c r="AB2837" s="76"/>
      <c r="AC2837" s="76"/>
      <c r="AD2837" s="76"/>
      <c r="AE2837" s="76"/>
      <c r="AF2837" s="76"/>
      <c r="AG2837" s="76"/>
    </row>
  </sheetData>
  <mergeCells count="20">
    <mergeCell ref="B112:AG112"/>
    <mergeCell ref="B308:AG308"/>
    <mergeCell ref="B511:AG511"/>
    <mergeCell ref="B712:AG712"/>
    <mergeCell ref="B887:AG887"/>
    <mergeCell ref="B1100:AG1100"/>
    <mergeCell ref="B1227:AG1227"/>
    <mergeCell ref="B1390:AG1390"/>
    <mergeCell ref="B1502:AG1502"/>
    <mergeCell ref="B1604:AG1604"/>
    <mergeCell ref="B1698:AG1698"/>
    <mergeCell ref="B1945:AG1945"/>
    <mergeCell ref="B2031:AG2031"/>
    <mergeCell ref="B2153:AG2153"/>
    <mergeCell ref="B2317:AG2317"/>
    <mergeCell ref="B2419:AG2419"/>
    <mergeCell ref="B2509:AG2509"/>
    <mergeCell ref="B2598:AG2598"/>
    <mergeCell ref="B2719:AG2719"/>
    <mergeCell ref="B2837:AG2837"/>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765B7-A675-4943-963D-0F6CEE47F15D}">
  <dimension ref="A1:AH2837"/>
  <sheetViews>
    <sheetView workbookViewId="0">
      <pane xSplit="2" ySplit="1" topLeftCell="C2" activePane="bottomRight" state="frozen"/>
      <selection pane="topRight" activeCell="C1" sqref="C1"/>
      <selection pane="bottomLeft" activeCell="A2" sqref="A2"/>
      <selection pane="bottomRight" activeCell="J44" sqref="J44"/>
    </sheetView>
  </sheetViews>
  <sheetFormatPr defaultColWidth="8.7109375" defaultRowHeight="15" customHeight="1" x14ac:dyDescent="0.2"/>
  <cols>
    <col min="1" max="1" width="19.85546875" style="37" bestFit="1" customWidth="1"/>
    <col min="2" max="2" width="46.7109375" style="37" customWidth="1"/>
    <col min="3" max="16384" width="8.7109375" style="37"/>
  </cols>
  <sheetData>
    <row r="1" spans="1:33" ht="15" customHeight="1" thickBot="1" x14ac:dyDescent="0.25">
      <c r="B1" s="53" t="s">
        <v>642</v>
      </c>
      <c r="C1" s="50">
        <v>2022</v>
      </c>
      <c r="D1" s="50">
        <v>2023</v>
      </c>
      <c r="E1" s="50">
        <v>2024</v>
      </c>
      <c r="F1" s="50">
        <v>2025</v>
      </c>
      <c r="G1" s="50">
        <v>2026</v>
      </c>
      <c r="H1" s="50">
        <v>2027</v>
      </c>
      <c r="I1" s="50">
        <v>2028</v>
      </c>
      <c r="J1" s="50">
        <v>2029</v>
      </c>
      <c r="K1" s="50">
        <v>2030</v>
      </c>
      <c r="L1" s="50">
        <v>2031</v>
      </c>
      <c r="M1" s="50">
        <v>2032</v>
      </c>
      <c r="N1" s="50">
        <v>2033</v>
      </c>
      <c r="O1" s="50">
        <v>2034</v>
      </c>
      <c r="P1" s="50">
        <v>2035</v>
      </c>
      <c r="Q1" s="50">
        <v>2036</v>
      </c>
      <c r="R1" s="50">
        <v>2037</v>
      </c>
      <c r="S1" s="50">
        <v>2038</v>
      </c>
      <c r="T1" s="50">
        <v>2039</v>
      </c>
      <c r="U1" s="50">
        <v>2040</v>
      </c>
      <c r="V1" s="50">
        <v>2041</v>
      </c>
      <c r="W1" s="50">
        <v>2042</v>
      </c>
      <c r="X1" s="50">
        <v>2043</v>
      </c>
      <c r="Y1" s="50">
        <v>2044</v>
      </c>
      <c r="Z1" s="50">
        <v>2045</v>
      </c>
      <c r="AA1" s="50">
        <v>2046</v>
      </c>
      <c r="AB1" s="50">
        <v>2047</v>
      </c>
      <c r="AC1" s="50">
        <v>2048</v>
      </c>
      <c r="AD1" s="50">
        <v>2049</v>
      </c>
      <c r="AE1" s="50">
        <v>2050</v>
      </c>
    </row>
    <row r="2" spans="1:33" ht="15" customHeight="1" thickTop="1" x14ac:dyDescent="0.2"/>
    <row r="3" spans="1:33" ht="15" customHeight="1" x14ac:dyDescent="0.2">
      <c r="C3" s="73" t="s">
        <v>494</v>
      </c>
      <c r="D3" s="73" t="s">
        <v>643</v>
      </c>
      <c r="E3" s="55"/>
      <c r="F3" s="55"/>
      <c r="G3" s="55"/>
    </row>
    <row r="4" spans="1:33" ht="15" customHeight="1" x14ac:dyDescent="0.2">
      <c r="C4" s="73" t="s">
        <v>495</v>
      </c>
      <c r="D4" s="73" t="s">
        <v>644</v>
      </c>
      <c r="E4" s="55"/>
      <c r="F4" s="55"/>
      <c r="G4" s="73" t="s">
        <v>623</v>
      </c>
    </row>
    <row r="5" spans="1:33" ht="15" customHeight="1" x14ac:dyDescent="0.2">
      <c r="C5" s="73" t="s">
        <v>496</v>
      </c>
      <c r="D5" s="73" t="s">
        <v>645</v>
      </c>
      <c r="E5" s="55"/>
      <c r="F5" s="55"/>
      <c r="G5" s="55"/>
    </row>
    <row r="6" spans="1:33" ht="15" customHeight="1" x14ac:dyDescent="0.2">
      <c r="C6" s="73" t="s">
        <v>497</v>
      </c>
      <c r="D6" s="55"/>
      <c r="E6" s="73" t="s">
        <v>646</v>
      </c>
      <c r="F6" s="55"/>
      <c r="G6" s="55"/>
    </row>
    <row r="7" spans="1:33" ht="12" x14ac:dyDescent="0.2"/>
    <row r="8" spans="1:33" ht="12" x14ac:dyDescent="0.2"/>
    <row r="9" spans="1:33" ht="12" x14ac:dyDescent="0.2">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row>
    <row r="10" spans="1:33" ht="15" customHeight="1" x14ac:dyDescent="0.25">
      <c r="A10" s="43" t="s">
        <v>434</v>
      </c>
      <c r="B10" s="60" t="s">
        <v>78</v>
      </c>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51" t="s">
        <v>620</v>
      </c>
      <c r="AG10" s="38"/>
    </row>
    <row r="11" spans="1:33" ht="15" customHeight="1" x14ac:dyDescent="0.2">
      <c r="B11" s="61" t="s">
        <v>79</v>
      </c>
      <c r="C11" s="38"/>
      <c r="D11" s="38"/>
      <c r="E11" s="38"/>
      <c r="F11" s="38"/>
      <c r="G11" s="38"/>
      <c r="H11" s="38"/>
      <c r="I11" s="38"/>
      <c r="J11" s="38"/>
      <c r="K11" s="38"/>
      <c r="L11" s="38"/>
      <c r="M11" s="38"/>
      <c r="N11" s="38"/>
      <c r="O11" s="38"/>
      <c r="P11" s="38"/>
      <c r="Q11" s="38"/>
      <c r="R11" s="38"/>
      <c r="S11" s="38"/>
      <c r="T11" s="38"/>
      <c r="U11" s="38"/>
      <c r="V11" s="38"/>
      <c r="W11" s="38"/>
      <c r="X11" s="38"/>
      <c r="Y11" s="38"/>
      <c r="Z11" s="38"/>
      <c r="AA11" s="38"/>
      <c r="AB11" s="38"/>
      <c r="AC11" s="38"/>
      <c r="AD11" s="38"/>
      <c r="AE11" s="38"/>
      <c r="AF11" s="51" t="s">
        <v>619</v>
      </c>
      <c r="AG11" s="38"/>
    </row>
    <row r="12" spans="1:33" ht="15" customHeight="1" x14ac:dyDescent="0.2">
      <c r="B12" s="61"/>
      <c r="C12" s="62"/>
      <c r="D12" s="62"/>
      <c r="E12" s="62"/>
      <c r="F12" s="62"/>
      <c r="G12" s="62"/>
      <c r="H12" s="62"/>
      <c r="I12" s="62"/>
      <c r="J12" s="62"/>
      <c r="K12" s="62"/>
      <c r="L12" s="62"/>
      <c r="M12" s="62"/>
      <c r="N12" s="62"/>
      <c r="O12" s="62"/>
      <c r="P12" s="62"/>
      <c r="Q12" s="62"/>
      <c r="R12" s="62"/>
      <c r="S12" s="62"/>
      <c r="T12" s="62"/>
      <c r="U12" s="62"/>
      <c r="V12" s="62"/>
      <c r="W12" s="62"/>
      <c r="X12" s="62"/>
      <c r="Y12" s="62"/>
      <c r="Z12" s="62"/>
      <c r="AA12" s="62"/>
      <c r="AB12" s="62"/>
      <c r="AC12" s="62"/>
      <c r="AD12" s="62"/>
      <c r="AE12" s="62"/>
      <c r="AF12" s="51" t="s">
        <v>618</v>
      </c>
      <c r="AG12" s="38"/>
    </row>
    <row r="13" spans="1:33" ht="15" customHeight="1" thickBot="1" x14ac:dyDescent="0.25">
      <c r="B13" s="63" t="s">
        <v>80</v>
      </c>
      <c r="C13" s="63">
        <v>2022</v>
      </c>
      <c r="D13" s="63">
        <v>2023</v>
      </c>
      <c r="E13" s="63">
        <v>2024</v>
      </c>
      <c r="F13" s="63">
        <v>2025</v>
      </c>
      <c r="G13" s="63">
        <v>2026</v>
      </c>
      <c r="H13" s="63">
        <v>2027</v>
      </c>
      <c r="I13" s="63">
        <v>2028</v>
      </c>
      <c r="J13" s="63">
        <v>2029</v>
      </c>
      <c r="K13" s="63">
        <v>2030</v>
      </c>
      <c r="L13" s="63">
        <v>2031</v>
      </c>
      <c r="M13" s="63">
        <v>2032</v>
      </c>
      <c r="N13" s="63">
        <v>2033</v>
      </c>
      <c r="O13" s="63">
        <v>2034</v>
      </c>
      <c r="P13" s="63">
        <v>2035</v>
      </c>
      <c r="Q13" s="63">
        <v>2036</v>
      </c>
      <c r="R13" s="63">
        <v>2037</v>
      </c>
      <c r="S13" s="63">
        <v>2038</v>
      </c>
      <c r="T13" s="63">
        <v>2039</v>
      </c>
      <c r="U13" s="63">
        <v>2040</v>
      </c>
      <c r="V13" s="63">
        <v>2041</v>
      </c>
      <c r="W13" s="63">
        <v>2042</v>
      </c>
      <c r="X13" s="63">
        <v>2043</v>
      </c>
      <c r="Y13" s="63">
        <v>2044</v>
      </c>
      <c r="Z13" s="63">
        <v>2045</v>
      </c>
      <c r="AA13" s="63">
        <v>2046</v>
      </c>
      <c r="AB13" s="63">
        <v>2047</v>
      </c>
      <c r="AC13" s="63">
        <v>2048</v>
      </c>
      <c r="AD13" s="63">
        <v>2049</v>
      </c>
      <c r="AE13" s="63">
        <v>2050</v>
      </c>
      <c r="AF13" s="64" t="s">
        <v>647</v>
      </c>
      <c r="AG13" s="38"/>
    </row>
    <row r="14" spans="1:33" ht="15" customHeight="1" thickTop="1" x14ac:dyDescent="0.2">
      <c r="B14" s="38"/>
      <c r="C14" s="38"/>
      <c r="D14" s="38"/>
      <c r="E14" s="38"/>
      <c r="F14" s="38"/>
      <c r="G14" s="38"/>
      <c r="H14" s="38"/>
      <c r="I14" s="38"/>
      <c r="J14" s="38"/>
      <c r="K14" s="38"/>
      <c r="L14" s="38"/>
      <c r="M14" s="38"/>
      <c r="N14" s="38"/>
      <c r="O14" s="38"/>
      <c r="P14" s="38"/>
      <c r="Q14" s="38"/>
      <c r="R14" s="38"/>
      <c r="S14" s="38"/>
      <c r="T14" s="38"/>
      <c r="U14" s="38"/>
      <c r="V14" s="38"/>
      <c r="W14" s="38"/>
      <c r="X14" s="38"/>
      <c r="Y14" s="38"/>
      <c r="Z14" s="38"/>
      <c r="AA14" s="38"/>
      <c r="AB14" s="38"/>
      <c r="AC14" s="38"/>
      <c r="AD14" s="38"/>
      <c r="AE14" s="38"/>
      <c r="AF14" s="38"/>
      <c r="AG14" s="38"/>
    </row>
    <row r="15" spans="1:33" ht="15" customHeight="1" x14ac:dyDescent="0.2">
      <c r="B15" s="65" t="s">
        <v>81</v>
      </c>
      <c r="C15" s="38"/>
      <c r="D15" s="38"/>
      <c r="E15" s="38"/>
      <c r="F15" s="38"/>
      <c r="G15" s="38"/>
      <c r="H15" s="38"/>
      <c r="I15" s="38"/>
      <c r="J15" s="38"/>
      <c r="K15" s="38"/>
      <c r="L15" s="38"/>
      <c r="M15" s="38"/>
      <c r="N15" s="38"/>
      <c r="O15" s="38"/>
      <c r="P15" s="38"/>
      <c r="Q15" s="38"/>
      <c r="R15" s="38"/>
      <c r="S15" s="38"/>
      <c r="T15" s="38"/>
      <c r="U15" s="38"/>
      <c r="V15" s="38"/>
      <c r="W15" s="38"/>
      <c r="X15" s="38"/>
      <c r="Y15" s="38"/>
      <c r="Z15" s="38"/>
      <c r="AA15" s="38"/>
      <c r="AB15" s="38"/>
      <c r="AC15" s="38"/>
      <c r="AD15" s="38"/>
      <c r="AE15" s="38"/>
      <c r="AF15" s="38"/>
      <c r="AG15" s="38"/>
    </row>
    <row r="16" spans="1:33" ht="15" customHeight="1" x14ac:dyDescent="0.2">
      <c r="A16" s="43" t="s">
        <v>435</v>
      </c>
      <c r="B16" s="66" t="s">
        <v>82</v>
      </c>
      <c r="C16" s="67">
        <v>11.828412999999999</v>
      </c>
      <c r="D16" s="67">
        <v>12.317411</v>
      </c>
      <c r="E16" s="67">
        <v>12.668136000000001</v>
      </c>
      <c r="F16" s="67">
        <v>12.860077</v>
      </c>
      <c r="G16" s="67">
        <v>13.04087</v>
      </c>
      <c r="H16" s="67">
        <v>13.143864000000001</v>
      </c>
      <c r="I16" s="67">
        <v>13.308415999999999</v>
      </c>
      <c r="J16" s="67">
        <v>13.288779</v>
      </c>
      <c r="K16" s="67">
        <v>13.312295000000001</v>
      </c>
      <c r="L16" s="67">
        <v>13.240861000000001</v>
      </c>
      <c r="M16" s="67">
        <v>13.273460999999999</v>
      </c>
      <c r="N16" s="67">
        <v>13.304527999999999</v>
      </c>
      <c r="O16" s="67">
        <v>13.258546000000001</v>
      </c>
      <c r="P16" s="67">
        <v>13.227854000000001</v>
      </c>
      <c r="Q16" s="67">
        <v>13.170089000000001</v>
      </c>
      <c r="R16" s="67">
        <v>13.155234999999999</v>
      </c>
      <c r="S16" s="67">
        <v>13.109235999999999</v>
      </c>
      <c r="T16" s="67">
        <v>13.059265</v>
      </c>
      <c r="U16" s="67">
        <v>12.962479</v>
      </c>
      <c r="V16" s="67">
        <v>12.830216999999999</v>
      </c>
      <c r="W16" s="67">
        <v>12.859726999999999</v>
      </c>
      <c r="X16" s="67">
        <v>12.929422000000001</v>
      </c>
      <c r="Y16" s="67">
        <v>13.063684</v>
      </c>
      <c r="Z16" s="67">
        <v>13.097238000000001</v>
      </c>
      <c r="AA16" s="67">
        <v>13.129096000000001</v>
      </c>
      <c r="AB16" s="67">
        <v>13.032037000000001</v>
      </c>
      <c r="AC16" s="67">
        <v>13.064216</v>
      </c>
      <c r="AD16" s="67">
        <v>13.201051</v>
      </c>
      <c r="AE16" s="67">
        <v>13.238148000000001</v>
      </c>
      <c r="AF16" s="68">
        <v>4.0299999999999997E-3</v>
      </c>
      <c r="AG16" s="38"/>
    </row>
    <row r="17" spans="1:33" ht="15" customHeight="1" x14ac:dyDescent="0.2">
      <c r="A17" s="43" t="s">
        <v>436</v>
      </c>
      <c r="B17" s="66" t="s">
        <v>83</v>
      </c>
      <c r="C17" s="67">
        <v>0.43645099999999998</v>
      </c>
      <c r="D17" s="67">
        <v>0.40578799999999998</v>
      </c>
      <c r="E17" s="67">
        <v>0.38200000000000001</v>
      </c>
      <c r="F17" s="67">
        <v>0.45424100000000001</v>
      </c>
      <c r="G17" s="67">
        <v>0.47660200000000003</v>
      </c>
      <c r="H17" s="67">
        <v>0.50541999999999998</v>
      </c>
      <c r="I17" s="67">
        <v>0.551674</v>
      </c>
      <c r="J17" s="67">
        <v>0.56236900000000001</v>
      </c>
      <c r="K17" s="67">
        <v>0.60036800000000001</v>
      </c>
      <c r="L17" s="67">
        <v>0.60017299999999996</v>
      </c>
      <c r="M17" s="67">
        <v>0.63000199999999995</v>
      </c>
      <c r="N17" s="67">
        <v>0.65393400000000002</v>
      </c>
      <c r="O17" s="67">
        <v>0.60891499999999998</v>
      </c>
      <c r="P17" s="67">
        <v>0.56296100000000004</v>
      </c>
      <c r="Q17" s="67">
        <v>0.56128</v>
      </c>
      <c r="R17" s="67">
        <v>0.601912</v>
      </c>
      <c r="S17" s="67">
        <v>0.64548799999999995</v>
      </c>
      <c r="T17" s="67">
        <v>0.67734899999999998</v>
      </c>
      <c r="U17" s="67">
        <v>0.64909899999999998</v>
      </c>
      <c r="V17" s="67">
        <v>0.62270099999999995</v>
      </c>
      <c r="W17" s="67">
        <v>0.61865099999999995</v>
      </c>
      <c r="X17" s="67">
        <v>0.61594300000000002</v>
      </c>
      <c r="Y17" s="67">
        <v>0.67054100000000005</v>
      </c>
      <c r="Z17" s="67">
        <v>0.69927799999999996</v>
      </c>
      <c r="AA17" s="67">
        <v>0.73988900000000002</v>
      </c>
      <c r="AB17" s="67">
        <v>0.74507299999999999</v>
      </c>
      <c r="AC17" s="67">
        <v>0.76454299999999997</v>
      </c>
      <c r="AD17" s="67">
        <v>0.75924100000000005</v>
      </c>
      <c r="AE17" s="67">
        <v>0.72814500000000004</v>
      </c>
      <c r="AF17" s="68">
        <v>1.8447999999999999E-2</v>
      </c>
      <c r="AG17" s="38"/>
    </row>
    <row r="18" spans="1:33" ht="15" customHeight="1" x14ac:dyDescent="0.2">
      <c r="A18" s="43" t="s">
        <v>437</v>
      </c>
      <c r="B18" s="66" t="s">
        <v>84</v>
      </c>
      <c r="C18" s="67">
        <v>11.391961</v>
      </c>
      <c r="D18" s="67">
        <v>11.911623000000001</v>
      </c>
      <c r="E18" s="67">
        <v>12.286136000000001</v>
      </c>
      <c r="F18" s="67">
        <v>12.405836000000001</v>
      </c>
      <c r="G18" s="67">
        <v>12.564268</v>
      </c>
      <c r="H18" s="67">
        <v>12.638444</v>
      </c>
      <c r="I18" s="67">
        <v>12.756741999999999</v>
      </c>
      <c r="J18" s="67">
        <v>12.72641</v>
      </c>
      <c r="K18" s="67">
        <v>12.711926999999999</v>
      </c>
      <c r="L18" s="67">
        <v>12.640687</v>
      </c>
      <c r="M18" s="67">
        <v>12.643459</v>
      </c>
      <c r="N18" s="67">
        <v>12.650594</v>
      </c>
      <c r="O18" s="67">
        <v>12.649630999999999</v>
      </c>
      <c r="P18" s="67">
        <v>12.664894</v>
      </c>
      <c r="Q18" s="67">
        <v>12.608809000000001</v>
      </c>
      <c r="R18" s="67">
        <v>12.553323000000001</v>
      </c>
      <c r="S18" s="67">
        <v>12.463748000000001</v>
      </c>
      <c r="T18" s="67">
        <v>12.381916</v>
      </c>
      <c r="U18" s="67">
        <v>12.313378999999999</v>
      </c>
      <c r="V18" s="67">
        <v>12.207516</v>
      </c>
      <c r="W18" s="67">
        <v>12.241076</v>
      </c>
      <c r="X18" s="67">
        <v>12.313478999999999</v>
      </c>
      <c r="Y18" s="67">
        <v>12.393143</v>
      </c>
      <c r="Z18" s="67">
        <v>12.397959999999999</v>
      </c>
      <c r="AA18" s="67">
        <v>12.389208</v>
      </c>
      <c r="AB18" s="67">
        <v>12.286963</v>
      </c>
      <c r="AC18" s="67">
        <v>12.299671999999999</v>
      </c>
      <c r="AD18" s="67">
        <v>12.441811</v>
      </c>
      <c r="AE18" s="67">
        <v>12.510002</v>
      </c>
      <c r="AF18" s="68">
        <v>3.349E-3</v>
      </c>
      <c r="AG18" s="38"/>
    </row>
    <row r="19" spans="1:33" ht="15" customHeight="1" x14ac:dyDescent="0.2">
      <c r="A19" s="43" t="s">
        <v>438</v>
      </c>
      <c r="B19" s="66" t="s">
        <v>85</v>
      </c>
      <c r="C19" s="67">
        <v>2.8143750000000001</v>
      </c>
      <c r="D19" s="67">
        <v>3.4323570000000001</v>
      </c>
      <c r="E19" s="67">
        <v>3.7852549999999998</v>
      </c>
      <c r="F19" s="67">
        <v>3.714477</v>
      </c>
      <c r="G19" s="67">
        <v>3.5692279999999998</v>
      </c>
      <c r="H19" s="67">
        <v>3.6300080000000001</v>
      </c>
      <c r="I19" s="67">
        <v>3.5685880000000001</v>
      </c>
      <c r="J19" s="67">
        <v>3.656625</v>
      </c>
      <c r="K19" s="67">
        <v>3.6410710000000002</v>
      </c>
      <c r="L19" s="67">
        <v>3.6865429999999999</v>
      </c>
      <c r="M19" s="67">
        <v>3.7116129999999998</v>
      </c>
      <c r="N19" s="67">
        <v>3.6603880000000002</v>
      </c>
      <c r="O19" s="67">
        <v>3.725044</v>
      </c>
      <c r="P19" s="67">
        <v>3.772062</v>
      </c>
      <c r="Q19" s="67">
        <v>3.8114880000000002</v>
      </c>
      <c r="R19" s="67">
        <v>3.8008229999999998</v>
      </c>
      <c r="S19" s="67">
        <v>3.874444</v>
      </c>
      <c r="T19" s="67">
        <v>3.9282339999999998</v>
      </c>
      <c r="U19" s="67">
        <v>4.0325350000000002</v>
      </c>
      <c r="V19" s="67">
        <v>4.1801500000000003</v>
      </c>
      <c r="W19" s="67">
        <v>4.1641560000000002</v>
      </c>
      <c r="X19" s="67">
        <v>4.0675059999999998</v>
      </c>
      <c r="Y19" s="67">
        <v>3.9746419999999998</v>
      </c>
      <c r="Z19" s="67">
        <v>3.916458</v>
      </c>
      <c r="AA19" s="67">
        <v>3.9220820000000001</v>
      </c>
      <c r="AB19" s="67">
        <v>3.9684349999999999</v>
      </c>
      <c r="AC19" s="67">
        <v>3.9202720000000002</v>
      </c>
      <c r="AD19" s="67">
        <v>3.8041930000000002</v>
      </c>
      <c r="AE19" s="67">
        <v>3.7092299999999998</v>
      </c>
      <c r="AF19" s="68">
        <v>9.9089999999999994E-3</v>
      </c>
      <c r="AG19" s="38"/>
    </row>
    <row r="20" spans="1:33" ht="15" customHeight="1" x14ac:dyDescent="0.2">
      <c r="A20" s="43" t="s">
        <v>439</v>
      </c>
      <c r="B20" s="66" t="s">
        <v>86</v>
      </c>
      <c r="C20" s="67">
        <v>6.274</v>
      </c>
      <c r="D20" s="67">
        <v>6.7510000000000003</v>
      </c>
      <c r="E20" s="67">
        <v>7.0114400000000003</v>
      </c>
      <c r="F20" s="67">
        <v>6.9421210000000002</v>
      </c>
      <c r="G20" s="67">
        <v>6.7860100000000001</v>
      </c>
      <c r="H20" s="67">
        <v>6.9115469999999997</v>
      </c>
      <c r="I20" s="67">
        <v>6.8844649999999996</v>
      </c>
      <c r="J20" s="67">
        <v>7.0033799999999999</v>
      </c>
      <c r="K20" s="67">
        <v>7.0459079999999998</v>
      </c>
      <c r="L20" s="67">
        <v>7.0791649999999997</v>
      </c>
      <c r="M20" s="67">
        <v>7.0837250000000003</v>
      </c>
      <c r="N20" s="67">
        <v>7.0042400000000002</v>
      </c>
      <c r="O20" s="67">
        <v>7.068397</v>
      </c>
      <c r="P20" s="67">
        <v>7.131424</v>
      </c>
      <c r="Q20" s="67">
        <v>7.1280070000000002</v>
      </c>
      <c r="R20" s="67">
        <v>7.1006450000000001</v>
      </c>
      <c r="S20" s="67">
        <v>7.130846</v>
      </c>
      <c r="T20" s="67">
        <v>7.1797279999999999</v>
      </c>
      <c r="U20" s="67">
        <v>7.2051290000000003</v>
      </c>
      <c r="V20" s="67">
        <v>7.3635760000000001</v>
      </c>
      <c r="W20" s="67">
        <v>7.3365780000000003</v>
      </c>
      <c r="X20" s="67">
        <v>7.2538460000000002</v>
      </c>
      <c r="Y20" s="67">
        <v>7.1317979999999999</v>
      </c>
      <c r="Z20" s="67">
        <v>7.0743099999999997</v>
      </c>
      <c r="AA20" s="67">
        <v>6.9566140000000001</v>
      </c>
      <c r="AB20" s="67">
        <v>6.9715410000000002</v>
      </c>
      <c r="AC20" s="67">
        <v>6.9134529999999996</v>
      </c>
      <c r="AD20" s="67">
        <v>6.7632329999999996</v>
      </c>
      <c r="AE20" s="67">
        <v>6.6499560000000004</v>
      </c>
      <c r="AF20" s="68">
        <v>2.081E-3</v>
      </c>
      <c r="AG20" s="38"/>
    </row>
    <row r="21" spans="1:33" ht="15" customHeight="1" x14ac:dyDescent="0.2">
      <c r="A21" s="43" t="s">
        <v>440</v>
      </c>
      <c r="B21" s="66" t="s">
        <v>87</v>
      </c>
      <c r="C21" s="67">
        <v>3.459625</v>
      </c>
      <c r="D21" s="67">
        <v>3.3186429999999998</v>
      </c>
      <c r="E21" s="67">
        <v>3.2261850000000001</v>
      </c>
      <c r="F21" s="67">
        <v>3.2276440000000002</v>
      </c>
      <c r="G21" s="67">
        <v>3.2167829999999999</v>
      </c>
      <c r="H21" s="67">
        <v>3.2815379999999998</v>
      </c>
      <c r="I21" s="67">
        <v>3.315877</v>
      </c>
      <c r="J21" s="67">
        <v>3.3467549999999999</v>
      </c>
      <c r="K21" s="67">
        <v>3.4048370000000001</v>
      </c>
      <c r="L21" s="67">
        <v>3.3926229999999999</v>
      </c>
      <c r="M21" s="67">
        <v>3.372112</v>
      </c>
      <c r="N21" s="67">
        <v>3.343852</v>
      </c>
      <c r="O21" s="67">
        <v>3.3433519999999999</v>
      </c>
      <c r="P21" s="67">
        <v>3.359362</v>
      </c>
      <c r="Q21" s="67">
        <v>3.316519</v>
      </c>
      <c r="R21" s="67">
        <v>3.2998210000000001</v>
      </c>
      <c r="S21" s="67">
        <v>3.256402</v>
      </c>
      <c r="T21" s="67">
        <v>3.2514940000000001</v>
      </c>
      <c r="U21" s="67">
        <v>3.1725940000000001</v>
      </c>
      <c r="V21" s="67">
        <v>3.183427</v>
      </c>
      <c r="W21" s="67">
        <v>3.1724220000000001</v>
      </c>
      <c r="X21" s="67">
        <v>3.18634</v>
      </c>
      <c r="Y21" s="67">
        <v>3.1571570000000002</v>
      </c>
      <c r="Z21" s="67">
        <v>3.1578520000000001</v>
      </c>
      <c r="AA21" s="67">
        <v>3.0345330000000001</v>
      </c>
      <c r="AB21" s="67">
        <v>3.003107</v>
      </c>
      <c r="AC21" s="67">
        <v>2.9931809999999999</v>
      </c>
      <c r="AD21" s="67">
        <v>2.9590399999999999</v>
      </c>
      <c r="AE21" s="67">
        <v>2.940725</v>
      </c>
      <c r="AF21" s="68">
        <v>-5.7869999999999996E-3</v>
      </c>
      <c r="AG21" s="38"/>
    </row>
    <row r="22" spans="1:33" ht="15" customHeight="1" x14ac:dyDescent="0.2">
      <c r="A22" s="43" t="s">
        <v>441</v>
      </c>
      <c r="B22" s="66" t="s">
        <v>88</v>
      </c>
      <c r="C22" s="67">
        <v>0.57399999999999995</v>
      </c>
      <c r="D22" s="67">
        <v>0.28999999999999998</v>
      </c>
      <c r="E22" s="67">
        <v>0.111</v>
      </c>
      <c r="F22" s="67">
        <v>5.4109999999999998E-2</v>
      </c>
      <c r="G22" s="67">
        <v>0.10617</v>
      </c>
      <c r="H22" s="67">
        <v>0.10548</v>
      </c>
      <c r="I22" s="67">
        <v>7.0080000000000003E-2</v>
      </c>
      <c r="J22" s="67">
        <v>0.06</v>
      </c>
      <c r="K22" s="67">
        <v>0.06</v>
      </c>
      <c r="L22" s="67">
        <v>0.06</v>
      </c>
      <c r="M22" s="67">
        <v>0</v>
      </c>
      <c r="N22" s="67">
        <v>0</v>
      </c>
      <c r="O22" s="67">
        <v>0</v>
      </c>
      <c r="P22" s="67">
        <v>0</v>
      </c>
      <c r="Q22" s="67">
        <v>0</v>
      </c>
      <c r="R22" s="67">
        <v>0</v>
      </c>
      <c r="S22" s="67">
        <v>0</v>
      </c>
      <c r="T22" s="67">
        <v>0</v>
      </c>
      <c r="U22" s="67">
        <v>0</v>
      </c>
      <c r="V22" s="67">
        <v>0</v>
      </c>
      <c r="W22" s="67">
        <v>0</v>
      </c>
      <c r="X22" s="67">
        <v>0</v>
      </c>
      <c r="Y22" s="67">
        <v>0</v>
      </c>
      <c r="Z22" s="67">
        <v>0</v>
      </c>
      <c r="AA22" s="67">
        <v>0</v>
      </c>
      <c r="AB22" s="67">
        <v>0</v>
      </c>
      <c r="AC22" s="67">
        <v>0</v>
      </c>
      <c r="AD22" s="67">
        <v>0</v>
      </c>
      <c r="AE22" s="67">
        <v>0</v>
      </c>
      <c r="AF22" s="68" t="s">
        <v>616</v>
      </c>
      <c r="AG22" s="38"/>
    </row>
    <row r="23" spans="1:33" ht="15" customHeight="1" x14ac:dyDescent="0.2">
      <c r="A23" s="43" t="s">
        <v>442</v>
      </c>
      <c r="B23" s="65" t="s">
        <v>89</v>
      </c>
      <c r="C23" s="69">
        <v>15.216787999999999</v>
      </c>
      <c r="D23" s="69">
        <v>16.039767999999999</v>
      </c>
      <c r="E23" s="69">
        <v>16.56439</v>
      </c>
      <c r="F23" s="69">
        <v>16.628664000000001</v>
      </c>
      <c r="G23" s="69">
        <v>16.716269</v>
      </c>
      <c r="H23" s="69">
        <v>16.879352999999998</v>
      </c>
      <c r="I23" s="69">
        <v>16.947084</v>
      </c>
      <c r="J23" s="69">
        <v>17.005403999999999</v>
      </c>
      <c r="K23" s="69">
        <v>17.013365</v>
      </c>
      <c r="L23" s="69">
        <v>16.987401999999999</v>
      </c>
      <c r="M23" s="69">
        <v>16.985073</v>
      </c>
      <c r="N23" s="69">
        <v>16.964915999999999</v>
      </c>
      <c r="O23" s="69">
        <v>16.983591000000001</v>
      </c>
      <c r="P23" s="69">
        <v>16.999915999999999</v>
      </c>
      <c r="Q23" s="69">
        <v>16.981577000000001</v>
      </c>
      <c r="R23" s="69">
        <v>16.956059</v>
      </c>
      <c r="S23" s="69">
        <v>16.983678999999999</v>
      </c>
      <c r="T23" s="69">
        <v>16.987499</v>
      </c>
      <c r="U23" s="69">
        <v>16.995014000000001</v>
      </c>
      <c r="V23" s="69">
        <v>17.010366000000001</v>
      </c>
      <c r="W23" s="69">
        <v>17.023883999999999</v>
      </c>
      <c r="X23" s="69">
        <v>16.996929000000002</v>
      </c>
      <c r="Y23" s="69">
        <v>17.038323999999999</v>
      </c>
      <c r="Z23" s="69">
        <v>17.013694999999998</v>
      </c>
      <c r="AA23" s="69">
        <v>17.051178</v>
      </c>
      <c r="AB23" s="69">
        <v>17.000471000000001</v>
      </c>
      <c r="AC23" s="69">
        <v>16.984487999999999</v>
      </c>
      <c r="AD23" s="69">
        <v>17.005243</v>
      </c>
      <c r="AE23" s="69">
        <v>16.947378</v>
      </c>
      <c r="AF23" s="70">
        <v>3.8539999999999998E-3</v>
      </c>
      <c r="AG23" s="38"/>
    </row>
    <row r="24" spans="1:33" ht="15" customHeight="1" x14ac:dyDescent="0.2">
      <c r="B24" s="38"/>
      <c r="C24" s="38"/>
      <c r="D24" s="38"/>
      <c r="E24" s="38"/>
      <c r="F24" s="38"/>
      <c r="G24" s="38"/>
      <c r="H24" s="38"/>
      <c r="I24" s="38"/>
      <c r="J24" s="38"/>
      <c r="K24" s="38"/>
      <c r="L24" s="38"/>
      <c r="M24" s="38"/>
      <c r="N24" s="38"/>
      <c r="O24" s="38"/>
      <c r="P24" s="38"/>
      <c r="Q24" s="38"/>
      <c r="R24" s="38"/>
      <c r="S24" s="38"/>
      <c r="T24" s="38"/>
      <c r="U24" s="38"/>
      <c r="V24" s="38"/>
      <c r="W24" s="38"/>
      <c r="X24" s="38"/>
      <c r="Y24" s="38"/>
      <c r="Z24" s="38"/>
      <c r="AA24" s="38"/>
      <c r="AB24" s="38"/>
      <c r="AC24" s="38"/>
      <c r="AD24" s="38"/>
      <c r="AE24" s="38"/>
      <c r="AF24" s="38"/>
      <c r="AG24" s="38"/>
    </row>
    <row r="25" spans="1:33" ht="15" customHeight="1" x14ac:dyDescent="0.2">
      <c r="A25" s="43" t="s">
        <v>443</v>
      </c>
      <c r="B25" s="66" t="s">
        <v>197</v>
      </c>
      <c r="C25" s="67">
        <v>-3.9870000000000001</v>
      </c>
      <c r="D25" s="67">
        <v>-4.2750000000000004</v>
      </c>
      <c r="E25" s="67">
        <v>-5.4866590000000004</v>
      </c>
      <c r="F25" s="67">
        <v>-5.6122529999999999</v>
      </c>
      <c r="G25" s="67">
        <v>-5.8420439999999996</v>
      </c>
      <c r="H25" s="67">
        <v>-5.898498</v>
      </c>
      <c r="I25" s="67">
        <v>-5.8985370000000001</v>
      </c>
      <c r="J25" s="67">
        <v>-5.9764989999999996</v>
      </c>
      <c r="K25" s="67">
        <v>-6.082668</v>
      </c>
      <c r="L25" s="67">
        <v>-6.1247129999999999</v>
      </c>
      <c r="M25" s="67">
        <v>-6.2503149999999996</v>
      </c>
      <c r="N25" s="67">
        <v>-6.3192370000000002</v>
      </c>
      <c r="O25" s="67">
        <v>-6.4736440000000002</v>
      </c>
      <c r="P25" s="67">
        <v>-6.5625119999999999</v>
      </c>
      <c r="Q25" s="67">
        <v>-6.6830489999999996</v>
      </c>
      <c r="R25" s="67">
        <v>-6.7095079999999996</v>
      </c>
      <c r="S25" s="67">
        <v>-6.7523799999999996</v>
      </c>
      <c r="T25" s="67">
        <v>-6.842689</v>
      </c>
      <c r="U25" s="67">
        <v>-6.7977569999999998</v>
      </c>
      <c r="V25" s="67">
        <v>-6.8125210000000003</v>
      </c>
      <c r="W25" s="67">
        <v>-6.8806989999999999</v>
      </c>
      <c r="X25" s="67">
        <v>-6.8838749999999997</v>
      </c>
      <c r="Y25" s="67">
        <v>-6.9146879999999999</v>
      </c>
      <c r="Z25" s="67">
        <v>-6.858117</v>
      </c>
      <c r="AA25" s="67">
        <v>-6.8244379999999998</v>
      </c>
      <c r="AB25" s="67">
        <v>-6.7056250000000004</v>
      </c>
      <c r="AC25" s="67">
        <v>-6.6585549999999998</v>
      </c>
      <c r="AD25" s="67">
        <v>-6.6247319999999998</v>
      </c>
      <c r="AE25" s="67">
        <v>-6.4314210000000003</v>
      </c>
      <c r="AF25" s="68">
        <v>1.7224E-2</v>
      </c>
      <c r="AG25" s="38"/>
    </row>
    <row r="26" spans="1:33" ht="15" customHeight="1" x14ac:dyDescent="0.2">
      <c r="A26" s="43" t="s">
        <v>444</v>
      </c>
      <c r="B26" s="66" t="s">
        <v>198</v>
      </c>
      <c r="C26" s="67">
        <v>1.016</v>
      </c>
      <c r="D26" s="67">
        <v>1.0269999999999999</v>
      </c>
      <c r="E26" s="67">
        <v>0.57503000000000004</v>
      </c>
      <c r="F26" s="67">
        <v>0.58379400000000004</v>
      </c>
      <c r="G26" s="67">
        <v>0.651779</v>
      </c>
      <c r="H26" s="67">
        <v>0.68211500000000003</v>
      </c>
      <c r="I26" s="67">
        <v>0.68209799999999998</v>
      </c>
      <c r="J26" s="67">
        <v>0.67825999999999997</v>
      </c>
      <c r="K26" s="67">
        <v>0.68942000000000003</v>
      </c>
      <c r="L26" s="67">
        <v>0.70274199999999998</v>
      </c>
      <c r="M26" s="67">
        <v>0.70090300000000005</v>
      </c>
      <c r="N26" s="67">
        <v>0.709978</v>
      </c>
      <c r="O26" s="67">
        <v>0.71134799999999998</v>
      </c>
      <c r="P26" s="67">
        <v>0.727163</v>
      </c>
      <c r="Q26" s="67">
        <v>0.72629900000000003</v>
      </c>
      <c r="R26" s="67">
        <v>0.73666799999999999</v>
      </c>
      <c r="S26" s="67">
        <v>0.74345000000000006</v>
      </c>
      <c r="T26" s="67">
        <v>0.75196300000000005</v>
      </c>
      <c r="U26" s="67">
        <v>0.75730799999999998</v>
      </c>
      <c r="V26" s="67">
        <v>0.76935100000000001</v>
      </c>
      <c r="W26" s="67">
        <v>0.769231</v>
      </c>
      <c r="X26" s="67">
        <v>0.77193699999999998</v>
      </c>
      <c r="Y26" s="67">
        <v>0.76996900000000001</v>
      </c>
      <c r="Z26" s="67">
        <v>0.78286299999999998</v>
      </c>
      <c r="AA26" s="67">
        <v>0.76741000000000004</v>
      </c>
      <c r="AB26" s="67">
        <v>0.780613</v>
      </c>
      <c r="AC26" s="67">
        <v>0.80513400000000002</v>
      </c>
      <c r="AD26" s="67">
        <v>0.81010400000000005</v>
      </c>
      <c r="AE26" s="67">
        <v>0.773733</v>
      </c>
      <c r="AF26" s="68">
        <v>-9.6810000000000004E-3</v>
      </c>
      <c r="AG26" s="38"/>
    </row>
    <row r="27" spans="1:33" ht="15" customHeight="1" x14ac:dyDescent="0.2">
      <c r="A27" s="43" t="s">
        <v>445</v>
      </c>
      <c r="B27" s="66" t="s">
        <v>199</v>
      </c>
      <c r="C27" s="67">
        <v>0.71</v>
      </c>
      <c r="D27" s="67">
        <v>0.745</v>
      </c>
      <c r="E27" s="67">
        <v>0.64638899999999999</v>
      </c>
      <c r="F27" s="67">
        <v>0.64619000000000004</v>
      </c>
      <c r="G27" s="67">
        <v>0.59906099999999995</v>
      </c>
      <c r="H27" s="67">
        <v>0.58826800000000001</v>
      </c>
      <c r="I27" s="67">
        <v>0.58643299999999998</v>
      </c>
      <c r="J27" s="67">
        <v>0.58459799999999995</v>
      </c>
      <c r="K27" s="67">
        <v>0.58276300000000003</v>
      </c>
      <c r="L27" s="67">
        <v>0.58930300000000002</v>
      </c>
      <c r="M27" s="67">
        <v>0.57909299999999997</v>
      </c>
      <c r="N27" s="67">
        <v>0.57725800000000005</v>
      </c>
      <c r="O27" s="67">
        <v>0.57542300000000002</v>
      </c>
      <c r="P27" s="67">
        <v>0.57358799999999999</v>
      </c>
      <c r="Q27" s="67">
        <v>0.57175299999999996</v>
      </c>
      <c r="R27" s="67">
        <v>0.56991800000000004</v>
      </c>
      <c r="S27" s="67">
        <v>0.568083</v>
      </c>
      <c r="T27" s="67">
        <v>0.566249</v>
      </c>
      <c r="U27" s="67">
        <v>0.56441399999999997</v>
      </c>
      <c r="V27" s="67">
        <v>0.56200700000000003</v>
      </c>
      <c r="W27" s="67">
        <v>0.56022700000000003</v>
      </c>
      <c r="X27" s="67">
        <v>0.558338</v>
      </c>
      <c r="Y27" s="67">
        <v>0.55669400000000002</v>
      </c>
      <c r="Z27" s="67">
        <v>0.55485899999999999</v>
      </c>
      <c r="AA27" s="67">
        <v>0.55302399999999996</v>
      </c>
      <c r="AB27" s="67">
        <v>0.55118900000000004</v>
      </c>
      <c r="AC27" s="67">
        <v>0.54935400000000001</v>
      </c>
      <c r="AD27" s="67">
        <v>0.54752000000000001</v>
      </c>
      <c r="AE27" s="67">
        <v>0.54549300000000001</v>
      </c>
      <c r="AF27" s="68">
        <v>-9.3690000000000006E-3</v>
      </c>
      <c r="AG27" s="38"/>
    </row>
    <row r="28" spans="1:33" ht="15" customHeight="1" x14ac:dyDescent="0.2">
      <c r="A28" s="43" t="s">
        <v>446</v>
      </c>
      <c r="B28" s="66" t="s">
        <v>200</v>
      </c>
      <c r="C28" s="67">
        <v>0.443</v>
      </c>
      <c r="D28" s="67">
        <v>0.45500000000000002</v>
      </c>
      <c r="E28" s="67">
        <v>0.64136700000000002</v>
      </c>
      <c r="F28" s="67">
        <v>0.63812999999999998</v>
      </c>
      <c r="G28" s="67">
        <v>0.61907900000000005</v>
      </c>
      <c r="H28" s="67">
        <v>0.57197299999999995</v>
      </c>
      <c r="I28" s="67">
        <v>0.53284799999999999</v>
      </c>
      <c r="J28" s="67">
        <v>0.49857099999999999</v>
      </c>
      <c r="K28" s="67">
        <v>0.47134999999999999</v>
      </c>
      <c r="L28" s="67">
        <v>0.44977400000000001</v>
      </c>
      <c r="M28" s="67">
        <v>0.429647</v>
      </c>
      <c r="N28" s="67">
        <v>0.40834399999999998</v>
      </c>
      <c r="O28" s="67">
        <v>0.391953</v>
      </c>
      <c r="P28" s="67">
        <v>0.37299700000000002</v>
      </c>
      <c r="Q28" s="67">
        <v>0.37082500000000002</v>
      </c>
      <c r="R28" s="67">
        <v>0.366124</v>
      </c>
      <c r="S28" s="67">
        <v>0.36203999999999997</v>
      </c>
      <c r="T28" s="67">
        <v>0.35772999999999999</v>
      </c>
      <c r="U28" s="67">
        <v>0.35836200000000001</v>
      </c>
      <c r="V28" s="67">
        <v>0.35822500000000002</v>
      </c>
      <c r="W28" s="67">
        <v>0.35786099999999998</v>
      </c>
      <c r="X28" s="67">
        <v>0.36000300000000002</v>
      </c>
      <c r="Y28" s="67">
        <v>0.35978599999999999</v>
      </c>
      <c r="Z28" s="67">
        <v>0.36251699999999998</v>
      </c>
      <c r="AA28" s="67">
        <v>0.36956299999999997</v>
      </c>
      <c r="AB28" s="67">
        <v>0.36840699999999998</v>
      </c>
      <c r="AC28" s="67">
        <v>0.38090099999999999</v>
      </c>
      <c r="AD28" s="67">
        <v>0.387239</v>
      </c>
      <c r="AE28" s="67">
        <v>0.39354800000000001</v>
      </c>
      <c r="AF28" s="68">
        <v>-4.2180000000000004E-3</v>
      </c>
      <c r="AG28" s="38"/>
    </row>
    <row r="29" spans="1:33" ht="15" customHeight="1" x14ac:dyDescent="0.2">
      <c r="A29" s="43" t="s">
        <v>447</v>
      </c>
      <c r="B29" s="66" t="s">
        <v>201</v>
      </c>
      <c r="C29" s="67">
        <v>6.1559999999999997</v>
      </c>
      <c r="D29" s="67">
        <v>6.5019999999999998</v>
      </c>
      <c r="E29" s="67">
        <v>7.3494450000000002</v>
      </c>
      <c r="F29" s="67">
        <v>7.4803670000000002</v>
      </c>
      <c r="G29" s="67">
        <v>7.7119619999999998</v>
      </c>
      <c r="H29" s="67">
        <v>7.7408530000000004</v>
      </c>
      <c r="I29" s="67">
        <v>7.6999149999999998</v>
      </c>
      <c r="J29" s="67">
        <v>7.737927</v>
      </c>
      <c r="K29" s="67">
        <v>7.8262010000000002</v>
      </c>
      <c r="L29" s="67">
        <v>7.8665320000000003</v>
      </c>
      <c r="M29" s="67">
        <v>7.9599580000000003</v>
      </c>
      <c r="N29" s="67">
        <v>8.0148159999999997</v>
      </c>
      <c r="O29" s="67">
        <v>8.1523690000000002</v>
      </c>
      <c r="P29" s="67">
        <v>8.2362599999999997</v>
      </c>
      <c r="Q29" s="67">
        <v>8.3519260000000006</v>
      </c>
      <c r="R29" s="67">
        <v>8.3822179999999999</v>
      </c>
      <c r="S29" s="67">
        <v>8.4259540000000008</v>
      </c>
      <c r="T29" s="67">
        <v>8.5186309999999992</v>
      </c>
      <c r="U29" s="67">
        <v>8.4778400000000005</v>
      </c>
      <c r="V29" s="67">
        <v>8.5021039999999992</v>
      </c>
      <c r="W29" s="67">
        <v>8.5680180000000004</v>
      </c>
      <c r="X29" s="67">
        <v>8.5741530000000008</v>
      </c>
      <c r="Y29" s="67">
        <v>8.6011369999999996</v>
      </c>
      <c r="Z29" s="67">
        <v>8.5583559999999999</v>
      </c>
      <c r="AA29" s="67">
        <v>8.5144359999999999</v>
      </c>
      <c r="AB29" s="67">
        <v>8.4058329999999994</v>
      </c>
      <c r="AC29" s="67">
        <v>8.3939439999999994</v>
      </c>
      <c r="AD29" s="67">
        <v>8.3695950000000003</v>
      </c>
      <c r="AE29" s="67">
        <v>8.1441949999999999</v>
      </c>
      <c r="AF29" s="68">
        <v>1.0045999999999999E-2</v>
      </c>
      <c r="AG29" s="38"/>
    </row>
    <row r="30" spans="1:33" ht="15" customHeight="1" x14ac:dyDescent="0.2">
      <c r="A30" s="43" t="s">
        <v>448</v>
      </c>
      <c r="B30" s="66" t="s">
        <v>202</v>
      </c>
      <c r="C30" s="67">
        <v>1.01</v>
      </c>
      <c r="D30" s="67">
        <v>1.016</v>
      </c>
      <c r="E30" s="67">
        <v>0.92990300000000004</v>
      </c>
      <c r="F30" s="67">
        <v>0.95240199999999997</v>
      </c>
      <c r="G30" s="67">
        <v>0.95741200000000004</v>
      </c>
      <c r="H30" s="67">
        <v>0.94188799999999995</v>
      </c>
      <c r="I30" s="67">
        <v>0.96402900000000002</v>
      </c>
      <c r="J30" s="67">
        <v>0.973603</v>
      </c>
      <c r="K30" s="67">
        <v>1.0076430000000001</v>
      </c>
      <c r="L30" s="67">
        <v>0.98453100000000004</v>
      </c>
      <c r="M30" s="67">
        <v>0.99140399999999995</v>
      </c>
      <c r="N30" s="67">
        <v>0.98396300000000003</v>
      </c>
      <c r="O30" s="67">
        <v>1.0067520000000001</v>
      </c>
      <c r="P30" s="67">
        <v>1.0017689999999999</v>
      </c>
      <c r="Q30" s="67">
        <v>1.007274</v>
      </c>
      <c r="R30" s="67">
        <v>1.0074380000000001</v>
      </c>
      <c r="S30" s="67">
        <v>1.0092300000000001</v>
      </c>
      <c r="T30" s="67">
        <v>1.013738</v>
      </c>
      <c r="U30" s="67">
        <v>1.011498</v>
      </c>
      <c r="V30" s="67">
        <v>1.0099089999999999</v>
      </c>
      <c r="W30" s="67">
        <v>1.005269</v>
      </c>
      <c r="X30" s="67">
        <v>0.99675499999999995</v>
      </c>
      <c r="Y30" s="67">
        <v>0.99619000000000002</v>
      </c>
      <c r="Z30" s="67">
        <v>0.99468999999999996</v>
      </c>
      <c r="AA30" s="67">
        <v>0.97349399999999997</v>
      </c>
      <c r="AB30" s="67">
        <v>0.96989300000000001</v>
      </c>
      <c r="AC30" s="67">
        <v>0.97395600000000004</v>
      </c>
      <c r="AD30" s="67">
        <v>0.97454499999999999</v>
      </c>
      <c r="AE30" s="67">
        <v>0.96512399999999998</v>
      </c>
      <c r="AF30" s="68">
        <v>-1.622E-3</v>
      </c>
      <c r="AG30" s="38"/>
    </row>
    <row r="31" spans="1:33" ht="12" x14ac:dyDescent="0.2">
      <c r="A31" s="43" t="s">
        <v>449</v>
      </c>
      <c r="B31" s="66" t="s">
        <v>203</v>
      </c>
      <c r="C31" s="67">
        <v>2.9000000000000001E-2</v>
      </c>
      <c r="D31" s="67">
        <v>-6.0999999999999999E-2</v>
      </c>
      <c r="E31" s="67">
        <v>0</v>
      </c>
      <c r="F31" s="67">
        <v>0</v>
      </c>
      <c r="G31" s="67">
        <v>0</v>
      </c>
      <c r="H31" s="67">
        <v>0</v>
      </c>
      <c r="I31" s="67">
        <v>0</v>
      </c>
      <c r="J31" s="67">
        <v>0</v>
      </c>
      <c r="K31" s="67">
        <v>0</v>
      </c>
      <c r="L31" s="67">
        <v>0</v>
      </c>
      <c r="M31" s="67">
        <v>0</v>
      </c>
      <c r="N31" s="67">
        <v>0</v>
      </c>
      <c r="O31" s="67">
        <v>0</v>
      </c>
      <c r="P31" s="67">
        <v>0</v>
      </c>
      <c r="Q31" s="67">
        <v>0</v>
      </c>
      <c r="R31" s="67">
        <v>0</v>
      </c>
      <c r="S31" s="67">
        <v>0</v>
      </c>
      <c r="T31" s="67">
        <v>0</v>
      </c>
      <c r="U31" s="67">
        <v>0</v>
      </c>
      <c r="V31" s="67">
        <v>0</v>
      </c>
      <c r="W31" s="67">
        <v>0</v>
      </c>
      <c r="X31" s="67">
        <v>0</v>
      </c>
      <c r="Y31" s="67">
        <v>0</v>
      </c>
      <c r="Z31" s="67">
        <v>0</v>
      </c>
      <c r="AA31" s="67">
        <v>0</v>
      </c>
      <c r="AB31" s="67">
        <v>0</v>
      </c>
      <c r="AC31" s="67">
        <v>0</v>
      </c>
      <c r="AD31" s="67">
        <v>0</v>
      </c>
      <c r="AE31" s="67">
        <v>0</v>
      </c>
      <c r="AF31" s="68" t="s">
        <v>616</v>
      </c>
      <c r="AG31" s="38"/>
    </row>
    <row r="32" spans="1:33" ht="12" x14ac:dyDescent="0.2">
      <c r="A32" s="43" t="s">
        <v>450</v>
      </c>
      <c r="B32" s="66" t="s">
        <v>204</v>
      </c>
      <c r="C32" s="67">
        <v>5.9699749999999998</v>
      </c>
      <c r="D32" s="67">
        <v>6.296977</v>
      </c>
      <c r="E32" s="67">
        <v>6.4319179999999996</v>
      </c>
      <c r="F32" s="67">
        <v>6.4290310000000002</v>
      </c>
      <c r="G32" s="67">
        <v>6.5575539999999997</v>
      </c>
      <c r="H32" s="67">
        <v>6.4541130000000004</v>
      </c>
      <c r="I32" s="67">
        <v>6.365405</v>
      </c>
      <c r="J32" s="67">
        <v>6.2854109999999999</v>
      </c>
      <c r="K32" s="67">
        <v>6.2338209999999998</v>
      </c>
      <c r="L32" s="67">
        <v>6.2209989999999999</v>
      </c>
      <c r="M32" s="67">
        <v>6.2777099999999999</v>
      </c>
      <c r="N32" s="67">
        <v>6.3210569999999997</v>
      </c>
      <c r="O32" s="67">
        <v>6.4106740000000002</v>
      </c>
      <c r="P32" s="67">
        <v>6.4591070000000004</v>
      </c>
      <c r="Q32" s="67">
        <v>6.5548060000000001</v>
      </c>
      <c r="R32" s="67">
        <v>6.5949949999999999</v>
      </c>
      <c r="S32" s="67">
        <v>6.5962969999999999</v>
      </c>
      <c r="T32" s="67">
        <v>6.695856</v>
      </c>
      <c r="U32" s="67">
        <v>6.691878</v>
      </c>
      <c r="V32" s="67">
        <v>6.7411700000000003</v>
      </c>
      <c r="W32" s="67">
        <v>6.8641959999999997</v>
      </c>
      <c r="X32" s="67">
        <v>6.9634729999999996</v>
      </c>
      <c r="Y32" s="67">
        <v>7.0134230000000004</v>
      </c>
      <c r="Z32" s="67">
        <v>7.0499260000000001</v>
      </c>
      <c r="AA32" s="67">
        <v>7.0984809999999996</v>
      </c>
      <c r="AB32" s="67">
        <v>7.1375390000000003</v>
      </c>
      <c r="AC32" s="67">
        <v>7.1668159999999999</v>
      </c>
      <c r="AD32" s="67">
        <v>7.2011950000000002</v>
      </c>
      <c r="AE32" s="67">
        <v>7.2237090000000004</v>
      </c>
      <c r="AF32" s="68">
        <v>6.8310000000000003E-3</v>
      </c>
      <c r="AG32" s="38"/>
    </row>
    <row r="33" spans="1:33" ht="12" x14ac:dyDescent="0.2">
      <c r="A33" s="43" t="s">
        <v>451</v>
      </c>
      <c r="B33" s="66" t="s">
        <v>506</v>
      </c>
      <c r="C33" s="67">
        <v>1.151597</v>
      </c>
      <c r="D33" s="67">
        <v>1.173395</v>
      </c>
      <c r="E33" s="67">
        <v>1.2233290000000001</v>
      </c>
      <c r="F33" s="67">
        <v>1.2029510000000001</v>
      </c>
      <c r="G33" s="67">
        <v>1.1965600000000001</v>
      </c>
      <c r="H33" s="67">
        <v>1.1942820000000001</v>
      </c>
      <c r="I33" s="67">
        <v>1.136779</v>
      </c>
      <c r="J33" s="67">
        <v>1.1342950000000001</v>
      </c>
      <c r="K33" s="67">
        <v>1.131262</v>
      </c>
      <c r="L33" s="67">
        <v>1.128301</v>
      </c>
      <c r="M33" s="67">
        <v>1.125092</v>
      </c>
      <c r="N33" s="67">
        <v>1.1231139999999999</v>
      </c>
      <c r="O33" s="67">
        <v>1.1212930000000001</v>
      </c>
      <c r="P33" s="67">
        <v>1.1192610000000001</v>
      </c>
      <c r="Q33" s="67">
        <v>1.11697</v>
      </c>
      <c r="R33" s="67">
        <v>1.11527</v>
      </c>
      <c r="S33" s="67">
        <v>1.1139349999999999</v>
      </c>
      <c r="T33" s="67">
        <v>1.1128290000000001</v>
      </c>
      <c r="U33" s="67">
        <v>1.1123609999999999</v>
      </c>
      <c r="V33" s="67">
        <v>1.1118680000000001</v>
      </c>
      <c r="W33" s="67">
        <v>1.1120000000000001</v>
      </c>
      <c r="X33" s="67">
        <v>1.112441</v>
      </c>
      <c r="Y33" s="67">
        <v>1.1135759999999999</v>
      </c>
      <c r="Z33" s="67">
        <v>1.1150800000000001</v>
      </c>
      <c r="AA33" s="67">
        <v>1.1244940000000001</v>
      </c>
      <c r="AB33" s="67">
        <v>1.138954</v>
      </c>
      <c r="AC33" s="67">
        <v>1.1637489999999999</v>
      </c>
      <c r="AD33" s="67">
        <v>1.181888</v>
      </c>
      <c r="AE33" s="67">
        <v>1.1961409999999999</v>
      </c>
      <c r="AF33" s="68">
        <v>1.356E-3</v>
      </c>
      <c r="AG33" s="38"/>
    </row>
    <row r="34" spans="1:33" ht="12" x14ac:dyDescent="0.2">
      <c r="A34" s="43" t="s">
        <v>452</v>
      </c>
      <c r="B34" s="66" t="s">
        <v>635</v>
      </c>
      <c r="C34" s="67">
        <v>0.88826700000000003</v>
      </c>
      <c r="D34" s="67">
        <v>0.88663499999999995</v>
      </c>
      <c r="E34" s="67">
        <v>0.90816799999999998</v>
      </c>
      <c r="F34" s="67">
        <v>0.90070799999999995</v>
      </c>
      <c r="G34" s="67">
        <v>0.89525900000000003</v>
      </c>
      <c r="H34" s="67">
        <v>0.89078000000000002</v>
      </c>
      <c r="I34" s="67">
        <v>0.88468899999999995</v>
      </c>
      <c r="J34" s="67">
        <v>0.877112</v>
      </c>
      <c r="K34" s="67">
        <v>0.86830600000000002</v>
      </c>
      <c r="L34" s="67">
        <v>0.86020200000000002</v>
      </c>
      <c r="M34" s="67">
        <v>0.85241599999999995</v>
      </c>
      <c r="N34" s="67">
        <v>0.84707299999999996</v>
      </c>
      <c r="O34" s="67">
        <v>0.843028</v>
      </c>
      <c r="P34" s="67">
        <v>0.83882900000000005</v>
      </c>
      <c r="Q34" s="67">
        <v>0.83372199999999996</v>
      </c>
      <c r="R34" s="67">
        <v>0.83013300000000001</v>
      </c>
      <c r="S34" s="67">
        <v>0.82748999999999995</v>
      </c>
      <c r="T34" s="67">
        <v>0.82537700000000003</v>
      </c>
      <c r="U34" s="67">
        <v>0.82497500000000001</v>
      </c>
      <c r="V34" s="67">
        <v>0.82484500000000005</v>
      </c>
      <c r="W34" s="67">
        <v>0.82603800000000005</v>
      </c>
      <c r="X34" s="67">
        <v>0.82802200000000004</v>
      </c>
      <c r="Y34" s="67">
        <v>0.83152400000000004</v>
      </c>
      <c r="Z34" s="67">
        <v>0.83620399999999995</v>
      </c>
      <c r="AA34" s="67">
        <v>0.84243500000000004</v>
      </c>
      <c r="AB34" s="67">
        <v>0.85008099999999998</v>
      </c>
      <c r="AC34" s="67">
        <v>0.85816700000000001</v>
      </c>
      <c r="AD34" s="67">
        <v>0.86726999999999999</v>
      </c>
      <c r="AE34" s="67">
        <v>0.87801300000000004</v>
      </c>
      <c r="AF34" s="68">
        <v>-4.15E-4</v>
      </c>
      <c r="AG34" s="38"/>
    </row>
    <row r="35" spans="1:33" ht="12" x14ac:dyDescent="0.2">
      <c r="A35" s="43" t="s">
        <v>453</v>
      </c>
      <c r="B35" s="66" t="s">
        <v>205</v>
      </c>
      <c r="C35" s="67">
        <v>0.97899999999999998</v>
      </c>
      <c r="D35" s="67">
        <v>0.96047400000000005</v>
      </c>
      <c r="E35" s="67">
        <v>1.0262929999999999</v>
      </c>
      <c r="F35" s="67">
        <v>1.0217849999999999</v>
      </c>
      <c r="G35" s="67">
        <v>1.019358</v>
      </c>
      <c r="H35" s="67">
        <v>1.0179819999999999</v>
      </c>
      <c r="I35" s="67">
        <v>1.021285</v>
      </c>
      <c r="J35" s="67">
        <v>1.017118</v>
      </c>
      <c r="K35" s="67">
        <v>1.011808</v>
      </c>
      <c r="L35" s="67">
        <v>1.007296</v>
      </c>
      <c r="M35" s="67">
        <v>1.00319</v>
      </c>
      <c r="N35" s="67">
        <v>1.001611</v>
      </c>
      <c r="O35" s="67">
        <v>1.001428</v>
      </c>
      <c r="P35" s="67">
        <v>1.008569</v>
      </c>
      <c r="Q35" s="67">
        <v>1.0077050000000001</v>
      </c>
      <c r="R35" s="67">
        <v>1.008473</v>
      </c>
      <c r="S35" s="67">
        <v>1.010289</v>
      </c>
      <c r="T35" s="67">
        <v>1.012737</v>
      </c>
      <c r="U35" s="67">
        <v>1.0170250000000001</v>
      </c>
      <c r="V35" s="67">
        <v>1.0302579999999999</v>
      </c>
      <c r="W35" s="67">
        <v>1.0365839999999999</v>
      </c>
      <c r="X35" s="67">
        <v>1.043836</v>
      </c>
      <c r="Y35" s="67">
        <v>1.045533</v>
      </c>
      <c r="Z35" s="67">
        <v>1.0536099999999999</v>
      </c>
      <c r="AA35" s="67">
        <v>1.0651520000000001</v>
      </c>
      <c r="AB35" s="67">
        <v>1.0783689999999999</v>
      </c>
      <c r="AC35" s="67">
        <v>1.1023270000000001</v>
      </c>
      <c r="AD35" s="67">
        <v>1.1130720000000001</v>
      </c>
      <c r="AE35" s="67">
        <v>1.121086</v>
      </c>
      <c r="AF35" s="68">
        <v>4.8520000000000004E-3</v>
      </c>
      <c r="AG35" s="38"/>
    </row>
    <row r="36" spans="1:33" ht="12" x14ac:dyDescent="0.2">
      <c r="A36" s="43" t="s">
        <v>454</v>
      </c>
      <c r="B36" s="66" t="s">
        <v>206</v>
      </c>
      <c r="C36" s="67">
        <v>-9.0732999999999994E-2</v>
      </c>
      <c r="D36" s="67">
        <v>-7.3839000000000002E-2</v>
      </c>
      <c r="E36" s="67">
        <v>-0.11812499999999999</v>
      </c>
      <c r="F36" s="67">
        <v>-0.121077</v>
      </c>
      <c r="G36" s="67">
        <v>-0.124098</v>
      </c>
      <c r="H36" s="67">
        <v>-0.12720200000000001</v>
      </c>
      <c r="I36" s="67">
        <v>-0.136596</v>
      </c>
      <c r="J36" s="67">
        <v>-0.14000599999999999</v>
      </c>
      <c r="K36" s="67">
        <v>-0.14350099999999999</v>
      </c>
      <c r="L36" s="67">
        <v>-0.147094</v>
      </c>
      <c r="M36" s="67">
        <v>-0.15077299999999999</v>
      </c>
      <c r="N36" s="67">
        <v>-0.15453800000000001</v>
      </c>
      <c r="O36" s="67">
        <v>-0.15840000000000001</v>
      </c>
      <c r="P36" s="67">
        <v>-0.16974</v>
      </c>
      <c r="Q36" s="67">
        <v>-0.173982</v>
      </c>
      <c r="R36" s="67">
        <v>-0.178339</v>
      </c>
      <c r="S36" s="67">
        <v>-0.18279899999999999</v>
      </c>
      <c r="T36" s="67">
        <v>-0.187361</v>
      </c>
      <c r="U36" s="67">
        <v>-0.19205</v>
      </c>
      <c r="V36" s="67">
        <v>-0.20541300000000001</v>
      </c>
      <c r="W36" s="67">
        <v>-0.21054700000000001</v>
      </c>
      <c r="X36" s="67">
        <v>-0.215813</v>
      </c>
      <c r="Y36" s="67">
        <v>-0.214009</v>
      </c>
      <c r="Z36" s="67">
        <v>-0.21740599999999999</v>
      </c>
      <c r="AA36" s="67">
        <v>-0.222717</v>
      </c>
      <c r="AB36" s="67">
        <v>-0.22828799999999999</v>
      </c>
      <c r="AC36" s="67">
        <v>-0.24415999999999999</v>
      </c>
      <c r="AD36" s="67">
        <v>-0.24580199999999999</v>
      </c>
      <c r="AE36" s="67">
        <v>-0.24307300000000001</v>
      </c>
      <c r="AF36" s="68">
        <v>3.5820999999999999E-2</v>
      </c>
      <c r="AG36" s="38"/>
    </row>
    <row r="37" spans="1:33" ht="12" x14ac:dyDescent="0.2">
      <c r="A37" s="43" t="s">
        <v>456</v>
      </c>
      <c r="B37" s="66" t="s">
        <v>208</v>
      </c>
      <c r="C37" s="67">
        <v>0.103046</v>
      </c>
      <c r="D37" s="67">
        <v>9.7053E-2</v>
      </c>
      <c r="E37" s="67">
        <v>0.112022</v>
      </c>
      <c r="F37" s="67">
        <v>0.10396</v>
      </c>
      <c r="G37" s="67">
        <v>0.10224999999999999</v>
      </c>
      <c r="H37" s="67">
        <v>0.103813</v>
      </c>
      <c r="I37" s="67">
        <v>7.9212000000000005E-2</v>
      </c>
      <c r="J37" s="67">
        <v>8.3934999999999996E-2</v>
      </c>
      <c r="K37" s="67">
        <v>8.8371000000000005E-2</v>
      </c>
      <c r="L37" s="67">
        <v>9.0935000000000002E-2</v>
      </c>
      <c r="M37" s="67">
        <v>9.0301000000000006E-2</v>
      </c>
      <c r="N37" s="67">
        <v>9.1918E-2</v>
      </c>
      <c r="O37" s="67">
        <v>9.0519000000000002E-2</v>
      </c>
      <c r="P37" s="67">
        <v>8.8805999999999996E-2</v>
      </c>
      <c r="Q37" s="67">
        <v>8.7027999999999994E-2</v>
      </c>
      <c r="R37" s="67">
        <v>8.5183999999999996E-2</v>
      </c>
      <c r="S37" s="67">
        <v>8.3271999999999999E-2</v>
      </c>
      <c r="T37" s="67">
        <v>8.1551999999999999E-2</v>
      </c>
      <c r="U37" s="67">
        <v>7.9501000000000002E-2</v>
      </c>
      <c r="V37" s="67">
        <v>7.7378000000000002E-2</v>
      </c>
      <c r="W37" s="67">
        <v>7.5180999999999998E-2</v>
      </c>
      <c r="X37" s="67">
        <v>7.2909000000000002E-2</v>
      </c>
      <c r="Y37" s="67">
        <v>7.0562E-2</v>
      </c>
      <c r="Z37" s="67">
        <v>6.8136000000000002E-2</v>
      </c>
      <c r="AA37" s="67">
        <v>6.5630999999999995E-2</v>
      </c>
      <c r="AB37" s="67">
        <v>6.3045000000000004E-2</v>
      </c>
      <c r="AC37" s="67">
        <v>6.0377E-2</v>
      </c>
      <c r="AD37" s="67">
        <v>5.7681999999999997E-2</v>
      </c>
      <c r="AE37" s="67">
        <v>5.4987000000000001E-2</v>
      </c>
      <c r="AF37" s="68" t="s">
        <v>616</v>
      </c>
      <c r="AG37" s="38"/>
    </row>
    <row r="38" spans="1:33" ht="12" x14ac:dyDescent="0.2">
      <c r="A38" s="43" t="s">
        <v>457</v>
      </c>
      <c r="B38" s="66" t="s">
        <v>205</v>
      </c>
      <c r="C38" s="67">
        <v>0.107</v>
      </c>
      <c r="D38" s="67">
        <v>9.4228999999999993E-2</v>
      </c>
      <c r="E38" s="67">
        <v>0.104004</v>
      </c>
      <c r="F38" s="67">
        <v>9.5902000000000001E-2</v>
      </c>
      <c r="G38" s="67">
        <v>9.4152E-2</v>
      </c>
      <c r="H38" s="67">
        <v>9.5673999999999995E-2</v>
      </c>
      <c r="I38" s="67">
        <v>7.1032999999999999E-2</v>
      </c>
      <c r="J38" s="67">
        <v>7.5715000000000005E-2</v>
      </c>
      <c r="K38" s="67">
        <v>8.0109E-2</v>
      </c>
      <c r="L38" s="67">
        <v>8.2632999999999998E-2</v>
      </c>
      <c r="M38" s="67">
        <v>8.1957000000000002E-2</v>
      </c>
      <c r="N38" s="67">
        <v>8.3531999999999995E-2</v>
      </c>
      <c r="O38" s="67">
        <v>8.2090999999999997E-2</v>
      </c>
      <c r="P38" s="67">
        <v>8.0336000000000005E-2</v>
      </c>
      <c r="Q38" s="67">
        <v>7.8516000000000002E-2</v>
      </c>
      <c r="R38" s="67">
        <v>7.6629000000000003E-2</v>
      </c>
      <c r="S38" s="67">
        <v>7.4674000000000004E-2</v>
      </c>
      <c r="T38" s="67">
        <v>7.2911000000000004E-2</v>
      </c>
      <c r="U38" s="67">
        <v>7.0817000000000005E-2</v>
      </c>
      <c r="V38" s="67">
        <v>6.8650000000000003E-2</v>
      </c>
      <c r="W38" s="67">
        <v>6.6409999999999997E-2</v>
      </c>
      <c r="X38" s="67">
        <v>6.4094999999999999E-2</v>
      </c>
      <c r="Y38" s="67">
        <v>6.1703000000000001E-2</v>
      </c>
      <c r="Z38" s="67">
        <v>5.9233000000000001E-2</v>
      </c>
      <c r="AA38" s="67">
        <v>5.6682999999999997E-2</v>
      </c>
      <c r="AB38" s="67">
        <v>5.4052999999999997E-2</v>
      </c>
      <c r="AC38" s="67">
        <v>5.1339000000000003E-2</v>
      </c>
      <c r="AD38" s="67">
        <v>4.8599000000000003E-2</v>
      </c>
      <c r="AE38" s="67">
        <v>4.5858999999999997E-2</v>
      </c>
      <c r="AF38" s="68">
        <v>-2.9805999999999999E-2</v>
      </c>
      <c r="AG38" s="38"/>
    </row>
    <row r="39" spans="1:33" ht="12" x14ac:dyDescent="0.2">
      <c r="A39" s="43" t="s">
        <v>458</v>
      </c>
      <c r="B39" s="66" t="s">
        <v>206</v>
      </c>
      <c r="C39" s="67">
        <v>-3.9529999999999999E-3</v>
      </c>
      <c r="D39" s="67">
        <v>2.8249999999999998E-3</v>
      </c>
      <c r="E39" s="67">
        <v>8.0180000000000008E-3</v>
      </c>
      <c r="F39" s="67">
        <v>8.0579999999999992E-3</v>
      </c>
      <c r="G39" s="67">
        <v>8.0979999999999993E-3</v>
      </c>
      <c r="H39" s="67">
        <v>8.1390000000000004E-3</v>
      </c>
      <c r="I39" s="67">
        <v>8.1799999999999998E-3</v>
      </c>
      <c r="J39" s="67">
        <v>8.2199999999999999E-3</v>
      </c>
      <c r="K39" s="67">
        <v>8.2620000000000002E-3</v>
      </c>
      <c r="L39" s="67">
        <v>8.3029999999999996E-3</v>
      </c>
      <c r="M39" s="67">
        <v>8.3440000000000007E-3</v>
      </c>
      <c r="N39" s="67">
        <v>8.3859999999999994E-3</v>
      </c>
      <c r="O39" s="67">
        <v>8.4279999999999997E-3</v>
      </c>
      <c r="P39" s="67">
        <v>8.4700000000000001E-3</v>
      </c>
      <c r="Q39" s="67">
        <v>8.5120000000000005E-3</v>
      </c>
      <c r="R39" s="67">
        <v>8.5550000000000001E-3</v>
      </c>
      <c r="S39" s="67">
        <v>8.5979999999999997E-3</v>
      </c>
      <c r="T39" s="67">
        <v>8.6409999999999994E-3</v>
      </c>
      <c r="U39" s="67">
        <v>8.6840000000000007E-3</v>
      </c>
      <c r="V39" s="67">
        <v>8.7270000000000004E-3</v>
      </c>
      <c r="W39" s="67">
        <v>8.7709999999999993E-3</v>
      </c>
      <c r="X39" s="67">
        <v>8.8149999999999999E-3</v>
      </c>
      <c r="Y39" s="67">
        <v>8.8590000000000006E-3</v>
      </c>
      <c r="Z39" s="67">
        <v>8.9029999999999995E-3</v>
      </c>
      <c r="AA39" s="67">
        <v>8.9479999999999994E-3</v>
      </c>
      <c r="AB39" s="67">
        <v>8.9929999999999993E-3</v>
      </c>
      <c r="AC39" s="67">
        <v>9.0379999999999992E-3</v>
      </c>
      <c r="AD39" s="67">
        <v>9.0830000000000008E-3</v>
      </c>
      <c r="AE39" s="67">
        <v>9.1280000000000007E-3</v>
      </c>
      <c r="AF39" s="68" t="s">
        <v>616</v>
      </c>
      <c r="AG39" s="38"/>
    </row>
    <row r="40" spans="1:33" ht="12" x14ac:dyDescent="0.2">
      <c r="A40" s="43" t="s">
        <v>456</v>
      </c>
      <c r="B40" s="66" t="s">
        <v>663</v>
      </c>
      <c r="C40" s="67">
        <v>0.15696599999999999</v>
      </c>
      <c r="D40" s="67">
        <v>0.18584899999999999</v>
      </c>
      <c r="E40" s="67">
        <v>0.19922599999999999</v>
      </c>
      <c r="F40" s="67">
        <v>0.19447500000000001</v>
      </c>
      <c r="G40" s="67">
        <v>0.19520599999999999</v>
      </c>
      <c r="H40" s="67">
        <v>0.19587099999999999</v>
      </c>
      <c r="I40" s="67">
        <v>0.169574</v>
      </c>
      <c r="J40" s="67">
        <v>0.16946800000000001</v>
      </c>
      <c r="K40" s="67">
        <v>0.17105799999999999</v>
      </c>
      <c r="L40" s="67">
        <v>0.173509</v>
      </c>
      <c r="M40" s="67">
        <v>0.17861099999999999</v>
      </c>
      <c r="N40" s="67">
        <v>0.18016299999999999</v>
      </c>
      <c r="O40" s="67">
        <v>0.183723</v>
      </c>
      <c r="P40" s="67">
        <v>0.18753600000000001</v>
      </c>
      <c r="Q40" s="67">
        <v>0.192047</v>
      </c>
      <c r="R40" s="67">
        <v>0.195715</v>
      </c>
      <c r="S40" s="67">
        <v>0.198881</v>
      </c>
      <c r="T40" s="67">
        <v>0.20156499999999999</v>
      </c>
      <c r="U40" s="67">
        <v>0.20352000000000001</v>
      </c>
      <c r="V40" s="67">
        <v>0.20505499999999999</v>
      </c>
      <c r="W40" s="67">
        <v>0.20638000000000001</v>
      </c>
      <c r="X40" s="67">
        <v>0.20710400000000001</v>
      </c>
      <c r="Y40" s="67">
        <v>0.20721500000000001</v>
      </c>
      <c r="Z40" s="67">
        <v>0.20685000000000001</v>
      </c>
      <c r="AA40" s="67">
        <v>0.21198700000000001</v>
      </c>
      <c r="AB40" s="67">
        <v>0.22120899999999999</v>
      </c>
      <c r="AC40" s="67">
        <v>0.24021100000000001</v>
      </c>
      <c r="AD40" s="67">
        <v>0.25170199999999998</v>
      </c>
      <c r="AE40" s="67">
        <v>0.25795400000000002</v>
      </c>
      <c r="AF40" s="68">
        <v>1.7899000000000002E-2</v>
      </c>
      <c r="AG40" s="38"/>
    </row>
    <row r="41" spans="1:33" ht="12" x14ac:dyDescent="0.2">
      <c r="A41" s="43" t="s">
        <v>457</v>
      </c>
      <c r="B41" s="66" t="s">
        <v>205</v>
      </c>
      <c r="C41" s="67">
        <v>0.135765</v>
      </c>
      <c r="D41" s="67">
        <v>0.162187</v>
      </c>
      <c r="E41" s="67">
        <v>0.164766</v>
      </c>
      <c r="F41" s="67">
        <v>0.159584</v>
      </c>
      <c r="G41" s="67">
        <v>0.15987899999999999</v>
      </c>
      <c r="H41" s="67">
        <v>0.16010199999999999</v>
      </c>
      <c r="I41" s="67">
        <v>0.13335900000000001</v>
      </c>
      <c r="J41" s="67">
        <v>0.132799</v>
      </c>
      <c r="K41" s="67">
        <v>0.13393099999999999</v>
      </c>
      <c r="L41" s="67">
        <v>0.13591900000000001</v>
      </c>
      <c r="M41" s="67">
        <v>0.14055000000000001</v>
      </c>
      <c r="N41" s="67">
        <v>0.141627</v>
      </c>
      <c r="O41" s="67">
        <v>0.144705</v>
      </c>
      <c r="P41" s="67">
        <v>0.14802999999999999</v>
      </c>
      <c r="Q41" s="67">
        <v>0.15204699999999999</v>
      </c>
      <c r="R41" s="67">
        <v>0.15521499999999999</v>
      </c>
      <c r="S41" s="67">
        <v>0.15787499999999999</v>
      </c>
      <c r="T41" s="67">
        <v>0.16004599999999999</v>
      </c>
      <c r="U41" s="67">
        <v>0.16148299999999999</v>
      </c>
      <c r="V41" s="67">
        <v>0.162492</v>
      </c>
      <c r="W41" s="67">
        <v>0.16328400000000001</v>
      </c>
      <c r="X41" s="67">
        <v>0.16347</v>
      </c>
      <c r="Y41" s="67">
        <v>0.16303599999999999</v>
      </c>
      <c r="Z41" s="67">
        <v>0.16211900000000001</v>
      </c>
      <c r="AA41" s="67">
        <v>0.16669600000000001</v>
      </c>
      <c r="AB41" s="67">
        <v>0.17535300000000001</v>
      </c>
      <c r="AC41" s="67">
        <v>0.19378100000000001</v>
      </c>
      <c r="AD41" s="67">
        <v>0.20469200000000001</v>
      </c>
      <c r="AE41" s="67">
        <v>0.21035599999999999</v>
      </c>
      <c r="AF41" s="68">
        <v>1.5761000000000001E-2</v>
      </c>
      <c r="AG41" s="38"/>
    </row>
    <row r="42" spans="1:33" ht="12" x14ac:dyDescent="0.2">
      <c r="A42" s="43" t="s">
        <v>458</v>
      </c>
      <c r="B42" s="66" t="s">
        <v>206</v>
      </c>
      <c r="C42" s="67">
        <v>2.12E-2</v>
      </c>
      <c r="D42" s="67">
        <v>2.3661999999999999E-2</v>
      </c>
      <c r="E42" s="67">
        <v>3.4459999999999998E-2</v>
      </c>
      <c r="F42" s="67">
        <v>3.4890999999999998E-2</v>
      </c>
      <c r="G42" s="67">
        <v>3.5326999999999997E-2</v>
      </c>
      <c r="H42" s="67">
        <v>3.5769000000000002E-2</v>
      </c>
      <c r="I42" s="67">
        <v>3.6215999999999998E-2</v>
      </c>
      <c r="J42" s="67">
        <v>3.6667999999999999E-2</v>
      </c>
      <c r="K42" s="67">
        <v>3.7127E-2</v>
      </c>
      <c r="L42" s="67">
        <v>3.7590999999999999E-2</v>
      </c>
      <c r="M42" s="67">
        <v>3.8060999999999998E-2</v>
      </c>
      <c r="N42" s="67">
        <v>3.8536000000000001E-2</v>
      </c>
      <c r="O42" s="67">
        <v>3.9017999999999997E-2</v>
      </c>
      <c r="P42" s="67">
        <v>3.9505999999999999E-2</v>
      </c>
      <c r="Q42" s="67">
        <v>0.04</v>
      </c>
      <c r="R42" s="67">
        <v>4.0500000000000001E-2</v>
      </c>
      <c r="S42" s="67">
        <v>4.1006000000000001E-2</v>
      </c>
      <c r="T42" s="67">
        <v>4.1519E-2</v>
      </c>
      <c r="U42" s="67">
        <v>4.2037999999999999E-2</v>
      </c>
      <c r="V42" s="67">
        <v>4.2562999999999997E-2</v>
      </c>
      <c r="W42" s="67">
        <v>4.3095000000000001E-2</v>
      </c>
      <c r="X42" s="67">
        <v>4.3633999999999999E-2</v>
      </c>
      <c r="Y42" s="67">
        <v>4.4179000000000003E-2</v>
      </c>
      <c r="Z42" s="67">
        <v>4.4731E-2</v>
      </c>
      <c r="AA42" s="67">
        <v>4.5290999999999998E-2</v>
      </c>
      <c r="AB42" s="67">
        <v>4.5857000000000002E-2</v>
      </c>
      <c r="AC42" s="67">
        <v>4.6429999999999999E-2</v>
      </c>
      <c r="AD42" s="67">
        <v>4.7010000000000003E-2</v>
      </c>
      <c r="AE42" s="67">
        <v>4.7598000000000001E-2</v>
      </c>
      <c r="AF42" s="68">
        <v>2.9305999999999999E-2</v>
      </c>
      <c r="AG42" s="38"/>
    </row>
    <row r="43" spans="1:33" ht="12" x14ac:dyDescent="0.2">
      <c r="A43" s="43" t="s">
        <v>460</v>
      </c>
      <c r="B43" s="66" t="s">
        <v>209</v>
      </c>
      <c r="C43" s="67">
        <v>3.3170000000000001E-3</v>
      </c>
      <c r="D43" s="67">
        <v>3.8579999999999999E-3</v>
      </c>
      <c r="E43" s="67">
        <v>3.9139999999999999E-3</v>
      </c>
      <c r="F43" s="67">
        <v>3.8080000000000002E-3</v>
      </c>
      <c r="G43" s="67">
        <v>3.8440000000000002E-3</v>
      </c>
      <c r="H43" s="67">
        <v>3.8180000000000002E-3</v>
      </c>
      <c r="I43" s="67">
        <v>3.3029999999999999E-3</v>
      </c>
      <c r="J43" s="67">
        <v>3.7799999999999999E-3</v>
      </c>
      <c r="K43" s="67">
        <v>3.5270000000000002E-3</v>
      </c>
      <c r="L43" s="67">
        <v>3.6549999999999998E-3</v>
      </c>
      <c r="M43" s="67">
        <v>3.764E-3</v>
      </c>
      <c r="N43" s="67">
        <v>3.96E-3</v>
      </c>
      <c r="O43" s="67">
        <v>4.0229999999999997E-3</v>
      </c>
      <c r="P43" s="67">
        <v>4.0899999999999999E-3</v>
      </c>
      <c r="Q43" s="67">
        <v>4.1720000000000004E-3</v>
      </c>
      <c r="R43" s="67">
        <v>4.2370000000000003E-3</v>
      </c>
      <c r="S43" s="67">
        <v>4.2909999999999997E-3</v>
      </c>
      <c r="T43" s="67">
        <v>4.3359999999999996E-3</v>
      </c>
      <c r="U43" s="67">
        <v>4.365E-3</v>
      </c>
      <c r="V43" s="67">
        <v>4.5909999999999996E-3</v>
      </c>
      <c r="W43" s="67">
        <v>4.4019999999999997E-3</v>
      </c>
      <c r="X43" s="67">
        <v>4.4060000000000002E-3</v>
      </c>
      <c r="Y43" s="67">
        <v>4.274E-3</v>
      </c>
      <c r="Z43" s="67">
        <v>3.8899999999999998E-3</v>
      </c>
      <c r="AA43" s="67">
        <v>4.4409999999999996E-3</v>
      </c>
      <c r="AB43" s="67">
        <v>4.6179999999999997E-3</v>
      </c>
      <c r="AC43" s="67">
        <v>4.9940000000000002E-3</v>
      </c>
      <c r="AD43" s="67">
        <v>5.2350000000000001E-3</v>
      </c>
      <c r="AE43" s="67">
        <v>5.1879999999999999E-3</v>
      </c>
      <c r="AF43" s="68">
        <v>1.6102000000000002E-2</v>
      </c>
      <c r="AG43" s="38"/>
    </row>
    <row r="44" spans="1:33" ht="12" x14ac:dyDescent="0.2">
      <c r="A44" s="43" t="s">
        <v>461</v>
      </c>
      <c r="B44" s="66" t="s">
        <v>205</v>
      </c>
      <c r="C44" s="67">
        <v>3.3170000000000001E-3</v>
      </c>
      <c r="D44" s="67">
        <v>3.8579999999999999E-3</v>
      </c>
      <c r="E44" s="67">
        <v>3.9139999999999999E-3</v>
      </c>
      <c r="F44" s="67">
        <v>3.8080000000000002E-3</v>
      </c>
      <c r="G44" s="67">
        <v>3.8440000000000002E-3</v>
      </c>
      <c r="H44" s="67">
        <v>3.8180000000000002E-3</v>
      </c>
      <c r="I44" s="67">
        <v>3.3029999999999999E-3</v>
      </c>
      <c r="J44" s="67">
        <v>3.7799999999999999E-3</v>
      </c>
      <c r="K44" s="67">
        <v>3.5270000000000002E-3</v>
      </c>
      <c r="L44" s="67">
        <v>3.6549999999999998E-3</v>
      </c>
      <c r="M44" s="67">
        <v>3.764E-3</v>
      </c>
      <c r="N44" s="67">
        <v>3.96E-3</v>
      </c>
      <c r="O44" s="67">
        <v>4.0229999999999997E-3</v>
      </c>
      <c r="P44" s="67">
        <v>4.0899999999999999E-3</v>
      </c>
      <c r="Q44" s="67">
        <v>4.1720000000000004E-3</v>
      </c>
      <c r="R44" s="67">
        <v>4.2370000000000003E-3</v>
      </c>
      <c r="S44" s="67">
        <v>4.2909999999999997E-3</v>
      </c>
      <c r="T44" s="67">
        <v>4.3359999999999996E-3</v>
      </c>
      <c r="U44" s="67">
        <v>4.365E-3</v>
      </c>
      <c r="V44" s="67">
        <v>4.5909999999999996E-3</v>
      </c>
      <c r="W44" s="67">
        <v>4.4019999999999997E-3</v>
      </c>
      <c r="X44" s="67">
        <v>4.4060000000000002E-3</v>
      </c>
      <c r="Y44" s="67">
        <v>4.274E-3</v>
      </c>
      <c r="Z44" s="67">
        <v>3.8899999999999998E-3</v>
      </c>
      <c r="AA44" s="67">
        <v>4.4409999999999996E-3</v>
      </c>
      <c r="AB44" s="67">
        <v>4.6179999999999997E-3</v>
      </c>
      <c r="AC44" s="67">
        <v>4.9940000000000002E-3</v>
      </c>
      <c r="AD44" s="67">
        <v>5.2350000000000001E-3</v>
      </c>
      <c r="AE44" s="67">
        <v>5.1879999999999999E-3</v>
      </c>
      <c r="AF44" s="68">
        <v>1.6102000000000002E-2</v>
      </c>
      <c r="AG44" s="38"/>
    </row>
    <row r="45" spans="1:33" ht="12" x14ac:dyDescent="0.2">
      <c r="A45" s="43" t="s">
        <v>462</v>
      </c>
      <c r="B45" s="66" t="s">
        <v>206</v>
      </c>
      <c r="C45" s="67">
        <v>0</v>
      </c>
      <c r="D45" s="67">
        <v>0</v>
      </c>
      <c r="E45" s="67">
        <v>0</v>
      </c>
      <c r="F45" s="67">
        <v>0</v>
      </c>
      <c r="G45" s="67">
        <v>0</v>
      </c>
      <c r="H45" s="67">
        <v>0</v>
      </c>
      <c r="I45" s="67">
        <v>0</v>
      </c>
      <c r="J45" s="67">
        <v>0</v>
      </c>
      <c r="K45" s="67">
        <v>0</v>
      </c>
      <c r="L45" s="67">
        <v>0</v>
      </c>
      <c r="M45" s="67">
        <v>0</v>
      </c>
      <c r="N45" s="67">
        <v>0</v>
      </c>
      <c r="O45" s="67">
        <v>0</v>
      </c>
      <c r="P45" s="67">
        <v>0</v>
      </c>
      <c r="Q45" s="67">
        <v>0</v>
      </c>
      <c r="R45" s="67">
        <v>0</v>
      </c>
      <c r="S45" s="67">
        <v>0</v>
      </c>
      <c r="T45" s="67">
        <v>0</v>
      </c>
      <c r="U45" s="67">
        <v>0</v>
      </c>
      <c r="V45" s="67">
        <v>0</v>
      </c>
      <c r="W45" s="67">
        <v>0</v>
      </c>
      <c r="X45" s="67">
        <v>0</v>
      </c>
      <c r="Y45" s="67">
        <v>0</v>
      </c>
      <c r="Z45" s="67">
        <v>0</v>
      </c>
      <c r="AA45" s="67">
        <v>0</v>
      </c>
      <c r="AB45" s="67">
        <v>0</v>
      </c>
      <c r="AC45" s="67">
        <v>0</v>
      </c>
      <c r="AD45" s="67">
        <v>0</v>
      </c>
      <c r="AE45" s="67">
        <v>0</v>
      </c>
      <c r="AF45" s="68" t="s">
        <v>616</v>
      </c>
      <c r="AG45" s="38"/>
    </row>
    <row r="46" spans="1:33" ht="12" x14ac:dyDescent="0.2">
      <c r="A46" s="43" t="s">
        <v>463</v>
      </c>
      <c r="B46" s="66" t="s">
        <v>207</v>
      </c>
      <c r="C46" s="67">
        <v>0</v>
      </c>
      <c r="D46" s="67">
        <v>0</v>
      </c>
      <c r="E46" s="67">
        <v>0</v>
      </c>
      <c r="F46" s="67">
        <v>0</v>
      </c>
      <c r="G46" s="67">
        <v>0</v>
      </c>
      <c r="H46" s="67">
        <v>0</v>
      </c>
      <c r="I46" s="67">
        <v>0</v>
      </c>
      <c r="J46" s="67">
        <v>0</v>
      </c>
      <c r="K46" s="67">
        <v>0</v>
      </c>
      <c r="L46" s="67">
        <v>0</v>
      </c>
      <c r="M46" s="67">
        <v>0</v>
      </c>
      <c r="N46" s="67">
        <v>0</v>
      </c>
      <c r="O46" s="67">
        <v>0</v>
      </c>
      <c r="P46" s="67">
        <v>0</v>
      </c>
      <c r="Q46" s="67">
        <v>0</v>
      </c>
      <c r="R46" s="67">
        <v>0</v>
      </c>
      <c r="S46" s="67">
        <v>0</v>
      </c>
      <c r="T46" s="67">
        <v>0</v>
      </c>
      <c r="U46" s="67">
        <v>0</v>
      </c>
      <c r="V46" s="67">
        <v>0</v>
      </c>
      <c r="W46" s="67">
        <v>0</v>
      </c>
      <c r="X46" s="67">
        <v>0</v>
      </c>
      <c r="Y46" s="67">
        <v>0</v>
      </c>
      <c r="Z46" s="67">
        <v>0</v>
      </c>
      <c r="AA46" s="67">
        <v>0</v>
      </c>
      <c r="AB46" s="67">
        <v>0</v>
      </c>
      <c r="AC46" s="67">
        <v>0</v>
      </c>
      <c r="AD46" s="67">
        <v>0</v>
      </c>
      <c r="AE46" s="67">
        <v>0</v>
      </c>
      <c r="AF46" s="68" t="s">
        <v>616</v>
      </c>
      <c r="AG46" s="38"/>
    </row>
    <row r="47" spans="1:33" ht="12" x14ac:dyDescent="0.2">
      <c r="A47" s="43" t="s">
        <v>464</v>
      </c>
      <c r="B47" s="66" t="s">
        <v>210</v>
      </c>
      <c r="C47" s="67">
        <v>0</v>
      </c>
      <c r="D47" s="67">
        <v>0</v>
      </c>
      <c r="E47" s="67">
        <v>0</v>
      </c>
      <c r="F47" s="67">
        <v>0</v>
      </c>
      <c r="G47" s="67">
        <v>0</v>
      </c>
      <c r="H47" s="67">
        <v>0</v>
      </c>
      <c r="I47" s="67">
        <v>0</v>
      </c>
      <c r="J47" s="67">
        <v>0</v>
      </c>
      <c r="K47" s="67">
        <v>0</v>
      </c>
      <c r="L47" s="67">
        <v>0</v>
      </c>
      <c r="M47" s="67">
        <v>0</v>
      </c>
      <c r="N47" s="67">
        <v>0</v>
      </c>
      <c r="O47" s="67">
        <v>0</v>
      </c>
      <c r="P47" s="67">
        <v>0</v>
      </c>
      <c r="Q47" s="67">
        <v>0</v>
      </c>
      <c r="R47" s="67">
        <v>0</v>
      </c>
      <c r="S47" s="67">
        <v>0</v>
      </c>
      <c r="T47" s="67">
        <v>0</v>
      </c>
      <c r="U47" s="67">
        <v>0</v>
      </c>
      <c r="V47" s="67">
        <v>0</v>
      </c>
      <c r="W47" s="67">
        <v>0</v>
      </c>
      <c r="X47" s="67">
        <v>0</v>
      </c>
      <c r="Y47" s="67">
        <v>0</v>
      </c>
      <c r="Z47" s="67">
        <v>0</v>
      </c>
      <c r="AA47" s="67">
        <v>0</v>
      </c>
      <c r="AB47" s="67">
        <v>0</v>
      </c>
      <c r="AC47" s="67">
        <v>0</v>
      </c>
      <c r="AD47" s="67">
        <v>0</v>
      </c>
      <c r="AE47" s="67">
        <v>0</v>
      </c>
      <c r="AF47" s="68" t="s">
        <v>616</v>
      </c>
      <c r="AG47" s="38"/>
    </row>
    <row r="48" spans="1:33" ht="12" x14ac:dyDescent="0.2">
      <c r="A48" s="43" t="s">
        <v>465</v>
      </c>
      <c r="B48" s="66" t="s">
        <v>211</v>
      </c>
      <c r="C48" s="67">
        <v>0</v>
      </c>
      <c r="D48" s="67">
        <v>0</v>
      </c>
      <c r="E48" s="67">
        <v>0</v>
      </c>
      <c r="F48" s="67">
        <v>0</v>
      </c>
      <c r="G48" s="67">
        <v>0</v>
      </c>
      <c r="H48" s="67">
        <v>0</v>
      </c>
      <c r="I48" s="67">
        <v>0</v>
      </c>
      <c r="J48" s="67">
        <v>0</v>
      </c>
      <c r="K48" s="67">
        <v>0</v>
      </c>
      <c r="L48" s="67">
        <v>0</v>
      </c>
      <c r="M48" s="67">
        <v>0</v>
      </c>
      <c r="N48" s="67">
        <v>0</v>
      </c>
      <c r="O48" s="67">
        <v>0</v>
      </c>
      <c r="P48" s="67">
        <v>0</v>
      </c>
      <c r="Q48" s="67">
        <v>0</v>
      </c>
      <c r="R48" s="67">
        <v>0</v>
      </c>
      <c r="S48" s="67">
        <v>0</v>
      </c>
      <c r="T48" s="67">
        <v>0</v>
      </c>
      <c r="U48" s="67">
        <v>0</v>
      </c>
      <c r="V48" s="67">
        <v>0</v>
      </c>
      <c r="W48" s="67">
        <v>0</v>
      </c>
      <c r="X48" s="67">
        <v>0</v>
      </c>
      <c r="Y48" s="67">
        <v>0</v>
      </c>
      <c r="Z48" s="67">
        <v>0</v>
      </c>
      <c r="AA48" s="67">
        <v>0</v>
      </c>
      <c r="AB48" s="67">
        <v>0</v>
      </c>
      <c r="AC48" s="67">
        <v>0</v>
      </c>
      <c r="AD48" s="67">
        <v>0</v>
      </c>
      <c r="AE48" s="67">
        <v>0</v>
      </c>
      <c r="AF48" s="68" t="s">
        <v>616</v>
      </c>
      <c r="AG48" s="38"/>
    </row>
    <row r="49" spans="1:33" ht="12" x14ac:dyDescent="0.2">
      <c r="A49" s="43" t="s">
        <v>466</v>
      </c>
      <c r="B49" s="66" t="s">
        <v>212</v>
      </c>
      <c r="C49" s="67">
        <v>0.221</v>
      </c>
      <c r="D49" s="67">
        <v>0.221</v>
      </c>
      <c r="E49" s="67">
        <v>0.24992</v>
      </c>
      <c r="F49" s="67">
        <v>0.24695800000000001</v>
      </c>
      <c r="G49" s="67">
        <v>0.24609600000000001</v>
      </c>
      <c r="H49" s="67">
        <v>0.24343400000000001</v>
      </c>
      <c r="I49" s="67">
        <v>0.248644</v>
      </c>
      <c r="J49" s="67">
        <v>0.25226999999999999</v>
      </c>
      <c r="K49" s="67">
        <v>0.25585599999999997</v>
      </c>
      <c r="L49" s="67">
        <v>0.25625399999999998</v>
      </c>
      <c r="M49" s="67">
        <v>0.25625300000000001</v>
      </c>
      <c r="N49" s="67">
        <v>0.254357</v>
      </c>
      <c r="O49" s="67">
        <v>0.257212</v>
      </c>
      <c r="P49" s="67">
        <v>0.25484299999999999</v>
      </c>
      <c r="Q49" s="67">
        <v>0.25335400000000002</v>
      </c>
      <c r="R49" s="67">
        <v>0.25235800000000003</v>
      </c>
      <c r="S49" s="67">
        <v>0.252745</v>
      </c>
      <c r="T49" s="67">
        <v>0.25239499999999998</v>
      </c>
      <c r="U49" s="67">
        <v>0.25091000000000002</v>
      </c>
      <c r="V49" s="67">
        <v>0.25182500000000002</v>
      </c>
      <c r="W49" s="67">
        <v>0.25083</v>
      </c>
      <c r="X49" s="67">
        <v>0.25060399999999999</v>
      </c>
      <c r="Y49" s="67">
        <v>0.25097599999999998</v>
      </c>
      <c r="Z49" s="67">
        <v>0.250917</v>
      </c>
      <c r="AA49" s="67">
        <v>0.24086399999999999</v>
      </c>
      <c r="AB49" s="67">
        <v>0.23957700000000001</v>
      </c>
      <c r="AC49" s="67">
        <v>0.24091499999999999</v>
      </c>
      <c r="AD49" s="67">
        <v>0.24116799999999999</v>
      </c>
      <c r="AE49" s="67">
        <v>0.24007899999999999</v>
      </c>
      <c r="AF49" s="68">
        <v>2.9619999999999998E-3</v>
      </c>
      <c r="AG49" s="38"/>
    </row>
    <row r="50" spans="1:33" ht="15" customHeight="1" x14ac:dyDescent="0.2">
      <c r="B50" s="38"/>
      <c r="C50" s="38"/>
      <c r="D50" s="38"/>
      <c r="E50" s="38"/>
      <c r="F50" s="38"/>
      <c r="G50" s="38"/>
      <c r="H50" s="38"/>
      <c r="I50" s="38"/>
      <c r="J50" s="38"/>
      <c r="K50" s="38"/>
      <c r="L50" s="38"/>
      <c r="M50" s="38"/>
      <c r="N50" s="38"/>
      <c r="O50" s="38"/>
      <c r="P50" s="38"/>
      <c r="Q50" s="38"/>
      <c r="R50" s="38"/>
      <c r="S50" s="38"/>
      <c r="T50" s="38"/>
      <c r="U50" s="38"/>
      <c r="V50" s="38"/>
      <c r="W50" s="38"/>
      <c r="X50" s="38"/>
      <c r="Y50" s="38"/>
      <c r="Z50" s="38"/>
      <c r="AA50" s="38"/>
      <c r="AB50" s="38"/>
      <c r="AC50" s="38"/>
      <c r="AD50" s="38"/>
      <c r="AE50" s="38"/>
      <c r="AF50" s="38"/>
      <c r="AG50" s="38"/>
    </row>
    <row r="51" spans="1:33" ht="15" customHeight="1" x14ac:dyDescent="0.2">
      <c r="A51" s="43" t="s">
        <v>467</v>
      </c>
      <c r="B51" s="65" t="s">
        <v>90</v>
      </c>
      <c r="C51" s="69">
        <v>19.611360999999999</v>
      </c>
      <c r="D51" s="69">
        <v>20.41114</v>
      </c>
      <c r="E51" s="69">
        <v>19.912801999999999</v>
      </c>
      <c r="F51" s="69">
        <v>19.847753999999998</v>
      </c>
      <c r="G51" s="69">
        <v>19.831844</v>
      </c>
      <c r="H51" s="69">
        <v>19.814571000000001</v>
      </c>
      <c r="I51" s="69">
        <v>19.763404999999999</v>
      </c>
      <c r="J51" s="69">
        <v>19.674484</v>
      </c>
      <c r="K51" s="69">
        <v>19.559280000000001</v>
      </c>
      <c r="L51" s="69">
        <v>19.452774000000002</v>
      </c>
      <c r="M51" s="69">
        <v>19.385217999999998</v>
      </c>
      <c r="N51" s="69">
        <v>19.328171000000001</v>
      </c>
      <c r="O51" s="69">
        <v>19.305878</v>
      </c>
      <c r="P51" s="69">
        <v>19.272385</v>
      </c>
      <c r="Q51" s="69">
        <v>19.230931999999999</v>
      </c>
      <c r="R51" s="69">
        <v>19.216609999999999</v>
      </c>
      <c r="S51" s="69">
        <v>19.203506000000001</v>
      </c>
      <c r="T51" s="69">
        <v>19.219626999999999</v>
      </c>
      <c r="U51" s="69">
        <v>19.263905000000001</v>
      </c>
      <c r="V51" s="69">
        <v>19.312618000000001</v>
      </c>
      <c r="W51" s="69">
        <v>19.375481000000001</v>
      </c>
      <c r="X51" s="69">
        <v>19.436326999999999</v>
      </c>
      <c r="Y51" s="69">
        <v>19.497803000000001</v>
      </c>
      <c r="Z51" s="69">
        <v>19.566192999999998</v>
      </c>
      <c r="AA51" s="69">
        <v>19.664072000000001</v>
      </c>
      <c r="AB51" s="69">
        <v>19.780811</v>
      </c>
      <c r="AC51" s="69">
        <v>19.871368</v>
      </c>
      <c r="AD51" s="69">
        <v>19.979309000000001</v>
      </c>
      <c r="AE51" s="69">
        <v>20.141010000000001</v>
      </c>
      <c r="AF51" s="70">
        <v>9.5200000000000005E-4</v>
      </c>
      <c r="AG51" s="38"/>
    </row>
    <row r="52" spans="1:33" ht="15" customHeight="1" x14ac:dyDescent="0.2">
      <c r="B52" s="38"/>
      <c r="C52" s="38"/>
      <c r="D52" s="38"/>
      <c r="E52" s="38"/>
      <c r="F52" s="38"/>
      <c r="G52" s="38"/>
      <c r="H52" s="38"/>
      <c r="I52" s="38"/>
      <c r="J52" s="38"/>
      <c r="K52" s="38"/>
      <c r="L52" s="38"/>
      <c r="M52" s="38"/>
      <c r="N52" s="38"/>
      <c r="O52" s="38"/>
      <c r="P52" s="38"/>
      <c r="Q52" s="38"/>
      <c r="R52" s="38"/>
      <c r="S52" s="38"/>
      <c r="T52" s="38"/>
      <c r="U52" s="38"/>
      <c r="V52" s="38"/>
      <c r="W52" s="38"/>
      <c r="X52" s="38"/>
      <c r="Y52" s="38"/>
      <c r="Z52" s="38"/>
      <c r="AA52" s="38"/>
      <c r="AB52" s="38"/>
      <c r="AC52" s="38"/>
      <c r="AD52" s="38"/>
      <c r="AE52" s="38"/>
      <c r="AF52" s="38"/>
      <c r="AG52" s="38"/>
    </row>
    <row r="53" spans="1:33" ht="15" customHeight="1" x14ac:dyDescent="0.2">
      <c r="B53" s="38"/>
      <c r="C53" s="38"/>
      <c r="D53" s="38"/>
      <c r="E53" s="38"/>
      <c r="F53" s="38"/>
      <c r="G53" s="38"/>
      <c r="H53" s="38"/>
      <c r="I53" s="38"/>
      <c r="J53" s="38"/>
      <c r="K53" s="38"/>
      <c r="L53" s="38"/>
      <c r="M53" s="38"/>
      <c r="N53" s="38"/>
      <c r="O53" s="38"/>
      <c r="P53" s="38"/>
      <c r="Q53" s="38"/>
      <c r="R53" s="38"/>
      <c r="S53" s="38"/>
      <c r="T53" s="38"/>
      <c r="U53" s="38"/>
      <c r="V53" s="38"/>
      <c r="W53" s="38"/>
      <c r="X53" s="38"/>
      <c r="Y53" s="38"/>
      <c r="Z53" s="38"/>
      <c r="AA53" s="38"/>
      <c r="AB53" s="38"/>
      <c r="AC53" s="38"/>
      <c r="AD53" s="38"/>
      <c r="AE53" s="38"/>
      <c r="AF53" s="38"/>
      <c r="AG53" s="38"/>
    </row>
    <row r="54" spans="1:33" ht="15" customHeight="1" x14ac:dyDescent="0.2">
      <c r="B54" s="65" t="s">
        <v>91</v>
      </c>
      <c r="C54" s="38"/>
      <c r="D54" s="38"/>
      <c r="E54" s="38"/>
      <c r="F54" s="38"/>
      <c r="G54" s="38"/>
      <c r="H54" s="38"/>
      <c r="I54" s="38"/>
      <c r="J54" s="38"/>
      <c r="K54" s="38"/>
      <c r="L54" s="38"/>
      <c r="M54" s="38"/>
      <c r="N54" s="38"/>
      <c r="O54" s="38"/>
      <c r="P54" s="38"/>
      <c r="Q54" s="38"/>
      <c r="R54" s="38"/>
      <c r="S54" s="38"/>
      <c r="T54" s="38"/>
      <c r="U54" s="38"/>
      <c r="V54" s="38"/>
      <c r="W54" s="38"/>
      <c r="X54" s="38"/>
      <c r="Y54" s="38"/>
      <c r="Z54" s="38"/>
      <c r="AA54" s="38"/>
      <c r="AB54" s="38"/>
      <c r="AC54" s="38"/>
      <c r="AD54" s="38"/>
      <c r="AE54" s="38"/>
      <c r="AF54" s="38"/>
      <c r="AG54" s="38"/>
    </row>
    <row r="55" spans="1:33" ht="15" customHeight="1" x14ac:dyDescent="0.2">
      <c r="B55" s="65" t="s">
        <v>92</v>
      </c>
      <c r="C55" s="38"/>
      <c r="D55" s="38"/>
      <c r="E55" s="38"/>
      <c r="F55" s="38"/>
      <c r="G55" s="38"/>
      <c r="H55" s="38"/>
      <c r="I55" s="38"/>
      <c r="J55" s="38"/>
      <c r="K55" s="38"/>
      <c r="L55" s="38"/>
      <c r="M55" s="38"/>
      <c r="N55" s="38"/>
      <c r="O55" s="38"/>
      <c r="P55" s="38"/>
      <c r="Q55" s="38"/>
      <c r="R55" s="38"/>
      <c r="S55" s="38"/>
      <c r="T55" s="38"/>
      <c r="U55" s="38"/>
      <c r="V55" s="38"/>
      <c r="W55" s="38"/>
      <c r="X55" s="38"/>
      <c r="Y55" s="38"/>
      <c r="Z55" s="38"/>
      <c r="AA55" s="38"/>
      <c r="AB55" s="38"/>
      <c r="AC55" s="38"/>
      <c r="AD55" s="38"/>
      <c r="AE55" s="38"/>
      <c r="AF55" s="38"/>
      <c r="AG55" s="38"/>
    </row>
    <row r="56" spans="1:33" ht="15" customHeight="1" x14ac:dyDescent="0.2">
      <c r="A56" s="43" t="s">
        <v>468</v>
      </c>
      <c r="B56" s="66" t="s">
        <v>664</v>
      </c>
      <c r="C56" s="67">
        <v>3.4289999999999998</v>
      </c>
      <c r="D56" s="67">
        <v>3.5379999999999998</v>
      </c>
      <c r="E56" s="67">
        <v>3.6997770000000001</v>
      </c>
      <c r="F56" s="67">
        <v>3.7704759999999999</v>
      </c>
      <c r="G56" s="67">
        <v>3.888827</v>
      </c>
      <c r="H56" s="67">
        <v>3.9889220000000001</v>
      </c>
      <c r="I56" s="67">
        <v>4.060638</v>
      </c>
      <c r="J56" s="67">
        <v>4.1051390000000003</v>
      </c>
      <c r="K56" s="67">
        <v>4.1403790000000003</v>
      </c>
      <c r="L56" s="67">
        <v>4.172078</v>
      </c>
      <c r="M56" s="67">
        <v>4.2194570000000002</v>
      </c>
      <c r="N56" s="67">
        <v>4.2585100000000002</v>
      </c>
      <c r="O56" s="67">
        <v>4.3099720000000001</v>
      </c>
      <c r="P56" s="67">
        <v>4.3501810000000001</v>
      </c>
      <c r="Q56" s="67">
        <v>4.3882070000000004</v>
      </c>
      <c r="R56" s="67">
        <v>4.4234390000000001</v>
      </c>
      <c r="S56" s="67">
        <v>4.4455249999999999</v>
      </c>
      <c r="T56" s="67">
        <v>4.4935650000000003</v>
      </c>
      <c r="U56" s="67">
        <v>4.5401059999999998</v>
      </c>
      <c r="V56" s="67">
        <v>4.5844449999999997</v>
      </c>
      <c r="W56" s="67">
        <v>4.6349119999999999</v>
      </c>
      <c r="X56" s="67">
        <v>4.6856390000000001</v>
      </c>
      <c r="Y56" s="67">
        <v>4.7198190000000002</v>
      </c>
      <c r="Z56" s="67">
        <v>4.7490019999999999</v>
      </c>
      <c r="AA56" s="67">
        <v>4.7917740000000002</v>
      </c>
      <c r="AB56" s="67">
        <v>4.8419790000000003</v>
      </c>
      <c r="AC56" s="67">
        <v>4.8680120000000002</v>
      </c>
      <c r="AD56" s="67">
        <v>4.9056509999999998</v>
      </c>
      <c r="AE56" s="67">
        <v>4.9731300000000003</v>
      </c>
      <c r="AF56" s="68">
        <v>1.3365999999999999E-2</v>
      </c>
      <c r="AG56" s="38"/>
    </row>
    <row r="57" spans="1:33" ht="15" customHeight="1" x14ac:dyDescent="0.2">
      <c r="A57" s="43" t="s">
        <v>469</v>
      </c>
      <c r="B57" s="66" t="s">
        <v>94</v>
      </c>
      <c r="C57" s="67">
        <v>8.7870000000000008</v>
      </c>
      <c r="D57" s="67">
        <v>8.7539999999999996</v>
      </c>
      <c r="E57" s="67">
        <v>8.8141409999999993</v>
      </c>
      <c r="F57" s="67">
        <v>8.6826899999999991</v>
      </c>
      <c r="G57" s="67">
        <v>8.5752980000000001</v>
      </c>
      <c r="H57" s="67">
        <v>8.478847</v>
      </c>
      <c r="I57" s="67">
        <v>8.3703489999999992</v>
      </c>
      <c r="J57" s="67">
        <v>8.2480790000000006</v>
      </c>
      <c r="K57" s="67">
        <v>8.1158560000000008</v>
      </c>
      <c r="L57" s="67">
        <v>7.9918019999999999</v>
      </c>
      <c r="M57" s="67">
        <v>7.8720869999999996</v>
      </c>
      <c r="N57" s="67">
        <v>7.7759140000000002</v>
      </c>
      <c r="O57" s="67">
        <v>7.6924130000000002</v>
      </c>
      <c r="P57" s="67">
        <v>7.6097570000000001</v>
      </c>
      <c r="Q57" s="67">
        <v>7.5254510000000003</v>
      </c>
      <c r="R57" s="67">
        <v>7.4550850000000004</v>
      </c>
      <c r="S57" s="67">
        <v>7.3948150000000004</v>
      </c>
      <c r="T57" s="67">
        <v>7.3397249999999996</v>
      </c>
      <c r="U57" s="67">
        <v>7.299925</v>
      </c>
      <c r="V57" s="67">
        <v>7.2679169999999997</v>
      </c>
      <c r="W57" s="67">
        <v>7.2454179999999999</v>
      </c>
      <c r="X57" s="67">
        <v>7.2299829999999998</v>
      </c>
      <c r="Y57" s="67">
        <v>7.2266329999999996</v>
      </c>
      <c r="Z57" s="67">
        <v>7.2346339999999998</v>
      </c>
      <c r="AA57" s="67">
        <v>7.2567560000000002</v>
      </c>
      <c r="AB57" s="67">
        <v>7.2904429999999998</v>
      </c>
      <c r="AC57" s="67">
        <v>7.329745</v>
      </c>
      <c r="AD57" s="67">
        <v>7.3740180000000004</v>
      </c>
      <c r="AE57" s="67">
        <v>7.4311680000000004</v>
      </c>
      <c r="AF57" s="68">
        <v>-5.9670000000000001E-3</v>
      </c>
      <c r="AG57" s="38"/>
    </row>
    <row r="58" spans="1:33" ht="15" customHeight="1" x14ac:dyDescent="0.2">
      <c r="A58" s="43" t="s">
        <v>470</v>
      </c>
      <c r="B58" s="66" t="s">
        <v>213</v>
      </c>
      <c r="C58" s="67">
        <v>2.3189000000000001E-2</v>
      </c>
      <c r="D58" s="67">
        <v>2.3446999999999999E-2</v>
      </c>
      <c r="E58" s="67">
        <v>2.2009999999999998E-2</v>
      </c>
      <c r="F58" s="67">
        <v>2.1923000000000002E-2</v>
      </c>
      <c r="G58" s="67">
        <v>2.1377E-2</v>
      </c>
      <c r="H58" s="67">
        <v>2.0785000000000001E-2</v>
      </c>
      <c r="I58" s="67">
        <v>2.0063999999999999E-2</v>
      </c>
      <c r="J58" s="67">
        <v>1.9258000000000001E-2</v>
      </c>
      <c r="K58" s="67">
        <v>1.8409999999999999E-2</v>
      </c>
      <c r="L58" s="67">
        <v>1.7576999999999999E-2</v>
      </c>
      <c r="M58" s="67">
        <v>1.6764000000000001E-2</v>
      </c>
      <c r="N58" s="67">
        <v>1.6038E-2</v>
      </c>
      <c r="O58" s="67">
        <v>1.5382E-2</v>
      </c>
      <c r="P58" s="67">
        <v>1.4798E-2</v>
      </c>
      <c r="Q58" s="67">
        <v>1.4243E-2</v>
      </c>
      <c r="R58" s="67">
        <v>1.3837E-2</v>
      </c>
      <c r="S58" s="67">
        <v>1.3535999999999999E-2</v>
      </c>
      <c r="T58" s="67">
        <v>1.3331000000000001E-2</v>
      </c>
      <c r="U58" s="67">
        <v>1.3221999999999999E-2</v>
      </c>
      <c r="V58" s="67">
        <v>1.3164E-2</v>
      </c>
      <c r="W58" s="67">
        <v>1.3155999999999999E-2</v>
      </c>
      <c r="X58" s="67">
        <v>1.3214E-2</v>
      </c>
      <c r="Y58" s="67">
        <v>1.328E-2</v>
      </c>
      <c r="Z58" s="67">
        <v>1.3377999999999999E-2</v>
      </c>
      <c r="AA58" s="67">
        <v>1.3467E-2</v>
      </c>
      <c r="AB58" s="67">
        <v>1.363E-2</v>
      </c>
      <c r="AC58" s="67">
        <v>1.3778E-2</v>
      </c>
      <c r="AD58" s="67">
        <v>1.3969000000000001E-2</v>
      </c>
      <c r="AE58" s="67">
        <v>1.4149999999999999E-2</v>
      </c>
      <c r="AF58" s="68">
        <v>-1.7486999999999999E-2</v>
      </c>
      <c r="AG58" s="38"/>
    </row>
    <row r="59" spans="1:33" ht="15" customHeight="1" x14ac:dyDescent="0.2">
      <c r="A59" s="43" t="s">
        <v>471</v>
      </c>
      <c r="B59" s="66" t="s">
        <v>95</v>
      </c>
      <c r="C59" s="67">
        <v>1.548</v>
      </c>
      <c r="D59" s="67">
        <v>1.5740000000000001</v>
      </c>
      <c r="E59" s="67">
        <v>1.678315</v>
      </c>
      <c r="F59" s="67">
        <v>1.6813990000000001</v>
      </c>
      <c r="G59" s="67">
        <v>1.700774</v>
      </c>
      <c r="H59" s="67">
        <v>1.7200120000000001</v>
      </c>
      <c r="I59" s="67">
        <v>1.7351529999999999</v>
      </c>
      <c r="J59" s="67">
        <v>1.746367</v>
      </c>
      <c r="K59" s="67">
        <v>1.754205</v>
      </c>
      <c r="L59" s="67">
        <v>1.761968</v>
      </c>
      <c r="M59" s="67">
        <v>1.7743519999999999</v>
      </c>
      <c r="N59" s="67">
        <v>1.787382</v>
      </c>
      <c r="O59" s="67">
        <v>1.7991090000000001</v>
      </c>
      <c r="P59" s="67">
        <v>1.8130919999999999</v>
      </c>
      <c r="Q59" s="67">
        <v>1.8312790000000001</v>
      </c>
      <c r="R59" s="67">
        <v>1.85307</v>
      </c>
      <c r="S59" s="67">
        <v>1.8759619999999999</v>
      </c>
      <c r="T59" s="67">
        <v>1.8998679999999999</v>
      </c>
      <c r="U59" s="67">
        <v>1.9276789999999999</v>
      </c>
      <c r="V59" s="67">
        <v>1.954288</v>
      </c>
      <c r="W59" s="67">
        <v>1.981371</v>
      </c>
      <c r="X59" s="67">
        <v>2.0088539999999999</v>
      </c>
      <c r="Y59" s="67">
        <v>2.0362640000000001</v>
      </c>
      <c r="Z59" s="67">
        <v>2.062916</v>
      </c>
      <c r="AA59" s="67">
        <v>2.088892</v>
      </c>
      <c r="AB59" s="67">
        <v>2.1168260000000001</v>
      </c>
      <c r="AC59" s="67">
        <v>2.1450589999999998</v>
      </c>
      <c r="AD59" s="67">
        <v>2.1729020000000001</v>
      </c>
      <c r="AE59" s="67">
        <v>2.2039789999999999</v>
      </c>
      <c r="AF59" s="68">
        <v>1.2697999999999999E-2</v>
      </c>
      <c r="AG59" s="38"/>
    </row>
    <row r="60" spans="1:33" ht="15" customHeight="1" x14ac:dyDescent="0.2">
      <c r="A60" s="43" t="s">
        <v>472</v>
      </c>
      <c r="B60" s="66" t="s">
        <v>96</v>
      </c>
      <c r="C60" s="67">
        <v>3.9620000000000002</v>
      </c>
      <c r="D60" s="67">
        <v>3.9340000000000002</v>
      </c>
      <c r="E60" s="67">
        <v>3.8494259999999998</v>
      </c>
      <c r="F60" s="67">
        <v>3.8117809999999999</v>
      </c>
      <c r="G60" s="67">
        <v>3.7769469999999998</v>
      </c>
      <c r="H60" s="67">
        <v>3.7391969999999999</v>
      </c>
      <c r="I60" s="67">
        <v>3.708466</v>
      </c>
      <c r="J60" s="67">
        <v>3.6785169999999998</v>
      </c>
      <c r="K60" s="67">
        <v>3.6439629999999998</v>
      </c>
      <c r="L60" s="67">
        <v>3.6111789999999999</v>
      </c>
      <c r="M60" s="67">
        <v>3.5902400000000001</v>
      </c>
      <c r="N60" s="67">
        <v>3.5689839999999999</v>
      </c>
      <c r="O60" s="67">
        <v>3.5497450000000002</v>
      </c>
      <c r="P60" s="67">
        <v>3.5349550000000001</v>
      </c>
      <c r="Q60" s="67">
        <v>3.5197699999999998</v>
      </c>
      <c r="R60" s="67">
        <v>3.509916</v>
      </c>
      <c r="S60" s="67">
        <v>3.5026579999999998</v>
      </c>
      <c r="T60" s="67">
        <v>3.495072</v>
      </c>
      <c r="U60" s="67">
        <v>3.4921169999999999</v>
      </c>
      <c r="V60" s="67">
        <v>3.4921519999999999</v>
      </c>
      <c r="W60" s="67">
        <v>3.4921850000000001</v>
      </c>
      <c r="X60" s="67">
        <v>3.490767</v>
      </c>
      <c r="Y60" s="67">
        <v>3.4881530000000001</v>
      </c>
      <c r="Z60" s="67">
        <v>3.4844050000000002</v>
      </c>
      <c r="AA60" s="67">
        <v>3.4830079999999999</v>
      </c>
      <c r="AB60" s="67">
        <v>3.4822540000000002</v>
      </c>
      <c r="AC60" s="67">
        <v>3.479365</v>
      </c>
      <c r="AD60" s="67">
        <v>3.4760260000000001</v>
      </c>
      <c r="AE60" s="67">
        <v>3.481913</v>
      </c>
      <c r="AF60" s="68">
        <v>-4.6020000000000002E-3</v>
      </c>
      <c r="AG60" s="38"/>
    </row>
    <row r="61" spans="1:33" ht="15" customHeight="1" x14ac:dyDescent="0.2">
      <c r="A61" s="43" t="s">
        <v>473</v>
      </c>
      <c r="B61" s="66" t="s">
        <v>97</v>
      </c>
      <c r="C61" s="67">
        <v>3.6720000000000002</v>
      </c>
      <c r="D61" s="67">
        <v>3.6619999999999999</v>
      </c>
      <c r="E61" s="67">
        <v>3.4820500000000001</v>
      </c>
      <c r="F61" s="67">
        <v>3.4487869999999998</v>
      </c>
      <c r="G61" s="67">
        <v>3.4211170000000002</v>
      </c>
      <c r="H61" s="67">
        <v>3.3907660000000002</v>
      </c>
      <c r="I61" s="67">
        <v>3.3668279999999999</v>
      </c>
      <c r="J61" s="67">
        <v>3.342041</v>
      </c>
      <c r="K61" s="67">
        <v>3.3120319999999999</v>
      </c>
      <c r="L61" s="67">
        <v>3.2843819999999999</v>
      </c>
      <c r="M61" s="67">
        <v>3.266934</v>
      </c>
      <c r="N61" s="67">
        <v>3.2488510000000002</v>
      </c>
      <c r="O61" s="67">
        <v>3.2328800000000002</v>
      </c>
      <c r="P61" s="67">
        <v>3.2210019999999999</v>
      </c>
      <c r="Q61" s="67">
        <v>3.208555</v>
      </c>
      <c r="R61" s="67">
        <v>3.2017150000000001</v>
      </c>
      <c r="S61" s="67">
        <v>3.1978260000000001</v>
      </c>
      <c r="T61" s="67">
        <v>3.1926709999999998</v>
      </c>
      <c r="U61" s="67">
        <v>3.1919270000000002</v>
      </c>
      <c r="V61" s="67">
        <v>3.1940949999999999</v>
      </c>
      <c r="W61" s="67">
        <v>3.1964730000000001</v>
      </c>
      <c r="X61" s="67">
        <v>3.19753</v>
      </c>
      <c r="Y61" s="67">
        <v>3.1973250000000002</v>
      </c>
      <c r="Z61" s="67">
        <v>3.1960519999999999</v>
      </c>
      <c r="AA61" s="67">
        <v>3.196993</v>
      </c>
      <c r="AB61" s="67">
        <v>3.1983359999999998</v>
      </c>
      <c r="AC61" s="67">
        <v>3.197692</v>
      </c>
      <c r="AD61" s="67">
        <v>3.1964160000000001</v>
      </c>
      <c r="AE61" s="67">
        <v>3.204183</v>
      </c>
      <c r="AF61" s="68">
        <v>-4.8549999999999999E-3</v>
      </c>
      <c r="AG61" s="38"/>
    </row>
    <row r="62" spans="1:33" ht="15" customHeight="1" x14ac:dyDescent="0.2">
      <c r="A62" s="43" t="s">
        <v>474</v>
      </c>
      <c r="B62" s="66" t="s">
        <v>98</v>
      </c>
      <c r="C62" s="67">
        <v>0.35599999999999998</v>
      </c>
      <c r="D62" s="67">
        <v>0.39500000000000002</v>
      </c>
      <c r="E62" s="67">
        <v>0.26228899999999999</v>
      </c>
      <c r="F62" s="67">
        <v>0.26002199999999998</v>
      </c>
      <c r="G62" s="67">
        <v>0.24834100000000001</v>
      </c>
      <c r="H62" s="67">
        <v>0.242676</v>
      </c>
      <c r="I62" s="67">
        <v>0.233733</v>
      </c>
      <c r="J62" s="67">
        <v>0.228134</v>
      </c>
      <c r="K62" s="67">
        <v>0.223935</v>
      </c>
      <c r="L62" s="67">
        <v>0.223717</v>
      </c>
      <c r="M62" s="67">
        <v>0.22331200000000001</v>
      </c>
      <c r="N62" s="67">
        <v>0.223445</v>
      </c>
      <c r="O62" s="67">
        <v>0.22265499999999999</v>
      </c>
      <c r="P62" s="67">
        <v>0.222803</v>
      </c>
      <c r="Q62" s="67">
        <v>0.221277</v>
      </c>
      <c r="R62" s="67">
        <v>0.220804</v>
      </c>
      <c r="S62" s="67">
        <v>0.22040999999999999</v>
      </c>
      <c r="T62" s="67">
        <v>0.219196</v>
      </c>
      <c r="U62" s="67">
        <v>0.21858900000000001</v>
      </c>
      <c r="V62" s="67">
        <v>0.21751699999999999</v>
      </c>
      <c r="W62" s="67">
        <v>0.21682100000000001</v>
      </c>
      <c r="X62" s="67">
        <v>0.21524799999999999</v>
      </c>
      <c r="Y62" s="67">
        <v>0.213973</v>
      </c>
      <c r="Z62" s="67">
        <v>0.212425</v>
      </c>
      <c r="AA62" s="67">
        <v>0.21495300000000001</v>
      </c>
      <c r="AB62" s="67">
        <v>0.21474099999999999</v>
      </c>
      <c r="AC62" s="67">
        <v>0.21265500000000001</v>
      </c>
      <c r="AD62" s="67">
        <v>0.21106</v>
      </c>
      <c r="AE62" s="67">
        <v>0.209144</v>
      </c>
      <c r="AF62" s="68">
        <v>-1.8817E-2</v>
      </c>
      <c r="AG62" s="38"/>
    </row>
    <row r="63" spans="1:33" ht="15" customHeight="1" x14ac:dyDescent="0.2">
      <c r="A63" s="43" t="s">
        <v>475</v>
      </c>
      <c r="B63" s="66" t="s">
        <v>99</v>
      </c>
      <c r="C63" s="67">
        <v>1.823</v>
      </c>
      <c r="D63" s="67">
        <v>1.8320000000000001</v>
      </c>
      <c r="E63" s="67">
        <v>1.6272660000000001</v>
      </c>
      <c r="F63" s="67">
        <v>1.6609929999999999</v>
      </c>
      <c r="G63" s="67">
        <v>1.664012</v>
      </c>
      <c r="H63" s="67">
        <v>1.6672180000000001</v>
      </c>
      <c r="I63" s="67">
        <v>1.676426</v>
      </c>
      <c r="J63" s="67">
        <v>1.6904060000000001</v>
      </c>
      <c r="K63" s="67">
        <v>1.704332</v>
      </c>
      <c r="L63" s="67">
        <v>1.715452</v>
      </c>
      <c r="M63" s="67">
        <v>1.7290989999999999</v>
      </c>
      <c r="N63" s="67">
        <v>1.736936</v>
      </c>
      <c r="O63" s="67">
        <v>1.7557609999999999</v>
      </c>
      <c r="P63" s="67">
        <v>1.765034</v>
      </c>
      <c r="Q63" s="67">
        <v>1.768025</v>
      </c>
      <c r="R63" s="67">
        <v>1.7772289999999999</v>
      </c>
      <c r="S63" s="67">
        <v>1.7870839999999999</v>
      </c>
      <c r="T63" s="67">
        <v>1.795177</v>
      </c>
      <c r="U63" s="67">
        <v>1.808163</v>
      </c>
      <c r="V63" s="67">
        <v>1.8200780000000001</v>
      </c>
      <c r="W63" s="67">
        <v>1.8287469999999999</v>
      </c>
      <c r="X63" s="67">
        <v>1.829971</v>
      </c>
      <c r="Y63" s="67">
        <v>1.8374299999999999</v>
      </c>
      <c r="Z63" s="67">
        <v>1.847979</v>
      </c>
      <c r="AA63" s="67">
        <v>1.8504959999999999</v>
      </c>
      <c r="AB63" s="67">
        <v>1.856365</v>
      </c>
      <c r="AC63" s="67">
        <v>1.857642</v>
      </c>
      <c r="AD63" s="67">
        <v>1.862096</v>
      </c>
      <c r="AE63" s="67">
        <v>1.8634539999999999</v>
      </c>
      <c r="AF63" s="68">
        <v>7.8399999999999997E-4</v>
      </c>
      <c r="AG63" s="38"/>
    </row>
    <row r="64" spans="1:33" ht="15" customHeight="1" x14ac:dyDescent="0.2">
      <c r="B64" s="65" t="s">
        <v>100</v>
      </c>
      <c r="C64" s="38"/>
      <c r="D64" s="38"/>
      <c r="E64" s="38"/>
      <c r="F64" s="38"/>
      <c r="G64" s="38"/>
      <c r="H64" s="38"/>
      <c r="I64" s="38"/>
      <c r="J64" s="38"/>
      <c r="K64" s="38"/>
      <c r="L64" s="38"/>
      <c r="M64" s="38"/>
      <c r="N64" s="38"/>
      <c r="O64" s="38"/>
      <c r="P64" s="38"/>
      <c r="Q64" s="38"/>
      <c r="R64" s="38"/>
      <c r="S64" s="38"/>
      <c r="T64" s="38"/>
      <c r="U64" s="38"/>
      <c r="V64" s="38"/>
      <c r="W64" s="38"/>
      <c r="X64" s="38"/>
      <c r="Y64" s="38"/>
      <c r="Z64" s="38"/>
      <c r="AA64" s="38"/>
      <c r="AB64" s="38"/>
      <c r="AC64" s="38"/>
      <c r="AD64" s="38"/>
      <c r="AE64" s="38"/>
      <c r="AF64" s="38"/>
      <c r="AG64" s="38"/>
    </row>
    <row r="65" spans="1:33" ht="15" customHeight="1" x14ac:dyDescent="0.2">
      <c r="A65" s="43" t="s">
        <v>476</v>
      </c>
      <c r="B65" s="66" t="s">
        <v>101</v>
      </c>
      <c r="C65" s="67">
        <v>1.044311</v>
      </c>
      <c r="D65" s="67">
        <v>1.031803</v>
      </c>
      <c r="E65" s="67">
        <v>0.97528300000000001</v>
      </c>
      <c r="F65" s="67">
        <v>0.97273299999999996</v>
      </c>
      <c r="G65" s="67">
        <v>0.96977999999999998</v>
      </c>
      <c r="H65" s="67">
        <v>0.96668500000000002</v>
      </c>
      <c r="I65" s="67">
        <v>0.96580600000000005</v>
      </c>
      <c r="J65" s="67">
        <v>0.96363900000000002</v>
      </c>
      <c r="K65" s="67">
        <v>0.96074599999999999</v>
      </c>
      <c r="L65" s="67">
        <v>0.95725300000000002</v>
      </c>
      <c r="M65" s="67">
        <v>0.953457</v>
      </c>
      <c r="N65" s="67">
        <v>0.94985299999999995</v>
      </c>
      <c r="O65" s="67">
        <v>0.94606199999999996</v>
      </c>
      <c r="P65" s="67">
        <v>0.94233500000000003</v>
      </c>
      <c r="Q65" s="67">
        <v>0.93882200000000005</v>
      </c>
      <c r="R65" s="67">
        <v>0.935558</v>
      </c>
      <c r="S65" s="67">
        <v>0.93225100000000005</v>
      </c>
      <c r="T65" s="67">
        <v>0.92918900000000004</v>
      </c>
      <c r="U65" s="67">
        <v>0.92621500000000001</v>
      </c>
      <c r="V65" s="67">
        <v>0.923346</v>
      </c>
      <c r="W65" s="67">
        <v>0.92066400000000004</v>
      </c>
      <c r="X65" s="67">
        <v>0.91816900000000001</v>
      </c>
      <c r="Y65" s="67">
        <v>0.915995</v>
      </c>
      <c r="Z65" s="67">
        <v>0.91390400000000005</v>
      </c>
      <c r="AA65" s="67">
        <v>0.91117700000000001</v>
      </c>
      <c r="AB65" s="67">
        <v>0.909076</v>
      </c>
      <c r="AC65" s="67">
        <v>0.90713900000000003</v>
      </c>
      <c r="AD65" s="67">
        <v>0.90550399999999998</v>
      </c>
      <c r="AE65" s="67">
        <v>0.90402700000000003</v>
      </c>
      <c r="AF65" s="68">
        <v>-5.1390000000000003E-3</v>
      </c>
      <c r="AG65" s="38"/>
    </row>
    <row r="66" spans="1:33" ht="12" x14ac:dyDescent="0.2">
      <c r="A66" s="43" t="s">
        <v>477</v>
      </c>
      <c r="B66" s="66" t="s">
        <v>102</v>
      </c>
      <c r="C66" s="67">
        <v>5.5417529999999999</v>
      </c>
      <c r="D66" s="67">
        <v>5.6083299999999996</v>
      </c>
      <c r="E66" s="67">
        <v>5.4894280000000002</v>
      </c>
      <c r="F66" s="67">
        <v>5.5865150000000003</v>
      </c>
      <c r="G66" s="67">
        <v>5.69916</v>
      </c>
      <c r="H66" s="67">
        <v>5.7945460000000004</v>
      </c>
      <c r="I66" s="67">
        <v>5.8739369999999997</v>
      </c>
      <c r="J66" s="67">
        <v>5.9318540000000004</v>
      </c>
      <c r="K66" s="67">
        <v>5.9800930000000001</v>
      </c>
      <c r="L66" s="67">
        <v>6.0204029999999999</v>
      </c>
      <c r="M66" s="67">
        <v>6.0807549999999999</v>
      </c>
      <c r="N66" s="67">
        <v>6.1271060000000004</v>
      </c>
      <c r="O66" s="67">
        <v>6.1973149999999997</v>
      </c>
      <c r="P66" s="67">
        <v>6.24824</v>
      </c>
      <c r="Q66" s="67">
        <v>6.2912480000000004</v>
      </c>
      <c r="R66" s="67">
        <v>6.339194</v>
      </c>
      <c r="S66" s="67">
        <v>6.3751280000000001</v>
      </c>
      <c r="T66" s="67">
        <v>6.4342569999999997</v>
      </c>
      <c r="U66" s="67">
        <v>6.4973450000000001</v>
      </c>
      <c r="V66" s="67">
        <v>6.5569350000000002</v>
      </c>
      <c r="W66" s="67">
        <v>6.6190480000000003</v>
      </c>
      <c r="X66" s="67">
        <v>6.6735319999999998</v>
      </c>
      <c r="Y66" s="67">
        <v>6.7172320000000001</v>
      </c>
      <c r="Z66" s="67">
        <v>6.7587469999999996</v>
      </c>
      <c r="AA66" s="67">
        <v>6.8070349999999999</v>
      </c>
      <c r="AB66" s="67">
        <v>6.8645389999999997</v>
      </c>
      <c r="AC66" s="67">
        <v>6.8939389999999996</v>
      </c>
      <c r="AD66" s="67">
        <v>6.9352510000000001</v>
      </c>
      <c r="AE66" s="67">
        <v>7.0066160000000002</v>
      </c>
      <c r="AF66" s="68">
        <v>8.4119999999999993E-3</v>
      </c>
      <c r="AG66" s="38"/>
    </row>
    <row r="67" spans="1:33" ht="15" customHeight="1" x14ac:dyDescent="0.2">
      <c r="A67" s="43" t="s">
        <v>478</v>
      </c>
      <c r="B67" s="66" t="s">
        <v>103</v>
      </c>
      <c r="C67" s="67">
        <v>13.697194</v>
      </c>
      <c r="D67" s="67">
        <v>13.676905</v>
      </c>
      <c r="E67" s="67">
        <v>13.495471999999999</v>
      </c>
      <c r="F67" s="67">
        <v>13.335958</v>
      </c>
      <c r="G67" s="67">
        <v>13.21237</v>
      </c>
      <c r="H67" s="67">
        <v>13.104248</v>
      </c>
      <c r="I67" s="67">
        <v>12.979018</v>
      </c>
      <c r="J67" s="67">
        <v>12.836352</v>
      </c>
      <c r="K67" s="67">
        <v>12.677281000000001</v>
      </c>
      <c r="L67" s="67">
        <v>12.534233</v>
      </c>
      <c r="M67" s="67">
        <v>12.409414</v>
      </c>
      <c r="N67" s="67">
        <v>12.308296</v>
      </c>
      <c r="O67" s="67">
        <v>12.219779000000001</v>
      </c>
      <c r="P67" s="67">
        <v>12.137952</v>
      </c>
      <c r="Q67" s="67">
        <v>12.056125</v>
      </c>
      <c r="R67" s="67">
        <v>11.997028999999999</v>
      </c>
      <c r="S67" s="67">
        <v>11.952026</v>
      </c>
      <c r="T67" s="67">
        <v>11.911752999999999</v>
      </c>
      <c r="U67" s="67">
        <v>11.895242</v>
      </c>
      <c r="V67" s="67">
        <v>11.888226</v>
      </c>
      <c r="W67" s="67">
        <v>11.892284999999999</v>
      </c>
      <c r="X67" s="67">
        <v>11.901959</v>
      </c>
      <c r="Y67" s="67">
        <v>11.922736</v>
      </c>
      <c r="Z67" s="67">
        <v>11.952593999999999</v>
      </c>
      <c r="AA67" s="67">
        <v>12.00193</v>
      </c>
      <c r="AB67" s="67">
        <v>12.062331</v>
      </c>
      <c r="AC67" s="67">
        <v>12.124934</v>
      </c>
      <c r="AD67" s="67">
        <v>12.191979999999999</v>
      </c>
      <c r="AE67" s="67">
        <v>12.283104</v>
      </c>
      <c r="AF67" s="68">
        <v>-3.8839999999999999E-3</v>
      </c>
      <c r="AG67" s="38"/>
    </row>
    <row r="68" spans="1:33" ht="15" customHeight="1" x14ac:dyDescent="0.2">
      <c r="A68" s="43" t="s">
        <v>479</v>
      </c>
      <c r="B68" s="66" t="s">
        <v>104</v>
      </c>
      <c r="C68" s="67">
        <v>5.1823000000000001E-2</v>
      </c>
      <c r="D68" s="67">
        <v>4.8967999999999998E-2</v>
      </c>
      <c r="E68" s="67">
        <v>4.9398999999999998E-2</v>
      </c>
      <c r="F68" s="67">
        <v>4.7671999999999999E-2</v>
      </c>
      <c r="G68" s="67">
        <v>4.376E-2</v>
      </c>
      <c r="H68" s="67">
        <v>4.0028000000000001E-2</v>
      </c>
      <c r="I68" s="67">
        <v>3.6288000000000001E-2</v>
      </c>
      <c r="J68" s="67">
        <v>3.4126999999999998E-2</v>
      </c>
      <c r="K68" s="67">
        <v>3.2675000000000003E-2</v>
      </c>
      <c r="L68" s="67">
        <v>3.1168999999999999E-2</v>
      </c>
      <c r="M68" s="67">
        <v>3.1022000000000001E-2</v>
      </c>
      <c r="N68" s="67">
        <v>3.0995999999999999E-2</v>
      </c>
      <c r="O68" s="67">
        <v>3.0868E-2</v>
      </c>
      <c r="P68" s="67">
        <v>3.0827E-2</v>
      </c>
      <c r="Q68" s="67">
        <v>3.0506999999999999E-2</v>
      </c>
      <c r="R68" s="67">
        <v>2.9617000000000001E-2</v>
      </c>
      <c r="S68" s="67">
        <v>2.8225E-2</v>
      </c>
      <c r="T68" s="67">
        <v>2.7762999999999999E-2</v>
      </c>
      <c r="U68" s="67">
        <v>2.7383000000000001E-2</v>
      </c>
      <c r="V68" s="67">
        <v>2.6398000000000001E-2</v>
      </c>
      <c r="W68" s="67">
        <v>2.5146000000000002E-2</v>
      </c>
      <c r="X68" s="67">
        <v>2.3862000000000001E-2</v>
      </c>
      <c r="Y68" s="67">
        <v>2.2512999999999998E-2</v>
      </c>
      <c r="Z68" s="67">
        <v>2.1048999999999998E-2</v>
      </c>
      <c r="AA68" s="67">
        <v>2.0848999999999999E-2</v>
      </c>
      <c r="AB68" s="67">
        <v>2.0882000000000001E-2</v>
      </c>
      <c r="AC68" s="67">
        <v>2.0743999999999999E-2</v>
      </c>
      <c r="AD68" s="67">
        <v>2.0784E-2</v>
      </c>
      <c r="AE68" s="67">
        <v>2.068E-2</v>
      </c>
      <c r="AF68" s="68">
        <v>-3.2277E-2</v>
      </c>
      <c r="AG68" s="38"/>
    </row>
    <row r="69" spans="1:33" ht="15" customHeight="1" x14ac:dyDescent="0.2">
      <c r="A69" s="43" t="s">
        <v>480</v>
      </c>
      <c r="B69" s="66" t="s">
        <v>214</v>
      </c>
      <c r="C69" s="67">
        <v>-0.33268300000000001</v>
      </c>
      <c r="D69" s="67">
        <v>-0.20533199999999999</v>
      </c>
      <c r="E69" s="67">
        <v>-8.0464999999999995E-2</v>
      </c>
      <c r="F69" s="67">
        <v>-7.9141000000000003E-2</v>
      </c>
      <c r="G69" s="67">
        <v>-7.7562000000000006E-2</v>
      </c>
      <c r="H69" s="67">
        <v>-7.5869000000000006E-2</v>
      </c>
      <c r="I69" s="67">
        <v>-7.4584999999999999E-2</v>
      </c>
      <c r="J69" s="67">
        <v>-7.3352000000000001E-2</v>
      </c>
      <c r="K69" s="67">
        <v>-7.2014999999999996E-2</v>
      </c>
      <c r="L69" s="67">
        <v>-7.0830000000000004E-2</v>
      </c>
      <c r="M69" s="67">
        <v>-6.9986999999999994E-2</v>
      </c>
      <c r="N69" s="67">
        <v>-6.9027000000000005E-2</v>
      </c>
      <c r="O69" s="67">
        <v>-6.8177000000000001E-2</v>
      </c>
      <c r="P69" s="67">
        <v>-6.7415000000000003E-2</v>
      </c>
      <c r="Q69" s="67">
        <v>-6.6489000000000006E-2</v>
      </c>
      <c r="R69" s="67">
        <v>-6.5657999999999994E-2</v>
      </c>
      <c r="S69" s="67">
        <v>-6.4910999999999996E-2</v>
      </c>
      <c r="T69" s="67">
        <v>-6.4065999999999998E-2</v>
      </c>
      <c r="U69" s="67">
        <v>-6.3282000000000005E-2</v>
      </c>
      <c r="V69" s="67">
        <v>-6.2646999999999994E-2</v>
      </c>
      <c r="W69" s="67">
        <v>-6.1990000000000003E-2</v>
      </c>
      <c r="X69" s="67">
        <v>-6.1246000000000002E-2</v>
      </c>
      <c r="Y69" s="67">
        <v>-6.0407000000000002E-2</v>
      </c>
      <c r="Z69" s="67">
        <v>-5.9498000000000002E-2</v>
      </c>
      <c r="AA69" s="67">
        <v>-5.8693000000000002E-2</v>
      </c>
      <c r="AB69" s="67">
        <v>-5.7828999999999998E-2</v>
      </c>
      <c r="AC69" s="67">
        <v>-5.6840000000000002E-2</v>
      </c>
      <c r="AD69" s="67">
        <v>-5.5819000000000001E-2</v>
      </c>
      <c r="AE69" s="67">
        <v>-5.5093999999999997E-2</v>
      </c>
      <c r="AF69" s="68">
        <v>-6.2200999999999999E-2</v>
      </c>
      <c r="AG69" s="38"/>
    </row>
    <row r="70" spans="1:33" ht="15" customHeight="1" x14ac:dyDescent="0.2">
      <c r="A70" s="43" t="s">
        <v>481</v>
      </c>
      <c r="B70" s="65" t="s">
        <v>105</v>
      </c>
      <c r="C70" s="69">
        <v>19.905000999999999</v>
      </c>
      <c r="D70" s="69">
        <v>20.027002</v>
      </c>
      <c r="E70" s="69">
        <v>19.931213</v>
      </c>
      <c r="F70" s="69">
        <v>19.867359</v>
      </c>
      <c r="G70" s="69">
        <v>19.854198</v>
      </c>
      <c r="H70" s="69">
        <v>19.836870000000001</v>
      </c>
      <c r="I70" s="69">
        <v>19.784765</v>
      </c>
      <c r="J70" s="69">
        <v>19.696639999999999</v>
      </c>
      <c r="K70" s="69">
        <v>19.58267</v>
      </c>
      <c r="L70" s="69">
        <v>19.476194</v>
      </c>
      <c r="M70" s="69">
        <v>19.408548</v>
      </c>
      <c r="N70" s="69">
        <v>19.351171000000001</v>
      </c>
      <c r="O70" s="69">
        <v>19.329653</v>
      </c>
      <c r="P70" s="69">
        <v>19.295822000000001</v>
      </c>
      <c r="Q70" s="69">
        <v>19.254009</v>
      </c>
      <c r="R70" s="69">
        <v>19.239543999999999</v>
      </c>
      <c r="S70" s="69">
        <v>19.226454</v>
      </c>
      <c r="T70" s="69">
        <v>19.242602999999999</v>
      </c>
      <c r="U70" s="69">
        <v>19.286579</v>
      </c>
      <c r="V70" s="69">
        <v>19.336397000000002</v>
      </c>
      <c r="W70" s="69">
        <v>19.399456000000001</v>
      </c>
      <c r="X70" s="69">
        <v>19.460463000000001</v>
      </c>
      <c r="Y70" s="69">
        <v>19.522269999999999</v>
      </c>
      <c r="Z70" s="69">
        <v>19.591360000000002</v>
      </c>
      <c r="AA70" s="69">
        <v>19.685879</v>
      </c>
      <c r="AB70" s="69">
        <v>19.802607999999999</v>
      </c>
      <c r="AC70" s="69">
        <v>19.892477</v>
      </c>
      <c r="AD70" s="69">
        <v>20.001750999999999</v>
      </c>
      <c r="AE70" s="69">
        <v>20.162787999999999</v>
      </c>
      <c r="AF70" s="70">
        <v>4.6000000000000001E-4</v>
      </c>
      <c r="AG70" s="38"/>
    </row>
    <row r="71" spans="1:33" ht="15" customHeight="1" x14ac:dyDescent="0.2">
      <c r="B71" s="38"/>
      <c r="C71" s="38"/>
      <c r="D71" s="38"/>
      <c r="E71" s="38"/>
      <c r="F71" s="38"/>
      <c r="G71" s="38"/>
      <c r="H71" s="38"/>
      <c r="I71" s="38"/>
      <c r="J71" s="38"/>
      <c r="K71" s="38"/>
      <c r="L71" s="38"/>
      <c r="M71" s="38"/>
      <c r="N71" s="38"/>
      <c r="O71" s="38"/>
      <c r="P71" s="38"/>
      <c r="Q71" s="38"/>
      <c r="R71" s="38"/>
      <c r="S71" s="38"/>
      <c r="T71" s="38"/>
      <c r="U71" s="38"/>
      <c r="V71" s="38"/>
      <c r="W71" s="38"/>
      <c r="X71" s="38"/>
      <c r="Y71" s="38"/>
      <c r="Z71" s="38"/>
      <c r="AA71" s="38"/>
      <c r="AB71" s="38"/>
      <c r="AC71" s="38"/>
      <c r="AD71" s="38"/>
      <c r="AE71" s="38"/>
      <c r="AF71" s="38"/>
      <c r="AG71" s="38"/>
    </row>
    <row r="72" spans="1:33" ht="15" customHeight="1" x14ac:dyDescent="0.2">
      <c r="A72" s="43" t="s">
        <v>482</v>
      </c>
      <c r="B72" s="66" t="s">
        <v>215</v>
      </c>
      <c r="C72" s="67">
        <v>-0.29364000000000001</v>
      </c>
      <c r="D72" s="67">
        <v>0.38413799999999998</v>
      </c>
      <c r="E72" s="67">
        <v>-1.8412000000000001E-2</v>
      </c>
      <c r="F72" s="67">
        <v>-1.9605999999999998E-2</v>
      </c>
      <c r="G72" s="67">
        <v>-2.2353999999999999E-2</v>
      </c>
      <c r="H72" s="67">
        <v>-2.2298999999999999E-2</v>
      </c>
      <c r="I72" s="67">
        <v>-2.1360000000000001E-2</v>
      </c>
      <c r="J72" s="67">
        <v>-2.2155999999999999E-2</v>
      </c>
      <c r="K72" s="67">
        <v>-2.3390000000000001E-2</v>
      </c>
      <c r="L72" s="67">
        <v>-2.342E-2</v>
      </c>
      <c r="M72" s="67">
        <v>-2.3331000000000001E-2</v>
      </c>
      <c r="N72" s="67">
        <v>-2.3001000000000001E-2</v>
      </c>
      <c r="O72" s="67">
        <v>-2.3775000000000001E-2</v>
      </c>
      <c r="P72" s="67">
        <v>-2.3438000000000001E-2</v>
      </c>
      <c r="Q72" s="67">
        <v>-2.3077E-2</v>
      </c>
      <c r="R72" s="67">
        <v>-2.2934E-2</v>
      </c>
      <c r="S72" s="67">
        <v>-2.2946999999999999E-2</v>
      </c>
      <c r="T72" s="67">
        <v>-2.2976E-2</v>
      </c>
      <c r="U72" s="67">
        <v>-2.2675000000000001E-2</v>
      </c>
      <c r="V72" s="67">
        <v>-2.3779000000000002E-2</v>
      </c>
      <c r="W72" s="67">
        <v>-2.3975E-2</v>
      </c>
      <c r="X72" s="67">
        <v>-2.4136000000000001E-2</v>
      </c>
      <c r="Y72" s="67">
        <v>-2.4466999999999999E-2</v>
      </c>
      <c r="Z72" s="67">
        <v>-2.5166999999999998E-2</v>
      </c>
      <c r="AA72" s="67">
        <v>-2.1807E-2</v>
      </c>
      <c r="AB72" s="67">
        <v>-2.1797E-2</v>
      </c>
      <c r="AC72" s="67">
        <v>-2.1108999999999999E-2</v>
      </c>
      <c r="AD72" s="67">
        <v>-2.2442E-2</v>
      </c>
      <c r="AE72" s="67">
        <v>-2.1777999999999999E-2</v>
      </c>
      <c r="AF72" s="68">
        <v>-8.8723999999999997E-2</v>
      </c>
      <c r="AG72" s="38"/>
    </row>
    <row r="73" spans="1:33" ht="12" x14ac:dyDescent="0.2">
      <c r="B73" s="38"/>
      <c r="C73" s="38"/>
      <c r="D73" s="38"/>
      <c r="E73" s="38"/>
      <c r="F73" s="38"/>
      <c r="G73" s="38"/>
      <c r="H73" s="38"/>
      <c r="I73" s="38"/>
      <c r="J73" s="38"/>
      <c r="K73" s="38"/>
      <c r="L73" s="38"/>
      <c r="M73" s="38"/>
      <c r="N73" s="38"/>
      <c r="O73" s="38"/>
      <c r="P73" s="38"/>
      <c r="Q73" s="38"/>
      <c r="R73" s="38"/>
      <c r="S73" s="38"/>
      <c r="T73" s="38"/>
      <c r="U73" s="38"/>
      <c r="V73" s="38"/>
      <c r="W73" s="38"/>
      <c r="X73" s="38"/>
      <c r="Y73" s="38"/>
      <c r="Z73" s="38"/>
      <c r="AA73" s="38"/>
      <c r="AB73" s="38"/>
      <c r="AC73" s="38"/>
      <c r="AD73" s="38"/>
      <c r="AE73" s="38"/>
      <c r="AF73" s="38"/>
      <c r="AG73" s="38"/>
    </row>
    <row r="74" spans="1:33" ht="15" customHeight="1" x14ac:dyDescent="0.2">
      <c r="A74" s="43" t="s">
        <v>483</v>
      </c>
      <c r="B74" s="66" t="s">
        <v>216</v>
      </c>
      <c r="C74" s="72">
        <v>17.952000000000002</v>
      </c>
      <c r="D74" s="72">
        <v>18.118998999999999</v>
      </c>
      <c r="E74" s="72">
        <v>18.448851000000001</v>
      </c>
      <c r="F74" s="72">
        <v>18.520790000000002</v>
      </c>
      <c r="G74" s="72">
        <v>18.59273</v>
      </c>
      <c r="H74" s="72">
        <v>18.664670999999998</v>
      </c>
      <c r="I74" s="72">
        <v>18.664670999999998</v>
      </c>
      <c r="J74" s="72">
        <v>18.664670999999998</v>
      </c>
      <c r="K74" s="72">
        <v>18.664670999999998</v>
      </c>
      <c r="L74" s="72">
        <v>18.664670999999998</v>
      </c>
      <c r="M74" s="72">
        <v>18.664670999999998</v>
      </c>
      <c r="N74" s="72">
        <v>18.664670999999998</v>
      </c>
      <c r="O74" s="72">
        <v>18.664670999999998</v>
      </c>
      <c r="P74" s="72">
        <v>18.664670999999998</v>
      </c>
      <c r="Q74" s="72">
        <v>18.664670999999998</v>
      </c>
      <c r="R74" s="72">
        <v>18.664670999999998</v>
      </c>
      <c r="S74" s="72">
        <v>18.664670999999998</v>
      </c>
      <c r="T74" s="72">
        <v>18.664670999999998</v>
      </c>
      <c r="U74" s="72">
        <v>18.664670999999998</v>
      </c>
      <c r="V74" s="72">
        <v>18.664670999999998</v>
      </c>
      <c r="W74" s="72">
        <v>18.664670999999998</v>
      </c>
      <c r="X74" s="72">
        <v>18.664670999999998</v>
      </c>
      <c r="Y74" s="72">
        <v>18.664670999999998</v>
      </c>
      <c r="Z74" s="72">
        <v>18.664670999999998</v>
      </c>
      <c r="AA74" s="72">
        <v>18.664670999999998</v>
      </c>
      <c r="AB74" s="72">
        <v>18.664670999999998</v>
      </c>
      <c r="AC74" s="72">
        <v>18.664670999999998</v>
      </c>
      <c r="AD74" s="72">
        <v>18.664670999999998</v>
      </c>
      <c r="AE74" s="72">
        <v>18.664670999999998</v>
      </c>
      <c r="AF74" s="68">
        <v>1.3910000000000001E-3</v>
      </c>
      <c r="AG74" s="38"/>
    </row>
    <row r="75" spans="1:33" ht="15" customHeight="1" x14ac:dyDescent="0.2">
      <c r="A75" s="43" t="s">
        <v>484</v>
      </c>
      <c r="B75" s="66" t="s">
        <v>217</v>
      </c>
      <c r="C75" s="72">
        <v>91.459000000000003</v>
      </c>
      <c r="D75" s="72">
        <v>90.059997999999993</v>
      </c>
      <c r="E75" s="72">
        <v>90.952515000000005</v>
      </c>
      <c r="F75" s="72">
        <v>90.945999</v>
      </c>
      <c r="G75" s="72">
        <v>90.980926999999994</v>
      </c>
      <c r="H75" s="72">
        <v>91.484848</v>
      </c>
      <c r="I75" s="72">
        <v>91.844536000000005</v>
      </c>
      <c r="J75" s="72">
        <v>92.153808999999995</v>
      </c>
      <c r="K75" s="72">
        <v>92.193236999999996</v>
      </c>
      <c r="L75" s="72">
        <v>92.065842000000004</v>
      </c>
      <c r="M75" s="72">
        <v>92.035163999999995</v>
      </c>
      <c r="N75" s="72">
        <v>91.923935</v>
      </c>
      <c r="O75" s="72">
        <v>92.020874000000006</v>
      </c>
      <c r="P75" s="72">
        <v>92.105225000000004</v>
      </c>
      <c r="Q75" s="72">
        <v>92.003792000000004</v>
      </c>
      <c r="R75" s="72">
        <v>91.863945000000001</v>
      </c>
      <c r="S75" s="72">
        <v>92.008858000000004</v>
      </c>
      <c r="T75" s="72">
        <v>92.026291000000001</v>
      </c>
      <c r="U75" s="72">
        <v>92.063507000000001</v>
      </c>
      <c r="V75" s="72">
        <v>92.141662999999994</v>
      </c>
      <c r="W75" s="72">
        <v>92.211074999999994</v>
      </c>
      <c r="X75" s="72">
        <v>92.063453999999993</v>
      </c>
      <c r="Y75" s="72">
        <v>92.282477999999998</v>
      </c>
      <c r="Z75" s="72">
        <v>92.147307999999995</v>
      </c>
      <c r="AA75" s="72">
        <v>92.345222000000007</v>
      </c>
      <c r="AB75" s="72">
        <v>92.071074999999993</v>
      </c>
      <c r="AC75" s="72">
        <v>91.983101000000005</v>
      </c>
      <c r="AD75" s="72">
        <v>92.092338999999996</v>
      </c>
      <c r="AE75" s="72">
        <v>91.780060000000006</v>
      </c>
      <c r="AF75" s="68">
        <v>1.25E-4</v>
      </c>
      <c r="AG75" s="38"/>
    </row>
    <row r="76" spans="1:33" ht="15" customHeight="1" x14ac:dyDescent="0.2">
      <c r="A76" s="43" t="s">
        <v>485</v>
      </c>
      <c r="B76" s="66" t="s">
        <v>486</v>
      </c>
      <c r="C76" s="67">
        <v>8.4865460000000006</v>
      </c>
      <c r="D76" s="67">
        <v>9.0409009999999999</v>
      </c>
      <c r="E76" s="67">
        <v>8.9167039999999993</v>
      </c>
      <c r="F76" s="67">
        <v>8.8531840000000006</v>
      </c>
      <c r="G76" s="67">
        <v>8.6993539999999996</v>
      </c>
      <c r="H76" s="67">
        <v>8.7978100000000001</v>
      </c>
      <c r="I76" s="67">
        <v>8.7302379999999999</v>
      </c>
      <c r="J76" s="67">
        <v>8.8096979999999991</v>
      </c>
      <c r="K76" s="67">
        <v>8.8348289999999992</v>
      </c>
      <c r="L76" s="67">
        <v>8.8668779999999998</v>
      </c>
      <c r="M76" s="67">
        <v>8.8397729999999992</v>
      </c>
      <c r="N76" s="67">
        <v>8.7467419999999994</v>
      </c>
      <c r="O76" s="67">
        <v>8.7945659999999997</v>
      </c>
      <c r="P76" s="67">
        <v>8.8531479999999991</v>
      </c>
      <c r="Q76" s="67">
        <v>8.8453959999999991</v>
      </c>
      <c r="R76" s="67">
        <v>8.8224110000000007</v>
      </c>
      <c r="S76" s="67">
        <v>8.8540229999999998</v>
      </c>
      <c r="T76" s="67">
        <v>8.9058299999999999</v>
      </c>
      <c r="U76" s="67">
        <v>8.9359339999999996</v>
      </c>
      <c r="V76" s="67">
        <v>9.1044499999999999</v>
      </c>
      <c r="W76" s="67">
        <v>9.0757650000000005</v>
      </c>
      <c r="X76" s="67">
        <v>8.9965720000000005</v>
      </c>
      <c r="Y76" s="67">
        <v>8.8712859999999996</v>
      </c>
      <c r="Z76" s="67">
        <v>8.8281840000000003</v>
      </c>
      <c r="AA76" s="67">
        <v>8.7008500000000009</v>
      </c>
      <c r="AB76" s="67">
        <v>8.7265999999999995</v>
      </c>
      <c r="AC76" s="67">
        <v>8.7043099999999995</v>
      </c>
      <c r="AD76" s="67">
        <v>8.5641890000000007</v>
      </c>
      <c r="AE76" s="67">
        <v>8.4194560000000003</v>
      </c>
      <c r="AF76" s="68">
        <v>-2.8299999999999999E-4</v>
      </c>
      <c r="AG76" s="38"/>
    </row>
    <row r="77" spans="1:33" ht="15" customHeight="1" x14ac:dyDescent="0.2">
      <c r="A77" s="43" t="s">
        <v>487</v>
      </c>
      <c r="B77" s="66" t="s">
        <v>488</v>
      </c>
      <c r="C77" s="67">
        <v>9.7326560000000004</v>
      </c>
      <c r="D77" s="67">
        <v>9.9308960000000006</v>
      </c>
      <c r="E77" s="67">
        <v>10.693754999999999</v>
      </c>
      <c r="F77" s="67">
        <v>10.829088</v>
      </c>
      <c r="G77" s="67">
        <v>11.052844</v>
      </c>
      <c r="H77" s="67">
        <v>11.149592999999999</v>
      </c>
      <c r="I77" s="67">
        <v>11.152388999999999</v>
      </c>
      <c r="J77" s="67">
        <v>11.224688</v>
      </c>
      <c r="K77" s="67">
        <v>11.374539</v>
      </c>
      <c r="L77" s="67">
        <v>11.406249000000001</v>
      </c>
      <c r="M77" s="67">
        <v>11.482843000000001</v>
      </c>
      <c r="N77" s="67">
        <v>11.513206</v>
      </c>
      <c r="O77" s="67">
        <v>11.654120000000001</v>
      </c>
      <c r="P77" s="67">
        <v>11.765363000000001</v>
      </c>
      <c r="Q77" s="67">
        <v>11.842428</v>
      </c>
      <c r="R77" s="67">
        <v>11.860378000000001</v>
      </c>
      <c r="S77" s="67">
        <v>11.865155</v>
      </c>
      <c r="T77" s="67">
        <v>11.957485999999999</v>
      </c>
      <c r="U77" s="67">
        <v>11.842484000000001</v>
      </c>
      <c r="V77" s="67">
        <v>11.890943999999999</v>
      </c>
      <c r="W77" s="67">
        <v>11.950986</v>
      </c>
      <c r="X77" s="67">
        <v>11.976305999999999</v>
      </c>
      <c r="Y77" s="67">
        <v>11.972303</v>
      </c>
      <c r="Z77" s="67">
        <v>11.933615</v>
      </c>
      <c r="AA77" s="67">
        <v>11.771686000000001</v>
      </c>
      <c r="AB77" s="67">
        <v>11.637226999999999</v>
      </c>
      <c r="AC77" s="67">
        <v>11.631284000000001</v>
      </c>
      <c r="AD77" s="67">
        <v>11.574436</v>
      </c>
      <c r="AE77" s="67">
        <v>11.327992</v>
      </c>
      <c r="AF77" s="68">
        <v>5.4359999999999999E-3</v>
      </c>
      <c r="AG77" s="38"/>
    </row>
    <row r="78" spans="1:33" ht="15" customHeight="1" x14ac:dyDescent="0.2">
      <c r="A78" s="43" t="s">
        <v>489</v>
      </c>
      <c r="B78" s="66" t="s">
        <v>490</v>
      </c>
      <c r="C78" s="67">
        <v>-1.246111</v>
      </c>
      <c r="D78" s="67">
        <v>-0.88999499999999998</v>
      </c>
      <c r="E78" s="67">
        <v>-1.7770509999999999</v>
      </c>
      <c r="F78" s="67">
        <v>-1.9759040000000001</v>
      </c>
      <c r="G78" s="67">
        <v>-2.3534899999999999</v>
      </c>
      <c r="H78" s="67">
        <v>-2.3517839999999999</v>
      </c>
      <c r="I78" s="67">
        <v>-2.4221509999999999</v>
      </c>
      <c r="J78" s="67">
        <v>-2.4149889999999998</v>
      </c>
      <c r="K78" s="67">
        <v>-2.5397099999999999</v>
      </c>
      <c r="L78" s="67">
        <v>-2.539371</v>
      </c>
      <c r="M78" s="67">
        <v>-2.6430699999999998</v>
      </c>
      <c r="N78" s="67">
        <v>-2.766464</v>
      </c>
      <c r="O78" s="67">
        <v>-2.8595540000000002</v>
      </c>
      <c r="P78" s="67">
        <v>-2.9122140000000001</v>
      </c>
      <c r="Q78" s="67">
        <v>-2.9970319999999999</v>
      </c>
      <c r="R78" s="67">
        <v>-3.0379679999999998</v>
      </c>
      <c r="S78" s="67">
        <v>-3.0111319999999999</v>
      </c>
      <c r="T78" s="67">
        <v>-3.0516559999999999</v>
      </c>
      <c r="U78" s="67">
        <v>-2.9065500000000002</v>
      </c>
      <c r="V78" s="67">
        <v>-2.7864930000000001</v>
      </c>
      <c r="W78" s="67">
        <v>-2.8752209999999998</v>
      </c>
      <c r="X78" s="67">
        <v>-2.9797340000000001</v>
      </c>
      <c r="Y78" s="67">
        <v>-3.1010170000000001</v>
      </c>
      <c r="Z78" s="67">
        <v>-3.1054309999999998</v>
      </c>
      <c r="AA78" s="67">
        <v>-3.0708350000000002</v>
      </c>
      <c r="AB78" s="67">
        <v>-2.9106269999999999</v>
      </c>
      <c r="AC78" s="67">
        <v>-2.9269729999999998</v>
      </c>
      <c r="AD78" s="67">
        <v>-3.0102470000000001</v>
      </c>
      <c r="AE78" s="67">
        <v>-2.9085359999999998</v>
      </c>
      <c r="AF78" s="68">
        <v>3.0734999999999998E-2</v>
      </c>
      <c r="AG78" s="38"/>
    </row>
    <row r="79" spans="1:33" ht="12" x14ac:dyDescent="0.2">
      <c r="A79" s="43" t="s">
        <v>491</v>
      </c>
      <c r="B79" s="66" t="s">
        <v>106</v>
      </c>
      <c r="C79" s="72">
        <v>-6.3540260000000002</v>
      </c>
      <c r="D79" s="72">
        <v>-4.3603430000000003</v>
      </c>
      <c r="E79" s="72">
        <v>-8.9241620000000008</v>
      </c>
      <c r="F79" s="72">
        <v>-9.9553010000000004</v>
      </c>
      <c r="G79" s="72">
        <v>-11.867222999999999</v>
      </c>
      <c r="H79" s="72">
        <v>-11.868959</v>
      </c>
      <c r="I79" s="72">
        <v>-12.255728</v>
      </c>
      <c r="J79" s="72">
        <v>-12.274734</v>
      </c>
      <c r="K79" s="72">
        <v>-12.984676</v>
      </c>
      <c r="L79" s="72">
        <v>-13.054034</v>
      </c>
      <c r="M79" s="72">
        <v>-13.634465000000001</v>
      </c>
      <c r="N79" s="72">
        <v>-14.313117999999999</v>
      </c>
      <c r="O79" s="72">
        <v>-14.811828999999999</v>
      </c>
      <c r="P79" s="72">
        <v>-15.110813</v>
      </c>
      <c r="Q79" s="72">
        <v>-15.584432</v>
      </c>
      <c r="R79" s="72">
        <v>-15.80908</v>
      </c>
      <c r="S79" s="72">
        <v>-15.680111999999999</v>
      </c>
      <c r="T79" s="72">
        <v>-15.87781</v>
      </c>
      <c r="U79" s="72">
        <v>-15.088065</v>
      </c>
      <c r="V79" s="72">
        <v>-14.428357999999999</v>
      </c>
      <c r="W79" s="72">
        <v>-14.839491000000001</v>
      </c>
      <c r="X79" s="72">
        <v>-15.330742000000001</v>
      </c>
      <c r="Y79" s="72">
        <v>-15.904443000000001</v>
      </c>
      <c r="Z79" s="72">
        <v>-15.871409999999999</v>
      </c>
      <c r="AA79" s="72">
        <v>-15.616472999999999</v>
      </c>
      <c r="AB79" s="72">
        <v>-14.714403000000001</v>
      </c>
      <c r="AC79" s="72">
        <v>-14.729609999999999</v>
      </c>
      <c r="AD79" s="72">
        <v>-15.066827999999999</v>
      </c>
      <c r="AE79" s="72">
        <v>-14.440868</v>
      </c>
      <c r="AF79" s="68">
        <v>2.9755E-2</v>
      </c>
      <c r="AG79" s="38"/>
    </row>
    <row r="80" spans="1:33" ht="15" customHeight="1" x14ac:dyDescent="0.2">
      <c r="B80" s="65" t="s">
        <v>218</v>
      </c>
      <c r="C80" s="38"/>
      <c r="D80" s="38"/>
      <c r="E80" s="38"/>
      <c r="F80" s="38"/>
      <c r="G80" s="38"/>
      <c r="H80" s="38"/>
      <c r="I80" s="38"/>
      <c r="J80" s="38"/>
      <c r="K80" s="38"/>
      <c r="L80" s="38"/>
      <c r="M80" s="38"/>
      <c r="N80" s="38"/>
      <c r="O80" s="38"/>
      <c r="P80" s="38"/>
      <c r="Q80" s="38"/>
      <c r="R80" s="38"/>
      <c r="S80" s="38"/>
      <c r="T80" s="38"/>
      <c r="U80" s="38"/>
      <c r="V80" s="38"/>
      <c r="W80" s="38"/>
      <c r="X80" s="38"/>
      <c r="Y80" s="38"/>
      <c r="Z80" s="38"/>
      <c r="AA80" s="38"/>
      <c r="AB80" s="38"/>
      <c r="AC80" s="38"/>
      <c r="AD80" s="38"/>
      <c r="AE80" s="38"/>
      <c r="AF80" s="38"/>
      <c r="AG80" s="38"/>
    </row>
    <row r="81" spans="1:34" ht="12" x14ac:dyDescent="0.2">
      <c r="A81" s="43" t="s">
        <v>492</v>
      </c>
      <c r="B81" s="66" t="s">
        <v>665</v>
      </c>
      <c r="C81" s="71">
        <v>371.36688199999998</v>
      </c>
      <c r="D81" s="71">
        <v>248.61128199999999</v>
      </c>
      <c r="E81" s="71">
        <v>251.41229200000001</v>
      </c>
      <c r="F81" s="71">
        <v>234.703217</v>
      </c>
      <c r="G81" s="71">
        <v>230.17449999999999</v>
      </c>
      <c r="H81" s="71">
        <v>234.90776099999999</v>
      </c>
      <c r="I81" s="71">
        <v>234.48049900000001</v>
      </c>
      <c r="J81" s="71">
        <v>239.360443</v>
      </c>
      <c r="K81" s="71">
        <v>241.82403600000001</v>
      </c>
      <c r="L81" s="71">
        <v>243.932602</v>
      </c>
      <c r="M81" s="71">
        <v>245.429123</v>
      </c>
      <c r="N81" s="71">
        <v>244.05328399999999</v>
      </c>
      <c r="O81" s="71">
        <v>246.72105400000001</v>
      </c>
      <c r="P81" s="71">
        <v>250.19442699999999</v>
      </c>
      <c r="Q81" s="71">
        <v>252.71852100000001</v>
      </c>
      <c r="R81" s="71">
        <v>252.98632799999999</v>
      </c>
      <c r="S81" s="71">
        <v>255.54049699999999</v>
      </c>
      <c r="T81" s="71">
        <v>258.61086999999998</v>
      </c>
      <c r="U81" s="71">
        <v>261.46523999999999</v>
      </c>
      <c r="V81" s="71">
        <v>268.47531099999998</v>
      </c>
      <c r="W81" s="71">
        <v>269.251373</v>
      </c>
      <c r="X81" s="71">
        <v>266.64828499999999</v>
      </c>
      <c r="Y81" s="71">
        <v>263.44723499999998</v>
      </c>
      <c r="Z81" s="71">
        <v>262.58783</v>
      </c>
      <c r="AA81" s="71">
        <v>260.37374899999998</v>
      </c>
      <c r="AB81" s="71">
        <v>262.247345</v>
      </c>
      <c r="AC81" s="71">
        <v>262.36071800000002</v>
      </c>
      <c r="AD81" s="71">
        <v>259.065338</v>
      </c>
      <c r="AE81" s="71">
        <v>255.761414</v>
      </c>
      <c r="AF81" s="68">
        <v>-1.3231E-2</v>
      </c>
      <c r="AG81" s="38"/>
    </row>
    <row r="82" spans="1:34" ht="15" customHeight="1" x14ac:dyDescent="0.2">
      <c r="B82" s="38"/>
      <c r="C82" s="38"/>
      <c r="D82" s="38"/>
      <c r="E82" s="38"/>
      <c r="F82" s="38"/>
      <c r="G82" s="38"/>
      <c r="H82" s="38"/>
      <c r="I82" s="38"/>
      <c r="J82" s="38"/>
      <c r="K82" s="38"/>
      <c r="L82" s="38"/>
      <c r="M82" s="38"/>
      <c r="N82" s="38"/>
      <c r="O82" s="38"/>
      <c r="P82" s="38"/>
      <c r="Q82" s="38"/>
      <c r="R82" s="38"/>
      <c r="S82" s="38"/>
      <c r="T82" s="38"/>
      <c r="U82" s="38"/>
      <c r="V82" s="38"/>
      <c r="W82" s="38"/>
      <c r="X82" s="38"/>
      <c r="Y82" s="38"/>
      <c r="Z82" s="38"/>
      <c r="AA82" s="38"/>
      <c r="AB82" s="38"/>
      <c r="AC82" s="38"/>
      <c r="AD82" s="38"/>
      <c r="AE82" s="38"/>
      <c r="AF82" s="38"/>
      <c r="AG82" s="38"/>
    </row>
    <row r="83" spans="1:34" ht="15" customHeight="1" thickBot="1" x14ac:dyDescent="0.25">
      <c r="B83" s="38"/>
      <c r="C83" s="38"/>
      <c r="D83" s="38"/>
      <c r="E83" s="38"/>
      <c r="F83" s="38"/>
      <c r="G83" s="38"/>
      <c r="H83" s="38"/>
      <c r="I83" s="38"/>
      <c r="J83" s="38"/>
      <c r="K83" s="38"/>
      <c r="L83" s="38"/>
      <c r="M83" s="38"/>
      <c r="N83" s="38"/>
      <c r="O83" s="38"/>
      <c r="P83" s="38"/>
      <c r="Q83" s="38"/>
      <c r="R83" s="38"/>
      <c r="S83" s="38"/>
      <c r="T83" s="38"/>
      <c r="U83" s="38"/>
      <c r="V83" s="38"/>
      <c r="W83" s="38"/>
      <c r="X83" s="38"/>
      <c r="Y83" s="38"/>
      <c r="Z83" s="38"/>
      <c r="AA83" s="38"/>
      <c r="AB83" s="38"/>
      <c r="AC83" s="38"/>
      <c r="AD83" s="38"/>
      <c r="AE83" s="38"/>
      <c r="AF83" s="38"/>
      <c r="AG83" s="38"/>
    </row>
    <row r="84" spans="1:34" ht="15" customHeight="1" x14ac:dyDescent="0.2">
      <c r="B84" s="78" t="s">
        <v>588</v>
      </c>
      <c r="C84" s="79"/>
      <c r="D84" s="79"/>
      <c r="E84" s="79"/>
      <c r="F84" s="79"/>
      <c r="G84" s="79"/>
      <c r="H84" s="79"/>
      <c r="I84" s="79"/>
      <c r="J84" s="79"/>
      <c r="K84" s="79"/>
      <c r="L84" s="79"/>
      <c r="M84" s="79"/>
      <c r="N84" s="79"/>
      <c r="O84" s="79"/>
      <c r="P84" s="79"/>
      <c r="Q84" s="79"/>
      <c r="R84" s="79"/>
      <c r="S84" s="79"/>
      <c r="T84" s="79"/>
      <c r="U84" s="79"/>
      <c r="V84" s="79"/>
      <c r="W84" s="79"/>
      <c r="X84" s="79"/>
      <c r="Y84" s="79"/>
      <c r="Z84" s="79"/>
      <c r="AA84" s="79"/>
      <c r="AB84" s="79"/>
      <c r="AC84" s="79"/>
      <c r="AD84" s="79"/>
      <c r="AE84" s="79"/>
      <c r="AF84" s="79"/>
      <c r="AG84" s="79"/>
      <c r="AH84" s="58"/>
    </row>
    <row r="85" spans="1:34" ht="15" customHeight="1" x14ac:dyDescent="0.2">
      <c r="B85" s="38" t="s">
        <v>666</v>
      </c>
      <c r="C85" s="38"/>
      <c r="D85" s="38"/>
      <c r="E85" s="38"/>
      <c r="F85" s="38"/>
      <c r="G85" s="38"/>
      <c r="H85" s="38"/>
      <c r="I85" s="38"/>
      <c r="J85" s="38"/>
      <c r="K85" s="38"/>
      <c r="L85" s="38"/>
      <c r="M85" s="38"/>
      <c r="N85" s="38"/>
      <c r="O85" s="38"/>
      <c r="P85" s="38"/>
      <c r="Q85" s="38"/>
      <c r="R85" s="38"/>
      <c r="S85" s="38"/>
      <c r="T85" s="38"/>
      <c r="U85" s="38"/>
      <c r="V85" s="38"/>
      <c r="W85" s="38"/>
      <c r="X85" s="38"/>
      <c r="Y85" s="38"/>
      <c r="Z85" s="38"/>
      <c r="AA85" s="38"/>
      <c r="AB85" s="38"/>
      <c r="AC85" s="38"/>
      <c r="AD85" s="38"/>
      <c r="AE85" s="38"/>
      <c r="AF85" s="38"/>
      <c r="AG85" s="38"/>
    </row>
    <row r="86" spans="1:34" ht="15" customHeight="1" x14ac:dyDescent="0.2">
      <c r="B86" s="38" t="s">
        <v>572</v>
      </c>
      <c r="C86" s="38"/>
      <c r="D86" s="38"/>
      <c r="E86" s="38"/>
      <c r="F86" s="38"/>
      <c r="G86" s="38"/>
      <c r="H86" s="38"/>
      <c r="I86" s="38"/>
      <c r="J86" s="38"/>
      <c r="K86" s="38"/>
      <c r="L86" s="38"/>
      <c r="M86" s="38"/>
      <c r="N86" s="38"/>
      <c r="O86" s="38"/>
      <c r="P86" s="38"/>
      <c r="Q86" s="38"/>
      <c r="R86" s="38"/>
      <c r="S86" s="38"/>
      <c r="T86" s="38"/>
      <c r="U86" s="38"/>
      <c r="V86" s="38"/>
      <c r="W86" s="38"/>
      <c r="X86" s="38"/>
      <c r="Y86" s="38"/>
      <c r="Z86" s="38"/>
      <c r="AA86" s="38"/>
      <c r="AB86" s="38"/>
      <c r="AC86" s="38"/>
      <c r="AD86" s="38"/>
      <c r="AE86" s="38"/>
      <c r="AF86" s="38"/>
      <c r="AG86" s="38"/>
    </row>
    <row r="87" spans="1:34" ht="15" customHeight="1" x14ac:dyDescent="0.2">
      <c r="B87" s="38" t="s">
        <v>573</v>
      </c>
      <c r="C87" s="38"/>
      <c r="D87" s="38"/>
      <c r="E87" s="38"/>
      <c r="F87" s="38"/>
      <c r="G87" s="38"/>
      <c r="H87" s="38"/>
      <c r="I87" s="38"/>
      <c r="J87" s="38"/>
      <c r="K87" s="38"/>
      <c r="L87" s="38"/>
      <c r="M87" s="38"/>
      <c r="N87" s="38"/>
      <c r="O87" s="38"/>
      <c r="P87" s="38"/>
      <c r="Q87" s="38"/>
      <c r="R87" s="38"/>
      <c r="S87" s="38"/>
      <c r="T87" s="38"/>
      <c r="U87" s="38"/>
      <c r="V87" s="38"/>
      <c r="W87" s="38"/>
      <c r="X87" s="38"/>
      <c r="Y87" s="38"/>
      <c r="Z87" s="38"/>
      <c r="AA87" s="38"/>
      <c r="AB87" s="38"/>
      <c r="AC87" s="38"/>
      <c r="AD87" s="38"/>
      <c r="AE87" s="38"/>
      <c r="AF87" s="38"/>
      <c r="AG87" s="38"/>
    </row>
    <row r="88" spans="1:34" ht="15" customHeight="1" x14ac:dyDescent="0.2">
      <c r="B88" s="38" t="s">
        <v>107</v>
      </c>
      <c r="C88" s="38"/>
      <c r="D88" s="38"/>
      <c r="E88" s="38"/>
      <c r="F88" s="38"/>
      <c r="G88" s="38"/>
      <c r="H88" s="38"/>
      <c r="I88" s="38"/>
      <c r="J88" s="38"/>
      <c r="K88" s="38"/>
      <c r="L88" s="38"/>
      <c r="M88" s="38"/>
      <c r="N88" s="38"/>
      <c r="O88" s="38"/>
      <c r="P88" s="38"/>
      <c r="Q88" s="38"/>
      <c r="R88" s="38"/>
      <c r="S88" s="38"/>
      <c r="T88" s="38"/>
      <c r="U88" s="38"/>
      <c r="V88" s="38"/>
      <c r="W88" s="38"/>
      <c r="X88" s="38"/>
      <c r="Y88" s="38"/>
      <c r="Z88" s="38"/>
      <c r="AA88" s="38"/>
      <c r="AB88" s="38"/>
      <c r="AC88" s="38"/>
      <c r="AD88" s="38"/>
      <c r="AE88" s="38"/>
      <c r="AF88" s="38"/>
      <c r="AG88" s="38"/>
    </row>
    <row r="89" spans="1:34" ht="15" customHeight="1" x14ac:dyDescent="0.2">
      <c r="B89" s="38" t="s">
        <v>667</v>
      </c>
      <c r="C89" s="38"/>
      <c r="D89" s="38"/>
      <c r="E89" s="38"/>
      <c r="F89" s="38"/>
      <c r="G89" s="38"/>
      <c r="H89" s="38"/>
      <c r="I89" s="38"/>
      <c r="J89" s="38"/>
      <c r="K89" s="38"/>
      <c r="L89" s="38"/>
      <c r="M89" s="38"/>
      <c r="N89" s="38"/>
      <c r="O89" s="38"/>
      <c r="P89" s="38"/>
      <c r="Q89" s="38"/>
      <c r="R89" s="38"/>
      <c r="S89" s="38"/>
      <c r="T89" s="38"/>
      <c r="U89" s="38"/>
      <c r="V89" s="38"/>
      <c r="W89" s="38"/>
      <c r="X89" s="38"/>
      <c r="Y89" s="38"/>
      <c r="Z89" s="38"/>
      <c r="AA89" s="38"/>
      <c r="AB89" s="38"/>
      <c r="AC89" s="38"/>
      <c r="AD89" s="38"/>
      <c r="AE89" s="38"/>
      <c r="AF89" s="38"/>
      <c r="AG89" s="38"/>
    </row>
    <row r="90" spans="1:34" ht="15" customHeight="1" x14ac:dyDescent="0.2">
      <c r="B90" s="38" t="s">
        <v>668</v>
      </c>
      <c r="C90" s="38"/>
      <c r="D90" s="38"/>
      <c r="E90" s="38"/>
      <c r="F90" s="38"/>
      <c r="G90" s="38"/>
      <c r="H90" s="38"/>
      <c r="I90" s="38"/>
      <c r="J90" s="38"/>
      <c r="K90" s="38"/>
      <c r="L90" s="38"/>
      <c r="M90" s="38"/>
      <c r="N90" s="38"/>
      <c r="O90" s="38"/>
      <c r="P90" s="38"/>
      <c r="Q90" s="38"/>
      <c r="R90" s="38"/>
      <c r="S90" s="38"/>
      <c r="T90" s="38"/>
      <c r="U90" s="38"/>
      <c r="V90" s="38"/>
      <c r="W90" s="38"/>
      <c r="X90" s="38"/>
      <c r="Y90" s="38"/>
      <c r="Z90" s="38"/>
      <c r="AA90" s="38"/>
      <c r="AB90" s="38"/>
      <c r="AC90" s="38"/>
      <c r="AD90" s="38"/>
      <c r="AE90" s="38"/>
      <c r="AF90" s="38"/>
      <c r="AG90" s="38"/>
    </row>
    <row r="91" spans="1:34" ht="15" customHeight="1" x14ac:dyDescent="0.2">
      <c r="B91" s="38" t="s">
        <v>575</v>
      </c>
      <c r="C91" s="38"/>
      <c r="D91" s="38"/>
      <c r="E91" s="38"/>
      <c r="F91" s="38"/>
      <c r="G91" s="38"/>
      <c r="H91" s="38"/>
      <c r="I91" s="38"/>
      <c r="J91" s="38"/>
      <c r="K91" s="38"/>
      <c r="L91" s="38"/>
      <c r="M91" s="38"/>
      <c r="N91" s="38"/>
      <c r="O91" s="38"/>
      <c r="P91" s="38"/>
      <c r="Q91" s="38"/>
      <c r="R91" s="38"/>
      <c r="S91" s="38"/>
      <c r="T91" s="38"/>
      <c r="U91" s="38"/>
      <c r="V91" s="38"/>
      <c r="W91" s="38"/>
      <c r="X91" s="38"/>
      <c r="Y91" s="38"/>
      <c r="Z91" s="38"/>
      <c r="AA91" s="38"/>
      <c r="AB91" s="38"/>
      <c r="AC91" s="38"/>
      <c r="AD91" s="38"/>
      <c r="AE91" s="38"/>
      <c r="AF91" s="38"/>
      <c r="AG91" s="38"/>
    </row>
    <row r="92" spans="1:34" ht="12" x14ac:dyDescent="0.2">
      <c r="B92" s="38" t="s">
        <v>576</v>
      </c>
      <c r="C92" s="38"/>
      <c r="D92" s="38"/>
      <c r="E92" s="38"/>
      <c r="F92" s="38"/>
      <c r="G92" s="38"/>
      <c r="H92" s="38"/>
      <c r="I92" s="38"/>
      <c r="J92" s="38"/>
      <c r="K92" s="38"/>
      <c r="L92" s="38"/>
      <c r="M92" s="38"/>
      <c r="N92" s="38"/>
      <c r="O92" s="38"/>
      <c r="P92" s="38"/>
      <c r="Q92" s="38"/>
      <c r="R92" s="38"/>
      <c r="S92" s="38"/>
      <c r="T92" s="38"/>
      <c r="U92" s="38"/>
      <c r="V92" s="38"/>
      <c r="W92" s="38"/>
      <c r="X92" s="38"/>
      <c r="Y92" s="38"/>
      <c r="Z92" s="38"/>
      <c r="AA92" s="38"/>
      <c r="AB92" s="38"/>
      <c r="AC92" s="38"/>
      <c r="AD92" s="38"/>
      <c r="AE92" s="38"/>
      <c r="AF92" s="38"/>
      <c r="AG92" s="38"/>
    </row>
    <row r="93" spans="1:34" ht="15" customHeight="1" x14ac:dyDescent="0.2">
      <c r="B93" s="38" t="s">
        <v>219</v>
      </c>
      <c r="C93" s="38"/>
      <c r="D93" s="38"/>
      <c r="E93" s="38"/>
      <c r="F93" s="38"/>
      <c r="G93" s="38"/>
      <c r="H93" s="38"/>
      <c r="I93" s="38"/>
      <c r="J93" s="38"/>
      <c r="K93" s="38"/>
      <c r="L93" s="38"/>
      <c r="M93" s="38"/>
      <c r="N93" s="38"/>
      <c r="O93" s="38"/>
      <c r="P93" s="38"/>
      <c r="Q93" s="38"/>
      <c r="R93" s="38"/>
      <c r="S93" s="38"/>
      <c r="T93" s="38"/>
      <c r="U93" s="38"/>
      <c r="V93" s="38"/>
      <c r="W93" s="38"/>
      <c r="X93" s="38"/>
      <c r="Y93" s="38"/>
      <c r="Z93" s="38"/>
      <c r="AA93" s="38"/>
      <c r="AB93" s="38"/>
      <c r="AC93" s="38"/>
      <c r="AD93" s="38"/>
      <c r="AE93" s="38"/>
      <c r="AF93" s="38"/>
      <c r="AG93" s="38"/>
    </row>
    <row r="94" spans="1:34" ht="15" customHeight="1" x14ac:dyDescent="0.2">
      <c r="B94" s="38" t="s">
        <v>669</v>
      </c>
      <c r="C94" s="38"/>
      <c r="D94" s="38"/>
      <c r="E94" s="38"/>
      <c r="F94" s="38"/>
      <c r="G94" s="38"/>
      <c r="H94" s="38"/>
      <c r="I94" s="38"/>
      <c r="J94" s="38"/>
      <c r="K94" s="38"/>
      <c r="L94" s="38"/>
      <c r="M94" s="38"/>
      <c r="N94" s="38"/>
      <c r="O94" s="38"/>
      <c r="P94" s="38"/>
      <c r="Q94" s="38"/>
      <c r="R94" s="38"/>
      <c r="S94" s="38"/>
      <c r="T94" s="38"/>
      <c r="U94" s="38"/>
      <c r="V94" s="38"/>
      <c r="W94" s="38"/>
      <c r="X94" s="38"/>
      <c r="Y94" s="38"/>
      <c r="Z94" s="38"/>
      <c r="AA94" s="38"/>
      <c r="AB94" s="38"/>
      <c r="AC94" s="38"/>
      <c r="AD94" s="38"/>
      <c r="AE94" s="38"/>
      <c r="AF94" s="38"/>
      <c r="AG94" s="38"/>
    </row>
    <row r="95" spans="1:34" ht="15" customHeight="1" x14ac:dyDescent="0.2">
      <c r="B95" s="38" t="s">
        <v>578</v>
      </c>
      <c r="C95" s="38"/>
      <c r="D95" s="38"/>
      <c r="E95" s="38"/>
      <c r="F95" s="38"/>
      <c r="G95" s="38"/>
      <c r="H95" s="38"/>
      <c r="I95" s="38"/>
      <c r="J95" s="38"/>
      <c r="K95" s="38"/>
      <c r="L95" s="38"/>
      <c r="M95" s="38"/>
      <c r="N95" s="38"/>
      <c r="O95" s="38"/>
      <c r="P95" s="38"/>
      <c r="Q95" s="38"/>
      <c r="R95" s="38"/>
      <c r="S95" s="38"/>
      <c r="T95" s="38"/>
      <c r="U95" s="38"/>
      <c r="V95" s="38"/>
      <c r="W95" s="38"/>
      <c r="X95" s="38"/>
      <c r="Y95" s="38"/>
      <c r="Z95" s="38"/>
      <c r="AA95" s="38"/>
      <c r="AB95" s="38"/>
      <c r="AC95" s="38"/>
      <c r="AD95" s="38"/>
      <c r="AE95" s="38"/>
      <c r="AF95" s="38"/>
      <c r="AG95" s="38"/>
    </row>
    <row r="96" spans="1:34" ht="15" customHeight="1" x14ac:dyDescent="0.2">
      <c r="B96" s="38" t="s">
        <v>670</v>
      </c>
      <c r="C96" s="38"/>
      <c r="D96" s="38"/>
      <c r="E96" s="38"/>
      <c r="F96" s="38"/>
      <c r="G96" s="38"/>
      <c r="H96" s="38"/>
      <c r="I96" s="38"/>
      <c r="J96" s="38"/>
      <c r="K96" s="38"/>
      <c r="L96" s="38"/>
      <c r="M96" s="38"/>
      <c r="N96" s="38"/>
      <c r="O96" s="38"/>
      <c r="P96" s="38"/>
      <c r="Q96" s="38"/>
      <c r="R96" s="38"/>
      <c r="S96" s="38"/>
      <c r="T96" s="38"/>
      <c r="U96" s="38"/>
      <c r="V96" s="38"/>
      <c r="W96" s="38"/>
      <c r="X96" s="38"/>
      <c r="Y96" s="38"/>
      <c r="Z96" s="38"/>
      <c r="AA96" s="38"/>
      <c r="AB96" s="38"/>
      <c r="AC96" s="38"/>
      <c r="AD96" s="38"/>
      <c r="AE96" s="38"/>
      <c r="AF96" s="38"/>
      <c r="AG96" s="38"/>
    </row>
    <row r="97" spans="2:33" ht="15" customHeight="1" x14ac:dyDescent="0.2">
      <c r="B97" s="38" t="s">
        <v>671</v>
      </c>
      <c r="C97" s="38"/>
      <c r="D97" s="38"/>
      <c r="E97" s="38"/>
      <c r="F97" s="38"/>
      <c r="G97" s="38"/>
      <c r="H97" s="38"/>
      <c r="I97" s="38"/>
      <c r="J97" s="38"/>
      <c r="K97" s="38"/>
      <c r="L97" s="38"/>
      <c r="M97" s="38"/>
      <c r="N97" s="38"/>
      <c r="O97" s="38"/>
      <c r="P97" s="38"/>
      <c r="Q97" s="38"/>
      <c r="R97" s="38"/>
      <c r="S97" s="38"/>
      <c r="T97" s="38"/>
      <c r="U97" s="38"/>
      <c r="V97" s="38"/>
      <c r="W97" s="38"/>
      <c r="X97" s="38"/>
      <c r="Y97" s="38"/>
      <c r="Z97" s="38"/>
      <c r="AA97" s="38"/>
      <c r="AB97" s="38"/>
      <c r="AC97" s="38"/>
      <c r="AD97" s="38"/>
      <c r="AE97" s="38"/>
      <c r="AF97" s="38"/>
      <c r="AG97" s="38"/>
    </row>
    <row r="98" spans="2:33" ht="15" customHeight="1" x14ac:dyDescent="0.2">
      <c r="B98" s="38" t="s">
        <v>579</v>
      </c>
      <c r="C98" s="38"/>
      <c r="D98" s="38"/>
      <c r="E98" s="38"/>
      <c r="F98" s="38"/>
      <c r="G98" s="38"/>
      <c r="H98" s="38"/>
      <c r="I98" s="38"/>
      <c r="J98" s="38"/>
      <c r="K98" s="38"/>
      <c r="L98" s="38"/>
      <c r="M98" s="38"/>
      <c r="N98" s="38"/>
      <c r="O98" s="38"/>
      <c r="P98" s="38"/>
      <c r="Q98" s="38"/>
      <c r="R98" s="38"/>
      <c r="S98" s="38"/>
      <c r="T98" s="38"/>
      <c r="U98" s="38"/>
      <c r="V98" s="38"/>
      <c r="W98" s="38"/>
      <c r="X98" s="38"/>
      <c r="Y98" s="38"/>
      <c r="Z98" s="38"/>
      <c r="AA98" s="38"/>
      <c r="AB98" s="38"/>
      <c r="AC98" s="38"/>
      <c r="AD98" s="38"/>
      <c r="AE98" s="38"/>
      <c r="AF98" s="38"/>
      <c r="AG98" s="38"/>
    </row>
    <row r="99" spans="2:33" ht="15" customHeight="1" x14ac:dyDescent="0.2">
      <c r="B99" s="38" t="s">
        <v>580</v>
      </c>
      <c r="C99" s="38"/>
      <c r="D99" s="38"/>
      <c r="E99" s="38"/>
      <c r="F99" s="38"/>
      <c r="G99" s="38"/>
      <c r="H99" s="38"/>
      <c r="I99" s="38"/>
      <c r="J99" s="38"/>
      <c r="K99" s="38"/>
      <c r="L99" s="38"/>
      <c r="M99" s="38"/>
      <c r="N99" s="38"/>
      <c r="O99" s="38"/>
      <c r="P99" s="38"/>
      <c r="Q99" s="38"/>
      <c r="R99" s="38"/>
      <c r="S99" s="38"/>
      <c r="T99" s="38"/>
      <c r="U99" s="38"/>
      <c r="V99" s="38"/>
      <c r="W99" s="38"/>
      <c r="X99" s="38"/>
      <c r="Y99" s="38"/>
      <c r="Z99" s="38"/>
      <c r="AA99" s="38"/>
      <c r="AB99" s="38"/>
      <c r="AC99" s="38"/>
      <c r="AD99" s="38"/>
      <c r="AE99" s="38"/>
      <c r="AF99" s="38"/>
      <c r="AG99" s="38"/>
    </row>
    <row r="100" spans="2:33" ht="15" customHeight="1" x14ac:dyDescent="0.2">
      <c r="B100" s="38" t="s">
        <v>581</v>
      </c>
      <c r="C100" s="38"/>
      <c r="D100" s="38"/>
      <c r="E100" s="38"/>
      <c r="F100" s="38"/>
      <c r="G100" s="38"/>
      <c r="H100" s="38"/>
      <c r="I100" s="38"/>
      <c r="J100" s="38"/>
      <c r="K100" s="38"/>
      <c r="L100" s="38"/>
      <c r="M100" s="38"/>
      <c r="N100" s="38"/>
      <c r="O100" s="38"/>
      <c r="P100" s="38"/>
      <c r="Q100" s="38"/>
      <c r="R100" s="38"/>
      <c r="S100" s="38"/>
      <c r="T100" s="38"/>
      <c r="U100" s="38"/>
      <c r="V100" s="38"/>
      <c r="W100" s="38"/>
      <c r="X100" s="38"/>
      <c r="Y100" s="38"/>
      <c r="Z100" s="38"/>
      <c r="AA100" s="38"/>
      <c r="AB100" s="38"/>
      <c r="AC100" s="38"/>
      <c r="AD100" s="38"/>
      <c r="AE100" s="38"/>
      <c r="AF100" s="38"/>
      <c r="AG100" s="38"/>
    </row>
    <row r="101" spans="2:33" ht="12" x14ac:dyDescent="0.2">
      <c r="B101" s="38" t="s">
        <v>499</v>
      </c>
      <c r="C101" s="38"/>
      <c r="D101" s="38"/>
      <c r="E101" s="38"/>
      <c r="F101" s="38"/>
      <c r="G101" s="38"/>
      <c r="H101" s="38"/>
      <c r="I101" s="38"/>
      <c r="J101" s="38"/>
      <c r="K101" s="38"/>
      <c r="L101" s="38"/>
      <c r="M101" s="38"/>
      <c r="N101" s="38"/>
      <c r="O101" s="38"/>
      <c r="P101" s="38"/>
      <c r="Q101" s="38"/>
      <c r="R101" s="38"/>
      <c r="S101" s="38"/>
      <c r="T101" s="38"/>
      <c r="U101" s="38"/>
      <c r="V101" s="38"/>
      <c r="W101" s="38"/>
      <c r="X101" s="38"/>
      <c r="Y101" s="38"/>
      <c r="Z101" s="38"/>
      <c r="AA101" s="38"/>
      <c r="AB101" s="38"/>
      <c r="AC101" s="38"/>
      <c r="AD101" s="38"/>
      <c r="AE101" s="38"/>
      <c r="AF101" s="38"/>
      <c r="AG101" s="38"/>
    </row>
    <row r="102" spans="2:33" ht="12" x14ac:dyDescent="0.2">
      <c r="B102" s="38" t="s">
        <v>672</v>
      </c>
      <c r="C102" s="38"/>
      <c r="D102" s="38"/>
      <c r="E102" s="38"/>
      <c r="F102" s="38"/>
      <c r="G102" s="38"/>
      <c r="H102" s="38"/>
      <c r="I102" s="38"/>
      <c r="J102" s="38"/>
      <c r="K102" s="38"/>
      <c r="L102" s="38"/>
      <c r="M102" s="38"/>
      <c r="N102" s="38"/>
      <c r="O102" s="38"/>
      <c r="P102" s="38"/>
      <c r="Q102" s="38"/>
      <c r="R102" s="38"/>
      <c r="S102" s="38"/>
      <c r="T102" s="38"/>
      <c r="U102" s="38"/>
      <c r="V102" s="38"/>
      <c r="W102" s="38"/>
      <c r="X102" s="38"/>
      <c r="Y102" s="38"/>
      <c r="Z102" s="38"/>
      <c r="AA102" s="38"/>
      <c r="AB102" s="38"/>
      <c r="AC102" s="38"/>
      <c r="AD102" s="38"/>
      <c r="AE102" s="38"/>
      <c r="AF102" s="38"/>
      <c r="AG102" s="38"/>
    </row>
    <row r="103" spans="2:33" ht="15" customHeight="1" x14ac:dyDescent="0.2">
      <c r="B103" s="38" t="s">
        <v>673</v>
      </c>
      <c r="C103" s="38"/>
      <c r="D103" s="38"/>
      <c r="E103" s="38"/>
      <c r="F103" s="38"/>
      <c r="G103" s="38"/>
      <c r="H103" s="38"/>
      <c r="I103" s="38"/>
      <c r="J103" s="38"/>
      <c r="K103" s="38"/>
      <c r="L103" s="38"/>
      <c r="M103" s="38"/>
      <c r="N103" s="38"/>
      <c r="O103" s="38"/>
      <c r="P103" s="38"/>
      <c r="Q103" s="38"/>
      <c r="R103" s="38"/>
      <c r="S103" s="38"/>
      <c r="T103" s="38"/>
      <c r="U103" s="38"/>
      <c r="V103" s="38"/>
      <c r="W103" s="38"/>
      <c r="X103" s="38"/>
      <c r="Y103" s="38"/>
      <c r="Z103" s="38"/>
      <c r="AA103" s="38"/>
      <c r="AB103" s="38"/>
      <c r="AC103" s="38"/>
      <c r="AD103" s="38"/>
      <c r="AE103" s="38"/>
      <c r="AF103" s="38"/>
      <c r="AG103" s="38"/>
    </row>
    <row r="104" spans="2:33" ht="15" customHeight="1" x14ac:dyDescent="0.2">
      <c r="B104" s="38" t="s">
        <v>584</v>
      </c>
      <c r="C104" s="38"/>
      <c r="D104" s="38"/>
      <c r="E104" s="38"/>
      <c r="F104" s="38"/>
      <c r="G104" s="38"/>
      <c r="H104" s="38"/>
      <c r="I104" s="38"/>
      <c r="J104" s="38"/>
      <c r="K104" s="38"/>
      <c r="L104" s="38"/>
      <c r="M104" s="38"/>
      <c r="N104" s="38"/>
      <c r="O104" s="38"/>
      <c r="P104" s="38"/>
      <c r="Q104" s="38"/>
      <c r="R104" s="38"/>
      <c r="S104" s="38"/>
      <c r="T104" s="38"/>
      <c r="U104" s="38"/>
      <c r="V104" s="38"/>
      <c r="W104" s="38"/>
      <c r="X104" s="38"/>
      <c r="Y104" s="38"/>
      <c r="Z104" s="38"/>
      <c r="AA104" s="38"/>
      <c r="AB104" s="38"/>
      <c r="AC104" s="38"/>
      <c r="AD104" s="38"/>
      <c r="AE104" s="38"/>
      <c r="AF104" s="38"/>
      <c r="AG104" s="38"/>
    </row>
    <row r="105" spans="2:33" ht="15" customHeight="1" x14ac:dyDescent="0.2">
      <c r="B105" s="38" t="s">
        <v>585</v>
      </c>
      <c r="C105" s="38"/>
      <c r="D105" s="38"/>
      <c r="E105" s="38"/>
      <c r="F105" s="38"/>
      <c r="G105" s="38"/>
      <c r="H105" s="38"/>
      <c r="I105" s="38"/>
      <c r="J105" s="38"/>
      <c r="K105" s="38"/>
      <c r="L105" s="38"/>
      <c r="M105" s="38"/>
      <c r="N105" s="38"/>
      <c r="O105" s="38"/>
      <c r="P105" s="38"/>
      <c r="Q105" s="38"/>
      <c r="R105" s="38"/>
      <c r="S105" s="38"/>
      <c r="T105" s="38"/>
      <c r="U105" s="38"/>
      <c r="V105" s="38"/>
      <c r="W105" s="38"/>
      <c r="X105" s="38"/>
      <c r="Y105" s="38"/>
      <c r="Z105" s="38"/>
      <c r="AA105" s="38"/>
      <c r="AB105" s="38"/>
      <c r="AC105" s="38"/>
      <c r="AD105" s="38"/>
      <c r="AE105" s="38"/>
      <c r="AF105" s="38"/>
      <c r="AG105" s="38"/>
    </row>
    <row r="106" spans="2:33" ht="15" customHeight="1" x14ac:dyDescent="0.2">
      <c r="B106" s="38" t="s">
        <v>586</v>
      </c>
      <c r="C106" s="38"/>
      <c r="D106" s="38"/>
      <c r="E106" s="38"/>
      <c r="F106" s="38"/>
      <c r="G106" s="38"/>
      <c r="H106" s="38"/>
      <c r="I106" s="38"/>
      <c r="J106" s="38"/>
      <c r="K106" s="38"/>
      <c r="L106" s="38"/>
      <c r="M106" s="38"/>
      <c r="N106" s="38"/>
      <c r="O106" s="38"/>
      <c r="P106" s="38"/>
      <c r="Q106" s="38"/>
      <c r="R106" s="38"/>
      <c r="S106" s="38"/>
      <c r="T106" s="38"/>
      <c r="U106" s="38"/>
      <c r="V106" s="38"/>
      <c r="W106" s="38"/>
      <c r="X106" s="38"/>
      <c r="Y106" s="38"/>
      <c r="Z106" s="38"/>
      <c r="AA106" s="38"/>
      <c r="AB106" s="38"/>
      <c r="AC106" s="38"/>
      <c r="AD106" s="38"/>
      <c r="AE106" s="38"/>
      <c r="AF106" s="38"/>
      <c r="AG106" s="38"/>
    </row>
    <row r="107" spans="2:33" ht="15" customHeight="1" x14ac:dyDescent="0.2">
      <c r="B107" s="38" t="s">
        <v>587</v>
      </c>
      <c r="C107" s="38"/>
      <c r="D107" s="38"/>
      <c r="E107" s="38"/>
      <c r="F107" s="38"/>
      <c r="G107" s="38"/>
      <c r="H107" s="38"/>
      <c r="I107" s="38"/>
      <c r="J107" s="38"/>
      <c r="K107" s="38"/>
      <c r="L107" s="38"/>
      <c r="M107" s="38"/>
      <c r="N107" s="38"/>
      <c r="O107" s="38"/>
      <c r="P107" s="38"/>
      <c r="Q107" s="38"/>
      <c r="R107" s="38"/>
      <c r="S107" s="38"/>
      <c r="T107" s="38"/>
      <c r="U107" s="38"/>
      <c r="V107" s="38"/>
      <c r="W107" s="38"/>
      <c r="X107" s="38"/>
      <c r="Y107" s="38"/>
      <c r="Z107" s="38"/>
      <c r="AA107" s="38"/>
      <c r="AB107" s="38"/>
      <c r="AC107" s="38"/>
      <c r="AD107" s="38"/>
      <c r="AE107" s="38"/>
      <c r="AF107" s="38"/>
      <c r="AG107" s="38"/>
    </row>
    <row r="108" spans="2:33" ht="15" customHeight="1" x14ac:dyDescent="0.2">
      <c r="B108" s="38" t="s">
        <v>109</v>
      </c>
      <c r="C108" s="38"/>
      <c r="D108" s="38"/>
      <c r="E108" s="38"/>
      <c r="F108" s="38"/>
      <c r="G108" s="38"/>
      <c r="H108" s="38"/>
      <c r="I108" s="38"/>
      <c r="J108" s="38"/>
      <c r="K108" s="38"/>
      <c r="L108" s="38"/>
      <c r="M108" s="38"/>
      <c r="N108" s="38"/>
      <c r="O108" s="38"/>
      <c r="P108" s="38"/>
      <c r="Q108" s="38"/>
      <c r="R108" s="38"/>
      <c r="S108" s="38"/>
      <c r="T108" s="38"/>
      <c r="U108" s="38"/>
      <c r="V108" s="38"/>
      <c r="W108" s="38"/>
      <c r="X108" s="38"/>
      <c r="Y108" s="38"/>
      <c r="Z108" s="38"/>
      <c r="AA108" s="38"/>
      <c r="AB108" s="38"/>
      <c r="AC108" s="38"/>
      <c r="AD108" s="38"/>
      <c r="AE108" s="38"/>
      <c r="AF108" s="38"/>
      <c r="AG108" s="38"/>
    </row>
    <row r="109" spans="2:33" ht="15" customHeight="1" x14ac:dyDescent="0.2">
      <c r="B109" s="38" t="s">
        <v>555</v>
      </c>
      <c r="C109" s="38"/>
      <c r="D109" s="38"/>
      <c r="E109" s="38"/>
      <c r="F109" s="38"/>
      <c r="G109" s="38"/>
      <c r="H109" s="38"/>
      <c r="I109" s="38"/>
      <c r="J109" s="38"/>
      <c r="K109" s="38"/>
      <c r="L109" s="38"/>
      <c r="M109" s="38"/>
      <c r="N109" s="38"/>
      <c r="O109" s="38"/>
      <c r="P109" s="38"/>
      <c r="Q109" s="38"/>
      <c r="R109" s="38"/>
      <c r="S109" s="38"/>
      <c r="T109" s="38"/>
      <c r="U109" s="38"/>
      <c r="V109" s="38"/>
      <c r="W109" s="38"/>
      <c r="X109" s="38"/>
      <c r="Y109" s="38"/>
      <c r="Z109" s="38"/>
      <c r="AA109" s="38"/>
      <c r="AB109" s="38"/>
      <c r="AC109" s="38"/>
      <c r="AD109" s="38"/>
      <c r="AE109" s="38"/>
      <c r="AF109" s="38"/>
      <c r="AG109" s="38"/>
    </row>
    <row r="110" spans="2:33" ht="15" customHeight="1" x14ac:dyDescent="0.2">
      <c r="B110" s="38" t="s">
        <v>556</v>
      </c>
      <c r="C110" s="38"/>
      <c r="D110" s="38"/>
      <c r="E110" s="38"/>
      <c r="F110" s="38"/>
      <c r="G110" s="38"/>
      <c r="H110" s="38"/>
      <c r="I110" s="38"/>
      <c r="J110" s="38"/>
      <c r="K110" s="38"/>
      <c r="L110" s="38"/>
      <c r="M110" s="38"/>
      <c r="N110" s="38"/>
      <c r="O110" s="38"/>
      <c r="P110" s="38"/>
      <c r="Q110" s="38"/>
      <c r="R110" s="38"/>
      <c r="S110" s="38"/>
      <c r="T110" s="38"/>
      <c r="U110" s="38"/>
      <c r="V110" s="38"/>
      <c r="W110" s="38"/>
      <c r="X110" s="38"/>
      <c r="Y110" s="38"/>
      <c r="Z110" s="38"/>
      <c r="AA110" s="38"/>
      <c r="AB110" s="38"/>
      <c r="AC110" s="38"/>
      <c r="AD110" s="38"/>
      <c r="AE110" s="38"/>
      <c r="AF110" s="38"/>
      <c r="AG110" s="38"/>
    </row>
    <row r="111" spans="2:33" ht="15" customHeight="1" x14ac:dyDescent="0.2">
      <c r="B111" s="38" t="s">
        <v>661</v>
      </c>
      <c r="C111" s="38"/>
      <c r="D111" s="38"/>
      <c r="E111" s="38"/>
      <c r="F111" s="38"/>
      <c r="G111" s="38"/>
      <c r="H111" s="38"/>
      <c r="I111" s="38"/>
      <c r="J111" s="38"/>
      <c r="K111" s="38"/>
      <c r="L111" s="38"/>
      <c r="M111" s="38"/>
      <c r="N111" s="38"/>
      <c r="O111" s="38"/>
      <c r="P111" s="38"/>
      <c r="Q111" s="38"/>
      <c r="R111" s="38"/>
      <c r="S111" s="38"/>
      <c r="T111" s="38"/>
      <c r="U111" s="38"/>
      <c r="V111" s="38"/>
      <c r="W111" s="38"/>
      <c r="X111" s="38"/>
      <c r="Y111" s="38"/>
      <c r="Z111" s="38"/>
      <c r="AA111" s="38"/>
      <c r="AB111" s="38"/>
      <c r="AC111" s="38"/>
      <c r="AD111" s="38"/>
      <c r="AE111" s="38"/>
      <c r="AF111" s="38"/>
      <c r="AG111" s="38"/>
    </row>
    <row r="112" spans="2:33" ht="15" customHeight="1" x14ac:dyDescent="0.2">
      <c r="B112" s="77" t="s">
        <v>653</v>
      </c>
      <c r="C112" s="77"/>
      <c r="D112" s="77"/>
      <c r="E112" s="77"/>
      <c r="F112" s="77"/>
      <c r="G112" s="77"/>
      <c r="H112" s="77"/>
      <c r="I112" s="77"/>
      <c r="J112" s="77"/>
      <c r="K112" s="77"/>
      <c r="L112" s="77"/>
      <c r="M112" s="77"/>
      <c r="N112" s="77"/>
      <c r="O112" s="77"/>
      <c r="P112" s="77"/>
      <c r="Q112" s="77"/>
      <c r="R112" s="77"/>
      <c r="S112" s="77"/>
      <c r="T112" s="77"/>
      <c r="U112" s="77"/>
      <c r="V112" s="77"/>
      <c r="W112" s="77"/>
      <c r="X112" s="77"/>
      <c r="Y112" s="77"/>
      <c r="Z112" s="77"/>
      <c r="AA112" s="77"/>
      <c r="AB112" s="77"/>
      <c r="AC112" s="77"/>
      <c r="AD112" s="77"/>
      <c r="AE112" s="77"/>
      <c r="AF112" s="77"/>
      <c r="AG112" s="38"/>
    </row>
    <row r="113" spans="2:33" ht="15" customHeight="1" x14ac:dyDescent="0.2">
      <c r="B113" s="38"/>
      <c r="C113" s="38"/>
      <c r="D113" s="38"/>
      <c r="E113" s="38"/>
      <c r="F113" s="38"/>
      <c r="G113" s="38"/>
      <c r="H113" s="38"/>
      <c r="I113" s="38"/>
      <c r="J113" s="38"/>
      <c r="K113" s="38"/>
      <c r="L113" s="38"/>
      <c r="M113" s="38"/>
      <c r="N113" s="38"/>
      <c r="O113" s="38"/>
      <c r="P113" s="38"/>
      <c r="Q113" s="38"/>
      <c r="R113" s="38"/>
      <c r="S113" s="38"/>
      <c r="T113" s="38"/>
      <c r="U113" s="38"/>
      <c r="V113" s="38"/>
      <c r="W113" s="38"/>
      <c r="X113" s="38"/>
      <c r="Y113" s="38"/>
      <c r="Z113" s="38"/>
      <c r="AA113" s="38"/>
      <c r="AB113" s="38"/>
      <c r="AC113" s="38"/>
      <c r="AD113" s="38"/>
      <c r="AE113" s="38"/>
      <c r="AF113" s="38"/>
      <c r="AG113" s="38"/>
    </row>
    <row r="114" spans="2:33" ht="15" customHeight="1" x14ac:dyDescent="0.2">
      <c r="B114" s="38"/>
      <c r="C114" s="38"/>
      <c r="D114" s="38"/>
      <c r="E114" s="38"/>
      <c r="F114" s="38"/>
      <c r="G114" s="38"/>
      <c r="H114" s="38"/>
      <c r="I114" s="38"/>
      <c r="J114" s="38"/>
      <c r="K114" s="38"/>
      <c r="L114" s="38"/>
      <c r="M114" s="38"/>
      <c r="N114" s="38"/>
      <c r="O114" s="38"/>
      <c r="P114" s="38"/>
      <c r="Q114" s="38"/>
      <c r="R114" s="38"/>
      <c r="S114" s="38"/>
      <c r="T114" s="38"/>
      <c r="U114" s="38"/>
      <c r="V114" s="38"/>
      <c r="W114" s="38"/>
      <c r="X114" s="38"/>
      <c r="Y114" s="38"/>
      <c r="Z114" s="38"/>
      <c r="AA114" s="38"/>
      <c r="AB114" s="38"/>
      <c r="AC114" s="38"/>
      <c r="AD114" s="38"/>
      <c r="AE114" s="38"/>
      <c r="AF114" s="38"/>
      <c r="AG114" s="38"/>
    </row>
    <row r="115" spans="2:33" ht="15" customHeight="1" x14ac:dyDescent="0.2">
      <c r="B115" s="38"/>
      <c r="C115" s="38"/>
      <c r="D115" s="38"/>
      <c r="E115" s="38"/>
      <c r="F115" s="38"/>
      <c r="G115" s="38"/>
      <c r="H115" s="38"/>
      <c r="I115" s="38"/>
      <c r="J115" s="38"/>
      <c r="K115" s="38"/>
      <c r="L115" s="38"/>
      <c r="M115" s="38"/>
      <c r="N115" s="38"/>
      <c r="O115" s="38"/>
      <c r="P115" s="38"/>
      <c r="Q115" s="38"/>
      <c r="R115" s="38"/>
      <c r="S115" s="38"/>
      <c r="T115" s="38"/>
      <c r="U115" s="38"/>
      <c r="V115" s="38"/>
      <c r="W115" s="38"/>
      <c r="X115" s="38"/>
      <c r="Y115" s="38"/>
      <c r="Z115" s="38"/>
      <c r="AA115" s="38"/>
      <c r="AB115" s="38"/>
      <c r="AC115" s="38"/>
      <c r="AD115" s="38"/>
      <c r="AE115" s="38"/>
      <c r="AF115" s="38"/>
      <c r="AG115" s="38"/>
    </row>
    <row r="116" spans="2:33" ht="15" customHeight="1" x14ac:dyDescent="0.2">
      <c r="B116" s="38"/>
      <c r="C116" s="38"/>
      <c r="D116" s="38"/>
      <c r="E116" s="38"/>
      <c r="F116" s="38"/>
      <c r="G116" s="38"/>
      <c r="H116" s="38"/>
      <c r="I116" s="38"/>
      <c r="J116" s="38"/>
      <c r="K116" s="38"/>
      <c r="L116" s="38"/>
      <c r="M116" s="38"/>
      <c r="N116" s="38"/>
      <c r="O116" s="38"/>
      <c r="P116" s="38"/>
      <c r="Q116" s="38"/>
      <c r="R116" s="38"/>
      <c r="S116" s="38"/>
      <c r="T116" s="38"/>
      <c r="U116" s="38"/>
      <c r="V116" s="38"/>
      <c r="W116" s="38"/>
      <c r="X116" s="38"/>
      <c r="Y116" s="38"/>
      <c r="Z116" s="38"/>
      <c r="AA116" s="38"/>
      <c r="AB116" s="38"/>
      <c r="AC116" s="38"/>
      <c r="AD116" s="38"/>
      <c r="AE116" s="38"/>
      <c r="AF116" s="38"/>
      <c r="AG116" s="38"/>
    </row>
    <row r="117" spans="2:33" ht="15" customHeight="1" x14ac:dyDescent="0.2">
      <c r="B117" s="38"/>
      <c r="C117" s="38"/>
      <c r="D117" s="38"/>
      <c r="E117" s="38"/>
      <c r="F117" s="38"/>
      <c r="G117" s="38"/>
      <c r="H117" s="38"/>
      <c r="I117" s="38"/>
      <c r="J117" s="38"/>
      <c r="K117" s="38"/>
      <c r="L117" s="38"/>
      <c r="M117" s="38"/>
      <c r="N117" s="38"/>
      <c r="O117" s="38"/>
      <c r="P117" s="38"/>
      <c r="Q117" s="38"/>
      <c r="R117" s="38"/>
      <c r="S117" s="38"/>
      <c r="T117" s="38"/>
      <c r="U117" s="38"/>
      <c r="V117" s="38"/>
      <c r="W117" s="38"/>
      <c r="X117" s="38"/>
      <c r="Y117" s="38"/>
      <c r="Z117" s="38"/>
      <c r="AA117" s="38"/>
      <c r="AB117" s="38"/>
      <c r="AC117" s="38"/>
      <c r="AD117" s="38"/>
      <c r="AE117" s="38"/>
      <c r="AF117" s="38"/>
      <c r="AG117" s="38"/>
    </row>
    <row r="118" spans="2:33" ht="15" customHeight="1" x14ac:dyDescent="0.2">
      <c r="B118" s="38"/>
      <c r="C118" s="38"/>
      <c r="D118" s="38"/>
      <c r="E118" s="38"/>
      <c r="F118" s="38"/>
      <c r="G118" s="38"/>
      <c r="H118" s="38"/>
      <c r="I118" s="38"/>
      <c r="J118" s="38"/>
      <c r="K118" s="38"/>
      <c r="L118" s="38"/>
      <c r="M118" s="38"/>
      <c r="N118" s="38"/>
      <c r="O118" s="38"/>
      <c r="P118" s="38"/>
      <c r="Q118" s="38"/>
      <c r="R118" s="38"/>
      <c r="S118" s="38"/>
      <c r="T118" s="38"/>
      <c r="U118" s="38"/>
      <c r="V118" s="38"/>
      <c r="W118" s="38"/>
      <c r="X118" s="38"/>
      <c r="Y118" s="38"/>
      <c r="Z118" s="38"/>
      <c r="AA118" s="38"/>
      <c r="AB118" s="38"/>
      <c r="AC118" s="38"/>
      <c r="AD118" s="38"/>
      <c r="AE118" s="38"/>
      <c r="AF118" s="38"/>
      <c r="AG118" s="38"/>
    </row>
    <row r="119" spans="2:33" ht="15" customHeight="1" x14ac:dyDescent="0.2">
      <c r="B119" s="38"/>
      <c r="C119" s="38"/>
      <c r="D119" s="38"/>
      <c r="E119" s="38"/>
      <c r="F119" s="38"/>
      <c r="G119" s="38"/>
      <c r="H119" s="38"/>
      <c r="I119" s="38"/>
      <c r="J119" s="38"/>
      <c r="K119" s="38"/>
      <c r="L119" s="38"/>
      <c r="M119" s="38"/>
      <c r="N119" s="38"/>
      <c r="O119" s="38"/>
      <c r="P119" s="38"/>
      <c r="Q119" s="38"/>
      <c r="R119" s="38"/>
      <c r="S119" s="38"/>
      <c r="T119" s="38"/>
      <c r="U119" s="38"/>
      <c r="V119" s="38"/>
      <c r="W119" s="38"/>
      <c r="X119" s="38"/>
      <c r="Y119" s="38"/>
      <c r="Z119" s="38"/>
      <c r="AA119" s="38"/>
      <c r="AB119" s="38"/>
      <c r="AC119" s="38"/>
      <c r="AD119" s="38"/>
      <c r="AE119" s="38"/>
      <c r="AF119" s="38"/>
      <c r="AG119" s="38"/>
    </row>
    <row r="120" spans="2:33" ht="15" customHeight="1" x14ac:dyDescent="0.2">
      <c r="B120" s="38"/>
      <c r="C120" s="38"/>
      <c r="D120" s="38"/>
      <c r="E120" s="38"/>
      <c r="F120" s="38"/>
      <c r="G120" s="38"/>
      <c r="H120" s="38"/>
      <c r="I120" s="38"/>
      <c r="J120" s="38"/>
      <c r="K120" s="38"/>
      <c r="L120" s="38"/>
      <c r="M120" s="38"/>
      <c r="N120" s="38"/>
      <c r="O120" s="38"/>
      <c r="P120" s="38"/>
      <c r="Q120" s="38"/>
      <c r="R120" s="38"/>
      <c r="S120" s="38"/>
      <c r="T120" s="38"/>
      <c r="U120" s="38"/>
      <c r="V120" s="38"/>
      <c r="W120" s="38"/>
      <c r="X120" s="38"/>
      <c r="Y120" s="38"/>
      <c r="Z120" s="38"/>
      <c r="AA120" s="38"/>
      <c r="AB120" s="38"/>
      <c r="AC120" s="38"/>
      <c r="AD120" s="38"/>
      <c r="AE120" s="38"/>
      <c r="AF120" s="38"/>
      <c r="AG120" s="38"/>
    </row>
    <row r="121" spans="2:33" ht="15" customHeight="1" x14ac:dyDescent="0.2">
      <c r="B121" s="38"/>
      <c r="C121" s="38"/>
      <c r="D121" s="38"/>
      <c r="E121" s="38"/>
      <c r="F121" s="38"/>
      <c r="G121" s="38"/>
      <c r="H121" s="38"/>
      <c r="I121" s="38"/>
      <c r="J121" s="38"/>
      <c r="K121" s="38"/>
      <c r="L121" s="38"/>
      <c r="M121" s="38"/>
      <c r="N121" s="38"/>
      <c r="O121" s="38"/>
      <c r="P121" s="38"/>
      <c r="Q121" s="38"/>
      <c r="R121" s="38"/>
      <c r="S121" s="38"/>
      <c r="T121" s="38"/>
      <c r="U121" s="38"/>
      <c r="V121" s="38"/>
      <c r="W121" s="38"/>
      <c r="X121" s="38"/>
      <c r="Y121" s="38"/>
      <c r="Z121" s="38"/>
      <c r="AA121" s="38"/>
      <c r="AB121" s="38"/>
      <c r="AC121" s="38"/>
      <c r="AD121" s="38"/>
      <c r="AE121" s="38"/>
      <c r="AF121" s="38"/>
      <c r="AG121" s="38"/>
    </row>
    <row r="122" spans="2:33" ht="15" customHeight="1" x14ac:dyDescent="0.2">
      <c r="B122" s="38"/>
      <c r="C122" s="38"/>
      <c r="D122" s="38"/>
      <c r="E122" s="38"/>
      <c r="F122" s="38"/>
      <c r="G122" s="38"/>
      <c r="H122" s="38"/>
      <c r="I122" s="38"/>
      <c r="J122" s="38"/>
      <c r="K122" s="38"/>
      <c r="L122" s="38"/>
      <c r="M122" s="38"/>
      <c r="N122" s="38"/>
      <c r="O122" s="38"/>
      <c r="P122" s="38"/>
      <c r="Q122" s="38"/>
      <c r="R122" s="38"/>
      <c r="S122" s="38"/>
      <c r="T122" s="38"/>
      <c r="U122" s="38"/>
      <c r="V122" s="38"/>
      <c r="W122" s="38"/>
      <c r="X122" s="38"/>
      <c r="Y122" s="38"/>
      <c r="Z122" s="38"/>
      <c r="AA122" s="38"/>
      <c r="AB122" s="38"/>
      <c r="AC122" s="38"/>
      <c r="AD122" s="38"/>
      <c r="AE122" s="38"/>
      <c r="AF122" s="38"/>
      <c r="AG122" s="38"/>
    </row>
    <row r="123" spans="2:33" ht="15" customHeight="1" x14ac:dyDescent="0.2">
      <c r="B123" s="38"/>
      <c r="C123" s="38"/>
      <c r="D123" s="38"/>
      <c r="E123" s="38"/>
      <c r="F123" s="38"/>
      <c r="G123" s="38"/>
      <c r="H123" s="38"/>
      <c r="I123" s="38"/>
      <c r="J123" s="38"/>
      <c r="K123" s="38"/>
      <c r="L123" s="38"/>
      <c r="M123" s="38"/>
      <c r="N123" s="38"/>
      <c r="O123" s="38"/>
      <c r="P123" s="38"/>
      <c r="Q123" s="38"/>
      <c r="R123" s="38"/>
      <c r="S123" s="38"/>
      <c r="T123" s="38"/>
      <c r="U123" s="38"/>
      <c r="V123" s="38"/>
      <c r="W123" s="38"/>
      <c r="X123" s="38"/>
      <c r="Y123" s="38"/>
      <c r="Z123" s="38"/>
      <c r="AA123" s="38"/>
      <c r="AB123" s="38"/>
      <c r="AC123" s="38"/>
      <c r="AD123" s="38"/>
      <c r="AE123" s="38"/>
      <c r="AF123" s="38"/>
      <c r="AG123" s="38"/>
    </row>
    <row r="124" spans="2:33" ht="15" customHeight="1" x14ac:dyDescent="0.2">
      <c r="B124" s="38"/>
      <c r="C124" s="38"/>
      <c r="D124" s="38"/>
      <c r="E124" s="38"/>
      <c r="F124" s="38"/>
      <c r="G124" s="38"/>
      <c r="H124" s="38"/>
      <c r="I124" s="38"/>
      <c r="J124" s="38"/>
      <c r="K124" s="38"/>
      <c r="L124" s="38"/>
      <c r="M124" s="38"/>
      <c r="N124" s="38"/>
      <c r="O124" s="38"/>
      <c r="P124" s="38"/>
      <c r="Q124" s="38"/>
      <c r="R124" s="38"/>
      <c r="S124" s="38"/>
      <c r="T124" s="38"/>
      <c r="U124" s="38"/>
      <c r="V124" s="38"/>
      <c r="W124" s="38"/>
      <c r="X124" s="38"/>
      <c r="Y124" s="38"/>
      <c r="Z124" s="38"/>
      <c r="AA124" s="38"/>
      <c r="AB124" s="38"/>
      <c r="AC124" s="38"/>
      <c r="AD124" s="38"/>
      <c r="AE124" s="38"/>
      <c r="AF124" s="38"/>
      <c r="AG124" s="38"/>
    </row>
    <row r="125" spans="2:33" ht="15" customHeight="1" x14ac:dyDescent="0.2">
      <c r="B125" s="38"/>
      <c r="C125" s="38"/>
      <c r="D125" s="38"/>
      <c r="E125" s="38"/>
      <c r="F125" s="38"/>
      <c r="G125" s="38"/>
      <c r="H125" s="38"/>
      <c r="I125" s="38"/>
      <c r="J125" s="38"/>
      <c r="K125" s="38"/>
      <c r="L125" s="38"/>
      <c r="M125" s="38"/>
      <c r="N125" s="38"/>
      <c r="O125" s="38"/>
      <c r="P125" s="38"/>
      <c r="Q125" s="38"/>
      <c r="R125" s="38"/>
      <c r="S125" s="38"/>
      <c r="T125" s="38"/>
      <c r="U125" s="38"/>
      <c r="V125" s="38"/>
      <c r="W125" s="38"/>
      <c r="X125" s="38"/>
      <c r="Y125" s="38"/>
      <c r="Z125" s="38"/>
      <c r="AA125" s="38"/>
      <c r="AB125" s="38"/>
      <c r="AC125" s="38"/>
      <c r="AD125" s="38"/>
      <c r="AE125" s="38"/>
      <c r="AF125" s="38"/>
      <c r="AG125" s="38"/>
    </row>
    <row r="126" spans="2:33" ht="15" customHeight="1" x14ac:dyDescent="0.2">
      <c r="B126" s="38"/>
      <c r="C126" s="38"/>
      <c r="D126" s="38"/>
      <c r="E126" s="38"/>
      <c r="F126" s="38"/>
      <c r="G126" s="38"/>
      <c r="H126" s="38"/>
      <c r="I126" s="38"/>
      <c r="J126" s="38"/>
      <c r="K126" s="38"/>
      <c r="L126" s="38"/>
      <c r="M126" s="38"/>
      <c r="N126" s="38"/>
      <c r="O126" s="38"/>
      <c r="P126" s="38"/>
      <c r="Q126" s="38"/>
      <c r="R126" s="38"/>
      <c r="S126" s="38"/>
      <c r="T126" s="38"/>
      <c r="U126" s="38"/>
      <c r="V126" s="38"/>
      <c r="W126" s="38"/>
      <c r="X126" s="38"/>
      <c r="Y126" s="38"/>
      <c r="Z126" s="38"/>
      <c r="AA126" s="38"/>
      <c r="AB126" s="38"/>
      <c r="AC126" s="38"/>
      <c r="AD126" s="38"/>
      <c r="AE126" s="38"/>
      <c r="AF126" s="38"/>
      <c r="AG126" s="38"/>
    </row>
    <row r="127" spans="2:33" ht="15" customHeight="1" x14ac:dyDescent="0.2">
      <c r="B127" s="38"/>
      <c r="C127" s="38"/>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c r="AB127" s="38"/>
      <c r="AC127" s="38"/>
      <c r="AD127" s="38"/>
      <c r="AE127" s="38"/>
      <c r="AF127" s="38"/>
      <c r="AG127" s="38"/>
    </row>
    <row r="128" spans="2:33" ht="15" customHeight="1" x14ac:dyDescent="0.2">
      <c r="B128" s="38"/>
      <c r="C128" s="38"/>
      <c r="D128" s="38"/>
      <c r="E128" s="38"/>
      <c r="F128" s="38"/>
      <c r="G128" s="38"/>
      <c r="H128" s="38"/>
      <c r="I128" s="38"/>
      <c r="J128" s="38"/>
      <c r="K128" s="38"/>
      <c r="L128" s="38"/>
      <c r="M128" s="38"/>
      <c r="N128" s="38"/>
      <c r="O128" s="38"/>
      <c r="P128" s="38"/>
      <c r="Q128" s="38"/>
      <c r="R128" s="38"/>
      <c r="S128" s="38"/>
      <c r="T128" s="38"/>
      <c r="U128" s="38"/>
      <c r="V128" s="38"/>
      <c r="W128" s="38"/>
      <c r="X128" s="38"/>
      <c r="Y128" s="38"/>
      <c r="Z128" s="38"/>
      <c r="AA128" s="38"/>
      <c r="AB128" s="38"/>
      <c r="AC128" s="38"/>
      <c r="AD128" s="38"/>
      <c r="AE128" s="38"/>
      <c r="AF128" s="38"/>
      <c r="AG128" s="38"/>
    </row>
    <row r="129" spans="2:33" ht="15" customHeight="1" x14ac:dyDescent="0.2">
      <c r="B129" s="38"/>
      <c r="C129" s="38"/>
      <c r="D129" s="38"/>
      <c r="E129" s="38"/>
      <c r="F129" s="38"/>
      <c r="G129" s="38"/>
      <c r="H129" s="38"/>
      <c r="I129" s="38"/>
      <c r="J129" s="38"/>
      <c r="K129" s="38"/>
      <c r="L129" s="38"/>
      <c r="M129" s="38"/>
      <c r="N129" s="38"/>
      <c r="O129" s="38"/>
      <c r="P129" s="38"/>
      <c r="Q129" s="38"/>
      <c r="R129" s="38"/>
      <c r="S129" s="38"/>
      <c r="T129" s="38"/>
      <c r="U129" s="38"/>
      <c r="V129" s="38"/>
      <c r="W129" s="38"/>
      <c r="X129" s="38"/>
      <c r="Y129" s="38"/>
      <c r="Z129" s="38"/>
      <c r="AA129" s="38"/>
      <c r="AB129" s="38"/>
      <c r="AC129" s="38"/>
      <c r="AD129" s="38"/>
      <c r="AE129" s="38"/>
      <c r="AF129" s="38"/>
      <c r="AG129" s="38"/>
    </row>
    <row r="130" spans="2:33" ht="15" customHeight="1" x14ac:dyDescent="0.2">
      <c r="B130" s="38"/>
      <c r="C130" s="38"/>
      <c r="D130" s="38"/>
      <c r="E130" s="38"/>
      <c r="F130" s="38"/>
      <c r="G130" s="38"/>
      <c r="H130" s="38"/>
      <c r="I130" s="38"/>
      <c r="J130" s="38"/>
      <c r="K130" s="38"/>
      <c r="L130" s="38"/>
      <c r="M130" s="38"/>
      <c r="N130" s="38"/>
      <c r="O130" s="38"/>
      <c r="P130" s="38"/>
      <c r="Q130" s="38"/>
      <c r="R130" s="38"/>
      <c r="S130" s="38"/>
      <c r="T130" s="38"/>
      <c r="U130" s="38"/>
      <c r="V130" s="38"/>
      <c r="W130" s="38"/>
      <c r="X130" s="38"/>
      <c r="Y130" s="38"/>
      <c r="Z130" s="38"/>
      <c r="AA130" s="38"/>
      <c r="AB130" s="38"/>
      <c r="AC130" s="38"/>
      <c r="AD130" s="38"/>
      <c r="AE130" s="38"/>
      <c r="AF130" s="38"/>
      <c r="AG130" s="38"/>
    </row>
    <row r="131" spans="2:33" ht="15" customHeight="1" x14ac:dyDescent="0.2">
      <c r="B131" s="38"/>
      <c r="C131" s="38"/>
      <c r="D131" s="38"/>
      <c r="E131" s="38"/>
      <c r="F131" s="38"/>
      <c r="G131" s="38"/>
      <c r="H131" s="38"/>
      <c r="I131" s="38"/>
      <c r="J131" s="38"/>
      <c r="K131" s="38"/>
      <c r="L131" s="38"/>
      <c r="M131" s="38"/>
      <c r="N131" s="38"/>
      <c r="O131" s="38"/>
      <c r="P131" s="38"/>
      <c r="Q131" s="38"/>
      <c r="R131" s="38"/>
      <c r="S131" s="38"/>
      <c r="T131" s="38"/>
      <c r="U131" s="38"/>
      <c r="V131" s="38"/>
      <c r="W131" s="38"/>
      <c r="X131" s="38"/>
      <c r="Y131" s="38"/>
      <c r="Z131" s="38"/>
      <c r="AA131" s="38"/>
      <c r="AB131" s="38"/>
      <c r="AC131" s="38"/>
      <c r="AD131" s="38"/>
      <c r="AE131" s="38"/>
      <c r="AF131" s="38"/>
      <c r="AG131" s="38"/>
    </row>
    <row r="132" spans="2:33" ht="15" customHeight="1" x14ac:dyDescent="0.2">
      <c r="B132" s="38"/>
      <c r="C132" s="38"/>
      <c r="D132" s="38"/>
      <c r="E132" s="38"/>
      <c r="F132" s="38"/>
      <c r="G132" s="38"/>
      <c r="H132" s="38"/>
      <c r="I132" s="38"/>
      <c r="J132" s="38"/>
      <c r="K132" s="38"/>
      <c r="L132" s="38"/>
      <c r="M132" s="38"/>
      <c r="N132" s="38"/>
      <c r="O132" s="38"/>
      <c r="P132" s="38"/>
      <c r="Q132" s="38"/>
      <c r="R132" s="38"/>
      <c r="S132" s="38"/>
      <c r="T132" s="38"/>
      <c r="U132" s="38"/>
      <c r="V132" s="38"/>
      <c r="W132" s="38"/>
      <c r="X132" s="38"/>
      <c r="Y132" s="38"/>
      <c r="Z132" s="38"/>
      <c r="AA132" s="38"/>
      <c r="AB132" s="38"/>
      <c r="AC132" s="38"/>
      <c r="AD132" s="38"/>
      <c r="AE132" s="38"/>
      <c r="AF132" s="38"/>
      <c r="AG132" s="38"/>
    </row>
    <row r="133" spans="2:33" ht="15" customHeight="1" x14ac:dyDescent="0.2">
      <c r="B133" s="38"/>
      <c r="C133" s="38"/>
      <c r="D133" s="38"/>
      <c r="E133" s="38"/>
      <c r="F133" s="38"/>
      <c r="G133" s="38"/>
      <c r="H133" s="38"/>
      <c r="I133" s="38"/>
      <c r="J133" s="38"/>
      <c r="K133" s="38"/>
      <c r="L133" s="38"/>
      <c r="M133" s="38"/>
      <c r="N133" s="38"/>
      <c r="O133" s="38"/>
      <c r="P133" s="38"/>
      <c r="Q133" s="38"/>
      <c r="R133" s="38"/>
      <c r="S133" s="38"/>
      <c r="T133" s="38"/>
      <c r="U133" s="38"/>
      <c r="V133" s="38"/>
      <c r="W133" s="38"/>
      <c r="X133" s="38"/>
      <c r="Y133" s="38"/>
      <c r="Z133" s="38"/>
      <c r="AA133" s="38"/>
      <c r="AB133" s="38"/>
      <c r="AC133" s="38"/>
      <c r="AD133" s="38"/>
      <c r="AE133" s="38"/>
      <c r="AF133" s="38"/>
      <c r="AG133" s="38"/>
    </row>
    <row r="134" spans="2:33" ht="15" customHeight="1" x14ac:dyDescent="0.2">
      <c r="B134" s="38"/>
      <c r="C134" s="38"/>
      <c r="D134" s="38"/>
      <c r="E134" s="38"/>
      <c r="F134" s="38"/>
      <c r="G134" s="38"/>
      <c r="H134" s="38"/>
      <c r="I134" s="38"/>
      <c r="J134" s="38"/>
      <c r="K134" s="38"/>
      <c r="L134" s="38"/>
      <c r="M134" s="38"/>
      <c r="N134" s="38"/>
      <c r="O134" s="38"/>
      <c r="P134" s="38"/>
      <c r="Q134" s="38"/>
      <c r="R134" s="38"/>
      <c r="S134" s="38"/>
      <c r="T134" s="38"/>
      <c r="U134" s="38"/>
      <c r="V134" s="38"/>
      <c r="W134" s="38"/>
      <c r="X134" s="38"/>
      <c r="Y134" s="38"/>
      <c r="Z134" s="38"/>
      <c r="AA134" s="38"/>
      <c r="AB134" s="38"/>
      <c r="AC134" s="38"/>
      <c r="AD134" s="38"/>
      <c r="AE134" s="38"/>
      <c r="AF134" s="38"/>
      <c r="AG134" s="38"/>
    </row>
    <row r="135" spans="2:33" ht="15" customHeight="1" x14ac:dyDescent="0.2">
      <c r="B135" s="38"/>
      <c r="C135" s="38"/>
      <c r="D135" s="38"/>
      <c r="E135" s="38"/>
      <c r="F135" s="38"/>
      <c r="G135" s="38"/>
      <c r="H135" s="38"/>
      <c r="I135" s="38"/>
      <c r="J135" s="38"/>
      <c r="K135" s="38"/>
      <c r="L135" s="38"/>
      <c r="M135" s="38"/>
      <c r="N135" s="38"/>
      <c r="O135" s="38"/>
      <c r="P135" s="38"/>
      <c r="Q135" s="38"/>
      <c r="R135" s="38"/>
      <c r="S135" s="38"/>
      <c r="T135" s="38"/>
      <c r="U135" s="38"/>
      <c r="V135" s="38"/>
      <c r="W135" s="38"/>
      <c r="X135" s="38"/>
      <c r="Y135" s="38"/>
      <c r="Z135" s="38"/>
      <c r="AA135" s="38"/>
      <c r="AB135" s="38"/>
      <c r="AC135" s="38"/>
      <c r="AD135" s="38"/>
      <c r="AE135" s="38"/>
      <c r="AF135" s="38"/>
      <c r="AG135" s="38"/>
    </row>
    <row r="136" spans="2:33" ht="15" customHeight="1" x14ac:dyDescent="0.2">
      <c r="B136" s="38"/>
      <c r="C136" s="38"/>
      <c r="D136" s="38"/>
      <c r="E136" s="38"/>
      <c r="F136" s="38"/>
      <c r="G136" s="38"/>
      <c r="H136" s="38"/>
      <c r="I136" s="38"/>
      <c r="J136" s="38"/>
      <c r="K136" s="38"/>
      <c r="L136" s="38"/>
      <c r="M136" s="38"/>
      <c r="N136" s="38"/>
      <c r="O136" s="38"/>
      <c r="P136" s="38"/>
      <c r="Q136" s="38"/>
      <c r="R136" s="38"/>
      <c r="S136" s="38"/>
      <c r="T136" s="38"/>
      <c r="U136" s="38"/>
      <c r="V136" s="38"/>
      <c r="W136" s="38"/>
      <c r="X136" s="38"/>
      <c r="Y136" s="38"/>
      <c r="Z136" s="38"/>
      <c r="AA136" s="38"/>
      <c r="AB136" s="38"/>
      <c r="AC136" s="38"/>
      <c r="AD136" s="38"/>
      <c r="AE136" s="38"/>
      <c r="AF136" s="38"/>
      <c r="AG136" s="38"/>
    </row>
    <row r="137" spans="2:33" ht="15" customHeight="1" x14ac:dyDescent="0.2">
      <c r="B137" s="38"/>
      <c r="C137" s="38"/>
      <c r="D137" s="38"/>
      <c r="E137" s="38"/>
      <c r="F137" s="38"/>
      <c r="G137" s="38"/>
      <c r="H137" s="38"/>
      <c r="I137" s="38"/>
      <c r="J137" s="38"/>
      <c r="K137" s="38"/>
      <c r="L137" s="38"/>
      <c r="M137" s="38"/>
      <c r="N137" s="38"/>
      <c r="O137" s="38"/>
      <c r="P137" s="38"/>
      <c r="Q137" s="38"/>
      <c r="R137" s="38"/>
      <c r="S137" s="38"/>
      <c r="T137" s="38"/>
      <c r="U137" s="38"/>
      <c r="V137" s="38"/>
      <c r="W137" s="38"/>
      <c r="X137" s="38"/>
      <c r="Y137" s="38"/>
      <c r="Z137" s="38"/>
      <c r="AA137" s="38"/>
      <c r="AB137" s="38"/>
      <c r="AC137" s="38"/>
      <c r="AD137" s="38"/>
      <c r="AE137" s="38"/>
      <c r="AF137" s="38"/>
      <c r="AG137" s="38"/>
    </row>
    <row r="138" spans="2:33" ht="15" customHeight="1" x14ac:dyDescent="0.2">
      <c r="B138" s="38"/>
      <c r="C138" s="38"/>
      <c r="D138" s="38"/>
      <c r="E138" s="38"/>
      <c r="F138" s="38"/>
      <c r="G138" s="38"/>
      <c r="H138" s="38"/>
      <c r="I138" s="38"/>
      <c r="J138" s="38"/>
      <c r="K138" s="38"/>
      <c r="L138" s="38"/>
      <c r="M138" s="38"/>
      <c r="N138" s="38"/>
      <c r="O138" s="38"/>
      <c r="P138" s="38"/>
      <c r="Q138" s="38"/>
      <c r="R138" s="38"/>
      <c r="S138" s="38"/>
      <c r="T138" s="38"/>
      <c r="U138" s="38"/>
      <c r="V138" s="38"/>
      <c r="W138" s="38"/>
      <c r="X138" s="38"/>
      <c r="Y138" s="38"/>
      <c r="Z138" s="38"/>
      <c r="AA138" s="38"/>
      <c r="AB138" s="38"/>
      <c r="AC138" s="38"/>
      <c r="AD138" s="38"/>
      <c r="AE138" s="38"/>
      <c r="AF138" s="38"/>
      <c r="AG138" s="38"/>
    </row>
    <row r="139" spans="2:33" ht="15" customHeight="1" x14ac:dyDescent="0.2">
      <c r="B139" s="38"/>
      <c r="C139" s="38"/>
      <c r="D139" s="38"/>
      <c r="E139" s="38"/>
      <c r="F139" s="38"/>
      <c r="G139" s="38"/>
      <c r="H139" s="38"/>
      <c r="I139" s="38"/>
      <c r="J139" s="38"/>
      <c r="K139" s="38"/>
      <c r="L139" s="38"/>
      <c r="M139" s="38"/>
      <c r="N139" s="38"/>
      <c r="O139" s="38"/>
      <c r="P139" s="38"/>
      <c r="Q139" s="38"/>
      <c r="R139" s="38"/>
      <c r="S139" s="38"/>
      <c r="T139" s="38"/>
      <c r="U139" s="38"/>
      <c r="V139" s="38"/>
      <c r="W139" s="38"/>
      <c r="X139" s="38"/>
      <c r="Y139" s="38"/>
      <c r="Z139" s="38"/>
      <c r="AA139" s="38"/>
      <c r="AB139" s="38"/>
      <c r="AC139" s="38"/>
      <c r="AD139" s="38"/>
      <c r="AE139" s="38"/>
      <c r="AF139" s="38"/>
      <c r="AG139" s="38"/>
    </row>
    <row r="140" spans="2:33" ht="15" customHeight="1" x14ac:dyDescent="0.2">
      <c r="B140" s="38"/>
      <c r="C140" s="38"/>
      <c r="D140" s="38"/>
      <c r="E140" s="38"/>
      <c r="F140" s="38"/>
      <c r="G140" s="38"/>
      <c r="H140" s="38"/>
      <c r="I140" s="38"/>
      <c r="J140" s="38"/>
      <c r="K140" s="38"/>
      <c r="L140" s="38"/>
      <c r="M140" s="38"/>
      <c r="N140" s="38"/>
      <c r="O140" s="38"/>
      <c r="P140" s="38"/>
      <c r="Q140" s="38"/>
      <c r="R140" s="38"/>
      <c r="S140" s="38"/>
      <c r="T140" s="38"/>
      <c r="U140" s="38"/>
      <c r="V140" s="38"/>
      <c r="W140" s="38"/>
      <c r="X140" s="38"/>
      <c r="Y140" s="38"/>
      <c r="Z140" s="38"/>
      <c r="AA140" s="38"/>
      <c r="AB140" s="38"/>
      <c r="AC140" s="38"/>
      <c r="AD140" s="38"/>
      <c r="AE140" s="38"/>
      <c r="AF140" s="38"/>
      <c r="AG140" s="38"/>
    </row>
    <row r="141" spans="2:33" ht="12" x14ac:dyDescent="0.2">
      <c r="B141" s="38"/>
      <c r="C141" s="38"/>
      <c r="D141" s="38"/>
      <c r="E141" s="38"/>
      <c r="F141" s="38"/>
      <c r="G141" s="38"/>
      <c r="H141" s="38"/>
      <c r="I141" s="38"/>
      <c r="J141" s="38"/>
      <c r="K141" s="38"/>
      <c r="L141" s="38"/>
      <c r="M141" s="38"/>
      <c r="N141" s="38"/>
      <c r="O141" s="38"/>
      <c r="P141" s="38"/>
      <c r="Q141" s="38"/>
      <c r="R141" s="38"/>
      <c r="S141" s="38"/>
      <c r="T141" s="38"/>
      <c r="U141" s="38"/>
      <c r="V141" s="38"/>
      <c r="W141" s="38"/>
      <c r="X141" s="38"/>
      <c r="Y141" s="38"/>
      <c r="Z141" s="38"/>
      <c r="AA141" s="38"/>
      <c r="AB141" s="38"/>
      <c r="AC141" s="38"/>
      <c r="AD141" s="38"/>
      <c r="AE141" s="38"/>
      <c r="AF141" s="38"/>
      <c r="AG141" s="38"/>
    </row>
    <row r="142" spans="2:33" ht="12" x14ac:dyDescent="0.2">
      <c r="B142" s="38"/>
      <c r="C142" s="38"/>
      <c r="D142" s="38"/>
      <c r="E142" s="38"/>
      <c r="F142" s="38"/>
      <c r="G142" s="38"/>
      <c r="H142" s="38"/>
      <c r="I142" s="38"/>
      <c r="J142" s="38"/>
      <c r="K142" s="38"/>
      <c r="L142" s="38"/>
      <c r="M142" s="38"/>
      <c r="N142" s="38"/>
      <c r="O142" s="38"/>
      <c r="P142" s="38"/>
      <c r="Q142" s="38"/>
      <c r="R142" s="38"/>
      <c r="S142" s="38"/>
      <c r="T142" s="38"/>
      <c r="U142" s="38"/>
      <c r="V142" s="38"/>
      <c r="W142" s="38"/>
      <c r="X142" s="38"/>
      <c r="Y142" s="38"/>
      <c r="Z142" s="38"/>
      <c r="AA142" s="38"/>
      <c r="AB142" s="38"/>
      <c r="AC142" s="38"/>
      <c r="AD142" s="38"/>
      <c r="AE142" s="38"/>
      <c r="AF142" s="38"/>
      <c r="AG142" s="38"/>
    </row>
    <row r="143" spans="2:33" ht="12" x14ac:dyDescent="0.2">
      <c r="B143" s="38"/>
      <c r="C143" s="38"/>
      <c r="D143" s="38"/>
      <c r="E143" s="38"/>
      <c r="F143" s="38"/>
      <c r="G143" s="38"/>
      <c r="H143" s="38"/>
      <c r="I143" s="38"/>
      <c r="J143" s="38"/>
      <c r="K143" s="38"/>
      <c r="L143" s="38"/>
      <c r="M143" s="38"/>
      <c r="N143" s="38"/>
      <c r="O143" s="38"/>
      <c r="P143" s="38"/>
      <c r="Q143" s="38"/>
      <c r="R143" s="38"/>
      <c r="S143" s="38"/>
      <c r="T143" s="38"/>
      <c r="U143" s="38"/>
      <c r="V143" s="38"/>
      <c r="W143" s="38"/>
      <c r="X143" s="38"/>
      <c r="Y143" s="38"/>
      <c r="Z143" s="38"/>
      <c r="AA143" s="38"/>
      <c r="AB143" s="38"/>
      <c r="AC143" s="38"/>
      <c r="AD143" s="38"/>
      <c r="AE143" s="38"/>
      <c r="AF143" s="38"/>
      <c r="AG143" s="38"/>
    </row>
    <row r="144" spans="2:33" ht="12" x14ac:dyDescent="0.2">
      <c r="B144" s="38"/>
      <c r="C144" s="38"/>
      <c r="D144" s="38"/>
      <c r="E144" s="38"/>
      <c r="F144" s="38"/>
      <c r="G144" s="38"/>
      <c r="H144" s="38"/>
      <c r="I144" s="38"/>
      <c r="J144" s="38"/>
      <c r="K144" s="38"/>
      <c r="L144" s="38"/>
      <c r="M144" s="38"/>
      <c r="N144" s="38"/>
      <c r="O144" s="38"/>
      <c r="P144" s="38"/>
      <c r="Q144" s="38"/>
      <c r="R144" s="38"/>
      <c r="S144" s="38"/>
      <c r="T144" s="38"/>
      <c r="U144" s="38"/>
      <c r="V144" s="38"/>
      <c r="W144" s="38"/>
      <c r="X144" s="38"/>
      <c r="Y144" s="38"/>
      <c r="Z144" s="38"/>
      <c r="AA144" s="38"/>
      <c r="AB144" s="38"/>
      <c r="AC144" s="38"/>
      <c r="AD144" s="38"/>
      <c r="AE144" s="38"/>
      <c r="AF144" s="38"/>
      <c r="AG144" s="38"/>
    </row>
    <row r="145" spans="2:33" ht="12" x14ac:dyDescent="0.2">
      <c r="B145" s="38"/>
      <c r="C145" s="38"/>
      <c r="D145" s="38"/>
      <c r="E145" s="38"/>
      <c r="F145" s="38"/>
      <c r="G145" s="38"/>
      <c r="H145" s="38"/>
      <c r="I145" s="38"/>
      <c r="J145" s="38"/>
      <c r="K145" s="38"/>
      <c r="L145" s="38"/>
      <c r="M145" s="38"/>
      <c r="N145" s="38"/>
      <c r="O145" s="38"/>
      <c r="P145" s="38"/>
      <c r="Q145" s="38"/>
      <c r="R145" s="38"/>
      <c r="S145" s="38"/>
      <c r="T145" s="38"/>
      <c r="U145" s="38"/>
      <c r="V145" s="38"/>
      <c r="W145" s="38"/>
      <c r="X145" s="38"/>
      <c r="Y145" s="38"/>
      <c r="Z145" s="38"/>
      <c r="AA145" s="38"/>
      <c r="AB145" s="38"/>
      <c r="AC145" s="38"/>
      <c r="AD145" s="38"/>
      <c r="AE145" s="38"/>
      <c r="AF145" s="38"/>
      <c r="AG145" s="38"/>
    </row>
    <row r="146" spans="2:33" ht="12" x14ac:dyDescent="0.2">
      <c r="B146" s="38"/>
      <c r="C146" s="38"/>
      <c r="D146" s="38"/>
      <c r="E146" s="38"/>
      <c r="F146" s="38"/>
      <c r="G146" s="38"/>
      <c r="H146" s="38"/>
      <c r="I146" s="38"/>
      <c r="J146" s="38"/>
      <c r="K146" s="38"/>
      <c r="L146" s="38"/>
      <c r="M146" s="38"/>
      <c r="N146" s="38"/>
      <c r="O146" s="38"/>
      <c r="P146" s="38"/>
      <c r="Q146" s="38"/>
      <c r="R146" s="38"/>
      <c r="S146" s="38"/>
      <c r="T146" s="38"/>
      <c r="U146" s="38"/>
      <c r="V146" s="38"/>
      <c r="W146" s="38"/>
      <c r="X146" s="38"/>
      <c r="Y146" s="38"/>
      <c r="Z146" s="38"/>
      <c r="AA146" s="38"/>
      <c r="AB146" s="38"/>
      <c r="AC146" s="38"/>
      <c r="AD146" s="38"/>
      <c r="AE146" s="38"/>
      <c r="AF146" s="38"/>
      <c r="AG146" s="38"/>
    </row>
    <row r="147" spans="2:33" ht="12" x14ac:dyDescent="0.2">
      <c r="B147" s="38"/>
      <c r="C147" s="38"/>
      <c r="D147" s="38"/>
      <c r="E147" s="38"/>
      <c r="F147" s="38"/>
      <c r="G147" s="38"/>
      <c r="H147" s="38"/>
      <c r="I147" s="38"/>
      <c r="J147" s="38"/>
      <c r="K147" s="38"/>
      <c r="L147" s="38"/>
      <c r="M147" s="38"/>
      <c r="N147" s="38"/>
      <c r="O147" s="38"/>
      <c r="P147" s="38"/>
      <c r="Q147" s="38"/>
      <c r="R147" s="38"/>
      <c r="S147" s="38"/>
      <c r="T147" s="38"/>
      <c r="U147" s="38"/>
      <c r="V147" s="38"/>
      <c r="W147" s="38"/>
      <c r="X147" s="38"/>
      <c r="Y147" s="38"/>
      <c r="Z147" s="38"/>
      <c r="AA147" s="38"/>
      <c r="AB147" s="38"/>
      <c r="AC147" s="38"/>
      <c r="AD147" s="38"/>
      <c r="AE147" s="38"/>
      <c r="AF147" s="38"/>
      <c r="AG147" s="38"/>
    </row>
    <row r="148" spans="2:33" ht="12" x14ac:dyDescent="0.2">
      <c r="B148" s="38"/>
      <c r="C148" s="38"/>
      <c r="D148" s="38"/>
      <c r="E148" s="38"/>
      <c r="F148" s="38"/>
      <c r="G148" s="38"/>
      <c r="H148" s="38"/>
      <c r="I148" s="38"/>
      <c r="J148" s="38"/>
      <c r="K148" s="38"/>
      <c r="L148" s="38"/>
      <c r="M148" s="38"/>
      <c r="N148" s="38"/>
      <c r="O148" s="38"/>
      <c r="P148" s="38"/>
      <c r="Q148" s="38"/>
      <c r="R148" s="38"/>
      <c r="S148" s="38"/>
      <c r="T148" s="38"/>
      <c r="U148" s="38"/>
      <c r="V148" s="38"/>
      <c r="W148" s="38"/>
      <c r="X148" s="38"/>
      <c r="Y148" s="38"/>
      <c r="Z148" s="38"/>
      <c r="AA148" s="38"/>
      <c r="AB148" s="38"/>
      <c r="AC148" s="38"/>
      <c r="AD148" s="38"/>
      <c r="AE148" s="38"/>
      <c r="AF148" s="38"/>
      <c r="AG148" s="38"/>
    </row>
    <row r="149" spans="2:33" ht="12" x14ac:dyDescent="0.2">
      <c r="B149" s="38"/>
      <c r="C149" s="38"/>
      <c r="D149" s="38"/>
      <c r="E149" s="38"/>
      <c r="F149" s="38"/>
      <c r="G149" s="38"/>
      <c r="H149" s="38"/>
      <c r="I149" s="38"/>
      <c r="J149" s="38"/>
      <c r="K149" s="38"/>
      <c r="L149" s="38"/>
      <c r="M149" s="38"/>
      <c r="N149" s="38"/>
      <c r="O149" s="38"/>
      <c r="P149" s="38"/>
      <c r="Q149" s="38"/>
      <c r="R149" s="38"/>
      <c r="S149" s="38"/>
      <c r="T149" s="38"/>
      <c r="U149" s="38"/>
      <c r="V149" s="38"/>
      <c r="W149" s="38"/>
      <c r="X149" s="38"/>
      <c r="Y149" s="38"/>
      <c r="Z149" s="38"/>
      <c r="AA149" s="38"/>
      <c r="AB149" s="38"/>
      <c r="AC149" s="38"/>
      <c r="AD149" s="38"/>
      <c r="AE149" s="38"/>
      <c r="AF149" s="38"/>
      <c r="AG149" s="38"/>
    </row>
    <row r="150" spans="2:33" ht="15" customHeight="1" x14ac:dyDescent="0.2">
      <c r="B150" s="38"/>
      <c r="C150" s="38"/>
      <c r="D150" s="38"/>
      <c r="E150" s="38"/>
      <c r="F150" s="38"/>
      <c r="G150" s="38"/>
      <c r="H150" s="38"/>
      <c r="I150" s="38"/>
      <c r="J150" s="38"/>
      <c r="K150" s="38"/>
      <c r="L150" s="38"/>
      <c r="M150" s="38"/>
      <c r="N150" s="38"/>
      <c r="O150" s="38"/>
      <c r="P150" s="38"/>
      <c r="Q150" s="38"/>
      <c r="R150" s="38"/>
      <c r="S150" s="38"/>
      <c r="T150" s="38"/>
      <c r="U150" s="38"/>
      <c r="V150" s="38"/>
      <c r="W150" s="38"/>
      <c r="X150" s="38"/>
      <c r="Y150" s="38"/>
      <c r="Z150" s="38"/>
      <c r="AA150" s="38"/>
      <c r="AB150" s="38"/>
      <c r="AC150" s="38"/>
      <c r="AD150" s="38"/>
      <c r="AE150" s="38"/>
      <c r="AF150" s="38"/>
      <c r="AG150" s="38"/>
    </row>
    <row r="151" spans="2:33" ht="15" customHeight="1" x14ac:dyDescent="0.2">
      <c r="B151" s="38"/>
      <c r="C151" s="38"/>
      <c r="D151" s="38"/>
      <c r="E151" s="38"/>
      <c r="F151" s="38"/>
      <c r="G151" s="38"/>
      <c r="H151" s="38"/>
      <c r="I151" s="38"/>
      <c r="J151" s="38"/>
      <c r="K151" s="38"/>
      <c r="L151" s="38"/>
      <c r="M151" s="38"/>
      <c r="N151" s="38"/>
      <c r="O151" s="38"/>
      <c r="P151" s="38"/>
      <c r="Q151" s="38"/>
      <c r="R151" s="38"/>
      <c r="S151" s="38"/>
      <c r="T151" s="38"/>
      <c r="U151" s="38"/>
      <c r="V151" s="38"/>
      <c r="W151" s="38"/>
      <c r="X151" s="38"/>
      <c r="Y151" s="38"/>
      <c r="Z151" s="38"/>
      <c r="AA151" s="38"/>
      <c r="AB151" s="38"/>
      <c r="AC151" s="38"/>
      <c r="AD151" s="38"/>
      <c r="AE151" s="38"/>
      <c r="AF151" s="38"/>
      <c r="AG151" s="38"/>
    </row>
    <row r="152" spans="2:33" ht="15" customHeight="1" x14ac:dyDescent="0.2">
      <c r="B152" s="38"/>
      <c r="C152" s="38"/>
      <c r="D152" s="38"/>
      <c r="E152" s="38"/>
      <c r="F152" s="38"/>
      <c r="G152" s="38"/>
      <c r="H152" s="38"/>
      <c r="I152" s="38"/>
      <c r="J152" s="38"/>
      <c r="K152" s="38"/>
      <c r="L152" s="38"/>
      <c r="M152" s="38"/>
      <c r="N152" s="38"/>
      <c r="O152" s="38"/>
      <c r="P152" s="38"/>
      <c r="Q152" s="38"/>
      <c r="R152" s="38"/>
      <c r="S152" s="38"/>
      <c r="T152" s="38"/>
      <c r="U152" s="38"/>
      <c r="V152" s="38"/>
      <c r="W152" s="38"/>
      <c r="X152" s="38"/>
      <c r="Y152" s="38"/>
      <c r="Z152" s="38"/>
      <c r="AA152" s="38"/>
      <c r="AB152" s="38"/>
      <c r="AC152" s="38"/>
      <c r="AD152" s="38"/>
      <c r="AE152" s="38"/>
      <c r="AF152" s="38"/>
      <c r="AG152" s="38"/>
    </row>
    <row r="153" spans="2:33" ht="15" customHeight="1" x14ac:dyDescent="0.2">
      <c r="B153" s="38"/>
      <c r="C153" s="38"/>
      <c r="D153" s="38"/>
      <c r="E153" s="38"/>
      <c r="F153" s="38"/>
      <c r="G153" s="38"/>
      <c r="H153" s="38"/>
      <c r="I153" s="38"/>
      <c r="J153" s="38"/>
      <c r="K153" s="38"/>
      <c r="L153" s="38"/>
      <c r="M153" s="38"/>
      <c r="N153" s="38"/>
      <c r="O153" s="38"/>
      <c r="P153" s="38"/>
      <c r="Q153" s="38"/>
      <c r="R153" s="38"/>
      <c r="S153" s="38"/>
      <c r="T153" s="38"/>
      <c r="U153" s="38"/>
      <c r="V153" s="38"/>
      <c r="W153" s="38"/>
      <c r="X153" s="38"/>
      <c r="Y153" s="38"/>
      <c r="Z153" s="38"/>
      <c r="AA153" s="38"/>
      <c r="AB153" s="38"/>
      <c r="AC153" s="38"/>
      <c r="AD153" s="38"/>
      <c r="AE153" s="38"/>
      <c r="AF153" s="38"/>
      <c r="AG153" s="38"/>
    </row>
    <row r="154" spans="2:33" ht="15" customHeight="1" x14ac:dyDescent="0.2">
      <c r="B154" s="38"/>
      <c r="C154" s="38"/>
      <c r="D154" s="38"/>
      <c r="E154" s="38"/>
      <c r="F154" s="38"/>
      <c r="G154" s="38"/>
      <c r="H154" s="38"/>
      <c r="I154" s="38"/>
      <c r="J154" s="38"/>
      <c r="K154" s="38"/>
      <c r="L154" s="38"/>
      <c r="M154" s="38"/>
      <c r="N154" s="38"/>
      <c r="O154" s="38"/>
      <c r="P154" s="38"/>
      <c r="Q154" s="38"/>
      <c r="R154" s="38"/>
      <c r="S154" s="38"/>
      <c r="T154" s="38"/>
      <c r="U154" s="38"/>
      <c r="V154" s="38"/>
      <c r="W154" s="38"/>
      <c r="X154" s="38"/>
      <c r="Y154" s="38"/>
      <c r="Z154" s="38"/>
      <c r="AA154" s="38"/>
      <c r="AB154" s="38"/>
      <c r="AC154" s="38"/>
      <c r="AD154" s="38"/>
      <c r="AE154" s="38"/>
      <c r="AF154" s="38"/>
      <c r="AG154" s="38"/>
    </row>
    <row r="155" spans="2:33" ht="15" customHeight="1" x14ac:dyDescent="0.2">
      <c r="B155" s="38"/>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c r="AA155" s="38"/>
      <c r="AB155" s="38"/>
      <c r="AC155" s="38"/>
      <c r="AD155" s="38"/>
      <c r="AE155" s="38"/>
      <c r="AF155" s="38"/>
      <c r="AG155" s="38"/>
    </row>
    <row r="156" spans="2:33" ht="15" customHeight="1" x14ac:dyDescent="0.2">
      <c r="B156" s="38"/>
      <c r="C156" s="38"/>
      <c r="D156" s="38"/>
      <c r="E156" s="38"/>
      <c r="F156" s="38"/>
      <c r="G156" s="38"/>
      <c r="H156" s="38"/>
      <c r="I156" s="38"/>
      <c r="J156" s="38"/>
      <c r="K156" s="38"/>
      <c r="L156" s="38"/>
      <c r="M156" s="38"/>
      <c r="N156" s="38"/>
      <c r="O156" s="38"/>
      <c r="P156" s="38"/>
      <c r="Q156" s="38"/>
      <c r="R156" s="38"/>
      <c r="S156" s="38"/>
      <c r="T156" s="38"/>
      <c r="U156" s="38"/>
      <c r="V156" s="38"/>
      <c r="W156" s="38"/>
      <c r="X156" s="38"/>
      <c r="Y156" s="38"/>
      <c r="Z156" s="38"/>
      <c r="AA156" s="38"/>
      <c r="AB156" s="38"/>
      <c r="AC156" s="38"/>
      <c r="AD156" s="38"/>
      <c r="AE156" s="38"/>
      <c r="AF156" s="38"/>
      <c r="AG156" s="38"/>
    </row>
    <row r="157" spans="2:33" ht="15" customHeight="1" x14ac:dyDescent="0.2">
      <c r="B157" s="38"/>
      <c r="C157" s="38"/>
      <c r="D157" s="38"/>
      <c r="E157" s="38"/>
      <c r="F157" s="38"/>
      <c r="G157" s="38"/>
      <c r="H157" s="38"/>
      <c r="I157" s="38"/>
      <c r="J157" s="38"/>
      <c r="K157" s="38"/>
      <c r="L157" s="38"/>
      <c r="M157" s="38"/>
      <c r="N157" s="38"/>
      <c r="O157" s="38"/>
      <c r="P157" s="38"/>
      <c r="Q157" s="38"/>
      <c r="R157" s="38"/>
      <c r="S157" s="38"/>
      <c r="T157" s="38"/>
      <c r="U157" s="38"/>
      <c r="V157" s="38"/>
      <c r="W157" s="38"/>
      <c r="X157" s="38"/>
      <c r="Y157" s="38"/>
      <c r="Z157" s="38"/>
      <c r="AA157" s="38"/>
      <c r="AB157" s="38"/>
      <c r="AC157" s="38"/>
      <c r="AD157" s="38"/>
      <c r="AE157" s="38"/>
      <c r="AF157" s="38"/>
      <c r="AG157" s="38"/>
    </row>
    <row r="158" spans="2:33" ht="15" customHeight="1" x14ac:dyDescent="0.2">
      <c r="B158" s="38"/>
      <c r="C158" s="38"/>
      <c r="D158" s="38"/>
      <c r="E158" s="38"/>
      <c r="F158" s="38"/>
      <c r="G158" s="38"/>
      <c r="H158" s="38"/>
      <c r="I158" s="38"/>
      <c r="J158" s="38"/>
      <c r="K158" s="38"/>
      <c r="L158" s="38"/>
      <c r="M158" s="38"/>
      <c r="N158" s="38"/>
      <c r="O158" s="38"/>
      <c r="P158" s="38"/>
      <c r="Q158" s="38"/>
      <c r="R158" s="38"/>
      <c r="S158" s="38"/>
      <c r="T158" s="38"/>
      <c r="U158" s="38"/>
      <c r="V158" s="38"/>
      <c r="W158" s="38"/>
      <c r="X158" s="38"/>
      <c r="Y158" s="38"/>
      <c r="Z158" s="38"/>
      <c r="AA158" s="38"/>
      <c r="AB158" s="38"/>
      <c r="AC158" s="38"/>
      <c r="AD158" s="38"/>
      <c r="AE158" s="38"/>
      <c r="AF158" s="38"/>
      <c r="AG158" s="38"/>
    </row>
    <row r="159" spans="2:33" ht="15" customHeight="1" x14ac:dyDescent="0.2">
      <c r="B159" s="38"/>
      <c r="C159" s="38"/>
      <c r="D159" s="38"/>
      <c r="E159" s="38"/>
      <c r="F159" s="38"/>
      <c r="G159" s="38"/>
      <c r="H159" s="38"/>
      <c r="I159" s="38"/>
      <c r="J159" s="38"/>
      <c r="K159" s="38"/>
      <c r="L159" s="38"/>
      <c r="M159" s="38"/>
      <c r="N159" s="38"/>
      <c r="O159" s="38"/>
      <c r="P159" s="38"/>
      <c r="Q159" s="38"/>
      <c r="R159" s="38"/>
      <c r="S159" s="38"/>
      <c r="T159" s="38"/>
      <c r="U159" s="38"/>
      <c r="V159" s="38"/>
      <c r="W159" s="38"/>
      <c r="X159" s="38"/>
      <c r="Y159" s="38"/>
      <c r="Z159" s="38"/>
      <c r="AA159" s="38"/>
      <c r="AB159" s="38"/>
      <c r="AC159" s="38"/>
      <c r="AD159" s="38"/>
      <c r="AE159" s="38"/>
      <c r="AF159" s="38"/>
      <c r="AG159" s="38"/>
    </row>
    <row r="160" spans="2:33" ht="15" customHeight="1" x14ac:dyDescent="0.2">
      <c r="B160" s="38"/>
      <c r="C160" s="38"/>
      <c r="D160" s="38"/>
      <c r="E160" s="38"/>
      <c r="F160" s="38"/>
      <c r="G160" s="38"/>
      <c r="H160" s="38"/>
      <c r="I160" s="38"/>
      <c r="J160" s="38"/>
      <c r="K160" s="38"/>
      <c r="L160" s="38"/>
      <c r="M160" s="38"/>
      <c r="N160" s="38"/>
      <c r="O160" s="38"/>
      <c r="P160" s="38"/>
      <c r="Q160" s="38"/>
      <c r="R160" s="38"/>
      <c r="S160" s="38"/>
      <c r="T160" s="38"/>
      <c r="U160" s="38"/>
      <c r="V160" s="38"/>
      <c r="W160" s="38"/>
      <c r="X160" s="38"/>
      <c r="Y160" s="38"/>
      <c r="Z160" s="38"/>
      <c r="AA160" s="38"/>
      <c r="AB160" s="38"/>
      <c r="AC160" s="38"/>
      <c r="AD160" s="38"/>
      <c r="AE160" s="38"/>
      <c r="AF160" s="38"/>
      <c r="AG160" s="38"/>
    </row>
    <row r="161" spans="2:33" ht="15" customHeight="1" x14ac:dyDescent="0.2">
      <c r="B161" s="38"/>
      <c r="C161" s="38"/>
      <c r="D161" s="38"/>
      <c r="E161" s="38"/>
      <c r="F161" s="38"/>
      <c r="G161" s="38"/>
      <c r="H161" s="38"/>
      <c r="I161" s="38"/>
      <c r="J161" s="38"/>
      <c r="K161" s="38"/>
      <c r="L161" s="38"/>
      <c r="M161" s="38"/>
      <c r="N161" s="38"/>
      <c r="O161" s="38"/>
      <c r="P161" s="38"/>
      <c r="Q161" s="38"/>
      <c r="R161" s="38"/>
      <c r="S161" s="38"/>
      <c r="T161" s="38"/>
      <c r="U161" s="38"/>
      <c r="V161" s="38"/>
      <c r="W161" s="38"/>
      <c r="X161" s="38"/>
      <c r="Y161" s="38"/>
      <c r="Z161" s="38"/>
      <c r="AA161" s="38"/>
      <c r="AB161" s="38"/>
      <c r="AC161" s="38"/>
      <c r="AD161" s="38"/>
      <c r="AE161" s="38"/>
      <c r="AF161" s="38"/>
      <c r="AG161" s="38"/>
    </row>
    <row r="162" spans="2:33" ht="15" customHeight="1" x14ac:dyDescent="0.2">
      <c r="B162" s="38"/>
      <c r="C162" s="38"/>
      <c r="D162" s="38"/>
      <c r="E162" s="38"/>
      <c r="F162" s="38"/>
      <c r="G162" s="38"/>
      <c r="H162" s="38"/>
      <c r="I162" s="38"/>
      <c r="J162" s="38"/>
      <c r="K162" s="38"/>
      <c r="L162" s="38"/>
      <c r="M162" s="38"/>
      <c r="N162" s="38"/>
      <c r="O162" s="38"/>
      <c r="P162" s="38"/>
      <c r="Q162" s="38"/>
      <c r="R162" s="38"/>
      <c r="S162" s="38"/>
      <c r="T162" s="38"/>
      <c r="U162" s="38"/>
      <c r="V162" s="38"/>
      <c r="W162" s="38"/>
      <c r="X162" s="38"/>
      <c r="Y162" s="38"/>
      <c r="Z162" s="38"/>
      <c r="AA162" s="38"/>
      <c r="AB162" s="38"/>
      <c r="AC162" s="38"/>
      <c r="AD162" s="38"/>
      <c r="AE162" s="38"/>
      <c r="AF162" s="38"/>
      <c r="AG162" s="38"/>
    </row>
    <row r="163" spans="2:33" ht="15" customHeight="1" x14ac:dyDescent="0.2">
      <c r="B163" s="38"/>
      <c r="C163" s="38"/>
      <c r="D163" s="38"/>
      <c r="E163" s="38"/>
      <c r="F163" s="38"/>
      <c r="G163" s="38"/>
      <c r="H163" s="38"/>
      <c r="I163" s="38"/>
      <c r="J163" s="38"/>
      <c r="K163" s="38"/>
      <c r="L163" s="38"/>
      <c r="M163" s="38"/>
      <c r="N163" s="38"/>
      <c r="O163" s="38"/>
      <c r="P163" s="38"/>
      <c r="Q163" s="38"/>
      <c r="R163" s="38"/>
      <c r="S163" s="38"/>
      <c r="T163" s="38"/>
      <c r="U163" s="38"/>
      <c r="V163" s="38"/>
      <c r="W163" s="38"/>
      <c r="X163" s="38"/>
      <c r="Y163" s="38"/>
      <c r="Z163" s="38"/>
      <c r="AA163" s="38"/>
      <c r="AB163" s="38"/>
      <c r="AC163" s="38"/>
      <c r="AD163" s="38"/>
      <c r="AE163" s="38"/>
      <c r="AF163" s="38"/>
      <c r="AG163" s="38"/>
    </row>
    <row r="164" spans="2:33" ht="15" customHeight="1" x14ac:dyDescent="0.2">
      <c r="B164" s="38"/>
      <c r="C164" s="38"/>
      <c r="D164" s="38"/>
      <c r="E164" s="38"/>
      <c r="F164" s="38"/>
      <c r="G164" s="38"/>
      <c r="H164" s="38"/>
      <c r="I164" s="38"/>
      <c r="J164" s="38"/>
      <c r="K164" s="38"/>
      <c r="L164" s="38"/>
      <c r="M164" s="38"/>
      <c r="N164" s="38"/>
      <c r="O164" s="38"/>
      <c r="P164" s="38"/>
      <c r="Q164" s="38"/>
      <c r="R164" s="38"/>
      <c r="S164" s="38"/>
      <c r="T164" s="38"/>
      <c r="U164" s="38"/>
      <c r="V164" s="38"/>
      <c r="W164" s="38"/>
      <c r="X164" s="38"/>
      <c r="Y164" s="38"/>
      <c r="Z164" s="38"/>
      <c r="AA164" s="38"/>
      <c r="AB164" s="38"/>
      <c r="AC164" s="38"/>
      <c r="AD164" s="38"/>
      <c r="AE164" s="38"/>
      <c r="AF164" s="38"/>
      <c r="AG164" s="38"/>
    </row>
    <row r="165" spans="2:33" ht="12" x14ac:dyDescent="0.2">
      <c r="B165" s="38"/>
      <c r="C165" s="38"/>
      <c r="D165" s="38"/>
      <c r="E165" s="38"/>
      <c r="F165" s="38"/>
      <c r="G165" s="38"/>
      <c r="H165" s="38"/>
      <c r="I165" s="38"/>
      <c r="J165" s="38"/>
      <c r="K165" s="38"/>
      <c r="L165" s="38"/>
      <c r="M165" s="38"/>
      <c r="N165" s="38"/>
      <c r="O165" s="38"/>
      <c r="P165" s="38"/>
      <c r="Q165" s="38"/>
      <c r="R165" s="38"/>
      <c r="S165" s="38"/>
      <c r="T165" s="38"/>
      <c r="U165" s="38"/>
      <c r="V165" s="38"/>
      <c r="W165" s="38"/>
      <c r="X165" s="38"/>
      <c r="Y165" s="38"/>
      <c r="Z165" s="38"/>
      <c r="AA165" s="38"/>
      <c r="AB165" s="38"/>
      <c r="AC165" s="38"/>
      <c r="AD165" s="38"/>
      <c r="AE165" s="38"/>
      <c r="AF165" s="38"/>
      <c r="AG165" s="38"/>
    </row>
    <row r="166" spans="2:33" ht="15" customHeight="1" x14ac:dyDescent="0.2">
      <c r="B166" s="38"/>
      <c r="C166" s="38"/>
      <c r="D166" s="38"/>
      <c r="E166" s="38"/>
      <c r="F166" s="38"/>
      <c r="G166" s="38"/>
      <c r="H166" s="38"/>
      <c r="I166" s="38"/>
      <c r="J166" s="38"/>
      <c r="K166" s="38"/>
      <c r="L166" s="38"/>
      <c r="M166" s="38"/>
      <c r="N166" s="38"/>
      <c r="O166" s="38"/>
      <c r="P166" s="38"/>
      <c r="Q166" s="38"/>
      <c r="R166" s="38"/>
      <c r="S166" s="38"/>
      <c r="T166" s="38"/>
      <c r="U166" s="38"/>
      <c r="V166" s="38"/>
      <c r="W166" s="38"/>
      <c r="X166" s="38"/>
      <c r="Y166" s="38"/>
      <c r="Z166" s="38"/>
      <c r="AA166" s="38"/>
      <c r="AB166" s="38"/>
      <c r="AC166" s="38"/>
      <c r="AD166" s="38"/>
      <c r="AE166" s="38"/>
      <c r="AF166" s="38"/>
      <c r="AG166" s="38"/>
    </row>
    <row r="167" spans="2:33" ht="15" customHeight="1" x14ac:dyDescent="0.2">
      <c r="B167" s="38"/>
      <c r="C167" s="38"/>
      <c r="D167" s="38"/>
      <c r="E167" s="38"/>
      <c r="F167" s="38"/>
      <c r="G167" s="38"/>
      <c r="H167" s="38"/>
      <c r="I167" s="38"/>
      <c r="J167" s="38"/>
      <c r="K167" s="38"/>
      <c r="L167" s="38"/>
      <c r="M167" s="38"/>
      <c r="N167" s="38"/>
      <c r="O167" s="38"/>
      <c r="P167" s="38"/>
      <c r="Q167" s="38"/>
      <c r="R167" s="38"/>
      <c r="S167" s="38"/>
      <c r="T167" s="38"/>
      <c r="U167" s="38"/>
      <c r="V167" s="38"/>
      <c r="W167" s="38"/>
      <c r="X167" s="38"/>
      <c r="Y167" s="38"/>
      <c r="Z167" s="38"/>
      <c r="AA167" s="38"/>
      <c r="AB167" s="38"/>
      <c r="AC167" s="38"/>
      <c r="AD167" s="38"/>
      <c r="AE167" s="38"/>
      <c r="AF167" s="38"/>
      <c r="AG167" s="38"/>
    </row>
    <row r="168" spans="2:33" ht="15" customHeight="1" x14ac:dyDescent="0.2">
      <c r="B168" s="38"/>
      <c r="C168" s="38"/>
      <c r="D168" s="38"/>
      <c r="E168" s="38"/>
      <c r="F168" s="38"/>
      <c r="G168" s="38"/>
      <c r="H168" s="38"/>
      <c r="I168" s="38"/>
      <c r="J168" s="38"/>
      <c r="K168" s="38"/>
      <c r="L168" s="38"/>
      <c r="M168" s="38"/>
      <c r="N168" s="38"/>
      <c r="O168" s="38"/>
      <c r="P168" s="38"/>
      <c r="Q168" s="38"/>
      <c r="R168" s="38"/>
      <c r="S168" s="38"/>
      <c r="T168" s="38"/>
      <c r="U168" s="38"/>
      <c r="V168" s="38"/>
      <c r="W168" s="38"/>
      <c r="X168" s="38"/>
      <c r="Y168" s="38"/>
      <c r="Z168" s="38"/>
      <c r="AA168" s="38"/>
      <c r="AB168" s="38"/>
      <c r="AC168" s="38"/>
      <c r="AD168" s="38"/>
      <c r="AE168" s="38"/>
      <c r="AF168" s="38"/>
      <c r="AG168" s="38"/>
    </row>
    <row r="169" spans="2:33" ht="15" customHeight="1" x14ac:dyDescent="0.2">
      <c r="B169" s="38"/>
      <c r="C169" s="38"/>
      <c r="D169" s="38"/>
      <c r="E169" s="38"/>
      <c r="F169" s="38"/>
      <c r="G169" s="38"/>
      <c r="H169" s="38"/>
      <c r="I169" s="38"/>
      <c r="J169" s="38"/>
      <c r="K169" s="38"/>
      <c r="L169" s="38"/>
      <c r="M169" s="38"/>
      <c r="N169" s="38"/>
      <c r="O169" s="38"/>
      <c r="P169" s="38"/>
      <c r="Q169" s="38"/>
      <c r="R169" s="38"/>
      <c r="S169" s="38"/>
      <c r="T169" s="38"/>
      <c r="U169" s="38"/>
      <c r="V169" s="38"/>
      <c r="W169" s="38"/>
      <c r="X169" s="38"/>
      <c r="Y169" s="38"/>
      <c r="Z169" s="38"/>
      <c r="AA169" s="38"/>
      <c r="AB169" s="38"/>
      <c r="AC169" s="38"/>
      <c r="AD169" s="38"/>
      <c r="AE169" s="38"/>
      <c r="AF169" s="38"/>
      <c r="AG169" s="38"/>
    </row>
    <row r="170" spans="2:33" ht="15" customHeight="1" x14ac:dyDescent="0.2">
      <c r="B170" s="38"/>
      <c r="C170" s="38"/>
      <c r="D170" s="38"/>
      <c r="E170" s="38"/>
      <c r="F170" s="38"/>
      <c r="G170" s="38"/>
      <c r="H170" s="38"/>
      <c r="I170" s="38"/>
      <c r="J170" s="38"/>
      <c r="K170" s="38"/>
      <c r="L170" s="38"/>
      <c r="M170" s="38"/>
      <c r="N170" s="38"/>
      <c r="O170" s="38"/>
      <c r="P170" s="38"/>
      <c r="Q170" s="38"/>
      <c r="R170" s="38"/>
      <c r="S170" s="38"/>
      <c r="T170" s="38"/>
      <c r="U170" s="38"/>
      <c r="V170" s="38"/>
      <c r="W170" s="38"/>
      <c r="X170" s="38"/>
      <c r="Y170" s="38"/>
      <c r="Z170" s="38"/>
      <c r="AA170" s="38"/>
      <c r="AB170" s="38"/>
      <c r="AC170" s="38"/>
      <c r="AD170" s="38"/>
      <c r="AE170" s="38"/>
      <c r="AF170" s="38"/>
      <c r="AG170" s="38"/>
    </row>
    <row r="171" spans="2:33" ht="15" customHeight="1" x14ac:dyDescent="0.2">
      <c r="B171" s="38"/>
      <c r="C171" s="38"/>
      <c r="D171" s="38"/>
      <c r="E171" s="38"/>
      <c r="F171" s="38"/>
      <c r="G171" s="38"/>
      <c r="H171" s="38"/>
      <c r="I171" s="38"/>
      <c r="J171" s="38"/>
      <c r="K171" s="38"/>
      <c r="L171" s="38"/>
      <c r="M171" s="38"/>
      <c r="N171" s="38"/>
      <c r="O171" s="38"/>
      <c r="P171" s="38"/>
      <c r="Q171" s="38"/>
      <c r="R171" s="38"/>
      <c r="S171" s="38"/>
      <c r="T171" s="38"/>
      <c r="U171" s="38"/>
      <c r="V171" s="38"/>
      <c r="W171" s="38"/>
      <c r="X171" s="38"/>
      <c r="Y171" s="38"/>
      <c r="Z171" s="38"/>
      <c r="AA171" s="38"/>
      <c r="AB171" s="38"/>
      <c r="AC171" s="38"/>
      <c r="AD171" s="38"/>
      <c r="AE171" s="38"/>
      <c r="AF171" s="38"/>
      <c r="AG171" s="38"/>
    </row>
    <row r="172" spans="2:33" ht="15" customHeight="1" x14ac:dyDescent="0.2">
      <c r="B172" s="38"/>
      <c r="C172" s="38"/>
      <c r="D172" s="38"/>
      <c r="E172" s="38"/>
      <c r="F172" s="38"/>
      <c r="G172" s="38"/>
      <c r="H172" s="38"/>
      <c r="I172" s="38"/>
      <c r="J172" s="38"/>
      <c r="K172" s="38"/>
      <c r="L172" s="38"/>
      <c r="M172" s="38"/>
      <c r="N172" s="38"/>
      <c r="O172" s="38"/>
      <c r="P172" s="38"/>
      <c r="Q172" s="38"/>
      <c r="R172" s="38"/>
      <c r="S172" s="38"/>
      <c r="T172" s="38"/>
      <c r="U172" s="38"/>
      <c r="V172" s="38"/>
      <c r="W172" s="38"/>
      <c r="X172" s="38"/>
      <c r="Y172" s="38"/>
      <c r="Z172" s="38"/>
      <c r="AA172" s="38"/>
      <c r="AB172" s="38"/>
      <c r="AC172" s="38"/>
      <c r="AD172" s="38"/>
      <c r="AE172" s="38"/>
      <c r="AF172" s="38"/>
      <c r="AG172" s="38"/>
    </row>
    <row r="173" spans="2:33" ht="15" customHeight="1" x14ac:dyDescent="0.2">
      <c r="B173" s="38"/>
      <c r="C173" s="38"/>
      <c r="D173" s="38"/>
      <c r="E173" s="38"/>
      <c r="F173" s="38"/>
      <c r="G173" s="38"/>
      <c r="H173" s="38"/>
      <c r="I173" s="38"/>
      <c r="J173" s="38"/>
      <c r="K173" s="38"/>
      <c r="L173" s="38"/>
      <c r="M173" s="38"/>
      <c r="N173" s="38"/>
      <c r="O173" s="38"/>
      <c r="P173" s="38"/>
      <c r="Q173" s="38"/>
      <c r="R173" s="38"/>
      <c r="S173" s="38"/>
      <c r="T173" s="38"/>
      <c r="U173" s="38"/>
      <c r="V173" s="38"/>
      <c r="W173" s="38"/>
      <c r="X173" s="38"/>
      <c r="Y173" s="38"/>
      <c r="Z173" s="38"/>
      <c r="AA173" s="38"/>
      <c r="AB173" s="38"/>
      <c r="AC173" s="38"/>
      <c r="AD173" s="38"/>
      <c r="AE173" s="38"/>
      <c r="AF173" s="38"/>
      <c r="AG173" s="38"/>
    </row>
    <row r="174" spans="2:33" ht="15" customHeight="1" x14ac:dyDescent="0.2">
      <c r="B174" s="38"/>
      <c r="C174" s="38"/>
      <c r="D174" s="38"/>
      <c r="E174" s="38"/>
      <c r="F174" s="38"/>
      <c r="G174" s="38"/>
      <c r="H174" s="38"/>
      <c r="I174" s="38"/>
      <c r="J174" s="38"/>
      <c r="K174" s="38"/>
      <c r="L174" s="38"/>
      <c r="M174" s="38"/>
      <c r="N174" s="38"/>
      <c r="O174" s="38"/>
      <c r="P174" s="38"/>
      <c r="Q174" s="38"/>
      <c r="R174" s="38"/>
      <c r="S174" s="38"/>
      <c r="T174" s="38"/>
      <c r="U174" s="38"/>
      <c r="V174" s="38"/>
      <c r="W174" s="38"/>
      <c r="X174" s="38"/>
      <c r="Y174" s="38"/>
      <c r="Z174" s="38"/>
      <c r="AA174" s="38"/>
      <c r="AB174" s="38"/>
      <c r="AC174" s="38"/>
      <c r="AD174" s="38"/>
      <c r="AE174" s="38"/>
      <c r="AF174" s="38"/>
      <c r="AG174" s="38"/>
    </row>
    <row r="175" spans="2:33" ht="15" customHeight="1" x14ac:dyDescent="0.2">
      <c r="B175" s="38"/>
      <c r="C175" s="38"/>
      <c r="D175" s="38"/>
      <c r="E175" s="38"/>
      <c r="F175" s="38"/>
      <c r="G175" s="38"/>
      <c r="H175" s="38"/>
      <c r="I175" s="38"/>
      <c r="J175" s="38"/>
      <c r="K175" s="38"/>
      <c r="L175" s="38"/>
      <c r="M175" s="38"/>
      <c r="N175" s="38"/>
      <c r="O175" s="38"/>
      <c r="P175" s="38"/>
      <c r="Q175" s="38"/>
      <c r="R175" s="38"/>
      <c r="S175" s="38"/>
      <c r="T175" s="38"/>
      <c r="U175" s="38"/>
      <c r="V175" s="38"/>
      <c r="W175" s="38"/>
      <c r="X175" s="38"/>
      <c r="Y175" s="38"/>
      <c r="Z175" s="38"/>
      <c r="AA175" s="38"/>
      <c r="AB175" s="38"/>
      <c r="AC175" s="38"/>
      <c r="AD175" s="38"/>
      <c r="AE175" s="38"/>
      <c r="AF175" s="38"/>
      <c r="AG175" s="38"/>
    </row>
    <row r="176" spans="2:33" ht="15" customHeight="1" x14ac:dyDescent="0.2">
      <c r="B176" s="38"/>
      <c r="C176" s="38"/>
      <c r="D176" s="38"/>
      <c r="E176" s="38"/>
      <c r="F176" s="38"/>
      <c r="G176" s="38"/>
      <c r="H176" s="38"/>
      <c r="I176" s="38"/>
      <c r="J176" s="38"/>
      <c r="K176" s="38"/>
      <c r="L176" s="38"/>
      <c r="M176" s="38"/>
      <c r="N176" s="38"/>
      <c r="O176" s="38"/>
      <c r="P176" s="38"/>
      <c r="Q176" s="38"/>
      <c r="R176" s="38"/>
      <c r="S176" s="38"/>
      <c r="T176" s="38"/>
      <c r="U176" s="38"/>
      <c r="V176" s="38"/>
      <c r="W176" s="38"/>
      <c r="X176" s="38"/>
      <c r="Y176" s="38"/>
      <c r="Z176" s="38"/>
      <c r="AA176" s="38"/>
      <c r="AB176" s="38"/>
      <c r="AC176" s="38"/>
      <c r="AD176" s="38"/>
      <c r="AE176" s="38"/>
      <c r="AF176" s="38"/>
      <c r="AG176" s="38"/>
    </row>
    <row r="177" spans="2:33" ht="15" customHeight="1" x14ac:dyDescent="0.2">
      <c r="B177" s="38"/>
      <c r="C177" s="38"/>
      <c r="D177" s="38"/>
      <c r="E177" s="38"/>
      <c r="F177" s="38"/>
      <c r="G177" s="38"/>
      <c r="H177" s="38"/>
      <c r="I177" s="38"/>
      <c r="J177" s="38"/>
      <c r="K177" s="38"/>
      <c r="L177" s="38"/>
      <c r="M177" s="38"/>
      <c r="N177" s="38"/>
      <c r="O177" s="38"/>
      <c r="P177" s="38"/>
      <c r="Q177" s="38"/>
      <c r="R177" s="38"/>
      <c r="S177" s="38"/>
      <c r="T177" s="38"/>
      <c r="U177" s="38"/>
      <c r="V177" s="38"/>
      <c r="W177" s="38"/>
      <c r="X177" s="38"/>
      <c r="Y177" s="38"/>
      <c r="Z177" s="38"/>
      <c r="AA177" s="38"/>
      <c r="AB177" s="38"/>
      <c r="AC177" s="38"/>
      <c r="AD177" s="38"/>
      <c r="AE177" s="38"/>
      <c r="AF177" s="38"/>
      <c r="AG177" s="38"/>
    </row>
    <row r="178" spans="2:33" ht="15" customHeight="1" x14ac:dyDescent="0.2">
      <c r="B178" s="38"/>
      <c r="C178" s="38"/>
      <c r="D178" s="38"/>
      <c r="E178" s="38"/>
      <c r="F178" s="38"/>
      <c r="G178" s="38"/>
      <c r="H178" s="38"/>
      <c r="I178" s="38"/>
      <c r="J178" s="38"/>
      <c r="K178" s="38"/>
      <c r="L178" s="38"/>
      <c r="M178" s="38"/>
      <c r="N178" s="38"/>
      <c r="O178" s="38"/>
      <c r="P178" s="38"/>
      <c r="Q178" s="38"/>
      <c r="R178" s="38"/>
      <c r="S178" s="38"/>
      <c r="T178" s="38"/>
      <c r="U178" s="38"/>
      <c r="V178" s="38"/>
      <c r="W178" s="38"/>
      <c r="X178" s="38"/>
      <c r="Y178" s="38"/>
      <c r="Z178" s="38"/>
      <c r="AA178" s="38"/>
      <c r="AB178" s="38"/>
      <c r="AC178" s="38"/>
      <c r="AD178" s="38"/>
      <c r="AE178" s="38"/>
      <c r="AF178" s="38"/>
      <c r="AG178" s="38"/>
    </row>
    <row r="179" spans="2:33" ht="15" customHeight="1" x14ac:dyDescent="0.2">
      <c r="B179" s="38"/>
      <c r="C179" s="38"/>
      <c r="D179" s="38"/>
      <c r="E179" s="38"/>
      <c r="F179" s="38"/>
      <c r="G179" s="38"/>
      <c r="H179" s="38"/>
      <c r="I179" s="38"/>
      <c r="J179" s="38"/>
      <c r="K179" s="38"/>
      <c r="L179" s="38"/>
      <c r="M179" s="38"/>
      <c r="N179" s="38"/>
      <c r="O179" s="38"/>
      <c r="P179" s="38"/>
      <c r="Q179" s="38"/>
      <c r="R179" s="38"/>
      <c r="S179" s="38"/>
      <c r="T179" s="38"/>
      <c r="U179" s="38"/>
      <c r="V179" s="38"/>
      <c r="W179" s="38"/>
      <c r="X179" s="38"/>
      <c r="Y179" s="38"/>
      <c r="Z179" s="38"/>
      <c r="AA179" s="38"/>
      <c r="AB179" s="38"/>
      <c r="AC179" s="38"/>
      <c r="AD179" s="38"/>
      <c r="AE179" s="38"/>
      <c r="AF179" s="38"/>
      <c r="AG179" s="38"/>
    </row>
    <row r="180" spans="2:33" ht="12" x14ac:dyDescent="0.2">
      <c r="B180" s="38"/>
      <c r="C180" s="38"/>
      <c r="D180" s="38"/>
      <c r="E180" s="38"/>
      <c r="F180" s="38"/>
      <c r="G180" s="38"/>
      <c r="H180" s="38"/>
      <c r="I180" s="38"/>
      <c r="J180" s="38"/>
      <c r="K180" s="38"/>
      <c r="L180" s="38"/>
      <c r="M180" s="38"/>
      <c r="N180" s="38"/>
      <c r="O180" s="38"/>
      <c r="P180" s="38"/>
      <c r="Q180" s="38"/>
      <c r="R180" s="38"/>
      <c r="S180" s="38"/>
      <c r="T180" s="38"/>
      <c r="U180" s="38"/>
      <c r="V180" s="38"/>
      <c r="W180" s="38"/>
      <c r="X180" s="38"/>
      <c r="Y180" s="38"/>
      <c r="Z180" s="38"/>
      <c r="AA180" s="38"/>
      <c r="AB180" s="38"/>
      <c r="AC180" s="38"/>
      <c r="AD180" s="38"/>
      <c r="AE180" s="38"/>
      <c r="AF180" s="38"/>
      <c r="AG180" s="38"/>
    </row>
    <row r="181" spans="2:33" ht="15" customHeight="1" x14ac:dyDescent="0.2">
      <c r="B181" s="38"/>
      <c r="C181" s="38"/>
      <c r="D181" s="38"/>
      <c r="E181" s="38"/>
      <c r="F181" s="38"/>
      <c r="G181" s="38"/>
      <c r="H181" s="38"/>
      <c r="I181" s="38"/>
      <c r="J181" s="38"/>
      <c r="K181" s="38"/>
      <c r="L181" s="38"/>
      <c r="M181" s="38"/>
      <c r="N181" s="38"/>
      <c r="O181" s="38"/>
      <c r="P181" s="38"/>
      <c r="Q181" s="38"/>
      <c r="R181" s="38"/>
      <c r="S181" s="38"/>
      <c r="T181" s="38"/>
      <c r="U181" s="38"/>
      <c r="V181" s="38"/>
      <c r="W181" s="38"/>
      <c r="X181" s="38"/>
      <c r="Y181" s="38"/>
      <c r="Z181" s="38"/>
      <c r="AA181" s="38"/>
      <c r="AB181" s="38"/>
      <c r="AC181" s="38"/>
      <c r="AD181" s="38"/>
      <c r="AE181" s="38"/>
      <c r="AF181" s="38"/>
      <c r="AG181" s="38"/>
    </row>
    <row r="182" spans="2:33" ht="15" customHeight="1" x14ac:dyDescent="0.2">
      <c r="B182" s="38"/>
      <c r="C182" s="38"/>
      <c r="D182" s="38"/>
      <c r="E182" s="38"/>
      <c r="F182" s="38"/>
      <c r="G182" s="38"/>
      <c r="H182" s="38"/>
      <c r="I182" s="38"/>
      <c r="J182" s="38"/>
      <c r="K182" s="38"/>
      <c r="L182" s="38"/>
      <c r="M182" s="38"/>
      <c r="N182" s="38"/>
      <c r="O182" s="38"/>
      <c r="P182" s="38"/>
      <c r="Q182" s="38"/>
      <c r="R182" s="38"/>
      <c r="S182" s="38"/>
      <c r="T182" s="38"/>
      <c r="U182" s="38"/>
      <c r="V182" s="38"/>
      <c r="W182" s="38"/>
      <c r="X182" s="38"/>
      <c r="Y182" s="38"/>
      <c r="Z182" s="38"/>
      <c r="AA182" s="38"/>
      <c r="AB182" s="38"/>
      <c r="AC182" s="38"/>
      <c r="AD182" s="38"/>
      <c r="AE182" s="38"/>
      <c r="AF182" s="38"/>
      <c r="AG182" s="38"/>
    </row>
    <row r="183" spans="2:33" ht="15" customHeight="1" x14ac:dyDescent="0.2">
      <c r="B183" s="38"/>
      <c r="C183" s="38"/>
      <c r="D183" s="38"/>
      <c r="E183" s="38"/>
      <c r="F183" s="38"/>
      <c r="G183" s="38"/>
      <c r="H183" s="38"/>
      <c r="I183" s="38"/>
      <c r="J183" s="38"/>
      <c r="K183" s="38"/>
      <c r="L183" s="38"/>
      <c r="M183" s="38"/>
      <c r="N183" s="38"/>
      <c r="O183" s="38"/>
      <c r="P183" s="38"/>
      <c r="Q183" s="38"/>
      <c r="R183" s="38"/>
      <c r="S183" s="38"/>
      <c r="T183" s="38"/>
      <c r="U183" s="38"/>
      <c r="V183" s="38"/>
      <c r="W183" s="38"/>
      <c r="X183" s="38"/>
      <c r="Y183" s="38"/>
      <c r="Z183" s="38"/>
      <c r="AA183" s="38"/>
      <c r="AB183" s="38"/>
      <c r="AC183" s="38"/>
      <c r="AD183" s="38"/>
      <c r="AE183" s="38"/>
      <c r="AF183" s="38"/>
      <c r="AG183" s="38"/>
    </row>
    <row r="184" spans="2:33" ht="15" customHeight="1" x14ac:dyDescent="0.2">
      <c r="B184" s="38"/>
      <c r="C184" s="38"/>
      <c r="D184" s="38"/>
      <c r="E184" s="38"/>
      <c r="F184" s="38"/>
      <c r="G184" s="38"/>
      <c r="H184" s="38"/>
      <c r="I184" s="38"/>
      <c r="J184" s="38"/>
      <c r="K184" s="38"/>
      <c r="L184" s="38"/>
      <c r="M184" s="38"/>
      <c r="N184" s="38"/>
      <c r="O184" s="38"/>
      <c r="P184" s="38"/>
      <c r="Q184" s="38"/>
      <c r="R184" s="38"/>
      <c r="S184" s="38"/>
      <c r="T184" s="38"/>
      <c r="U184" s="38"/>
      <c r="V184" s="38"/>
      <c r="W184" s="38"/>
      <c r="X184" s="38"/>
      <c r="Y184" s="38"/>
      <c r="Z184" s="38"/>
      <c r="AA184" s="38"/>
      <c r="AB184" s="38"/>
      <c r="AC184" s="38"/>
      <c r="AD184" s="38"/>
      <c r="AE184" s="38"/>
      <c r="AF184" s="38"/>
      <c r="AG184" s="38"/>
    </row>
    <row r="185" spans="2:33" ht="15" customHeight="1" x14ac:dyDescent="0.2">
      <c r="B185" s="38"/>
      <c r="C185" s="38"/>
      <c r="D185" s="38"/>
      <c r="E185" s="38"/>
      <c r="F185" s="38"/>
      <c r="G185" s="38"/>
      <c r="H185" s="38"/>
      <c r="I185" s="38"/>
      <c r="J185" s="38"/>
      <c r="K185" s="38"/>
      <c r="L185" s="38"/>
      <c r="M185" s="38"/>
      <c r="N185" s="38"/>
      <c r="O185" s="38"/>
      <c r="P185" s="38"/>
      <c r="Q185" s="38"/>
      <c r="R185" s="38"/>
      <c r="S185" s="38"/>
      <c r="T185" s="38"/>
      <c r="U185" s="38"/>
      <c r="V185" s="38"/>
      <c r="W185" s="38"/>
      <c r="X185" s="38"/>
      <c r="Y185" s="38"/>
      <c r="Z185" s="38"/>
      <c r="AA185" s="38"/>
      <c r="AB185" s="38"/>
      <c r="AC185" s="38"/>
      <c r="AD185" s="38"/>
      <c r="AE185" s="38"/>
      <c r="AF185" s="38"/>
      <c r="AG185" s="38"/>
    </row>
    <row r="186" spans="2:33" ht="15" customHeight="1" x14ac:dyDescent="0.2">
      <c r="B186" s="38"/>
      <c r="C186" s="38"/>
      <c r="D186" s="38"/>
      <c r="E186" s="38"/>
      <c r="F186" s="38"/>
      <c r="G186" s="38"/>
      <c r="H186" s="38"/>
      <c r="I186" s="38"/>
      <c r="J186" s="38"/>
      <c r="K186" s="38"/>
      <c r="L186" s="38"/>
      <c r="M186" s="38"/>
      <c r="N186" s="38"/>
      <c r="O186" s="38"/>
      <c r="P186" s="38"/>
      <c r="Q186" s="38"/>
      <c r="R186" s="38"/>
      <c r="S186" s="38"/>
      <c r="T186" s="38"/>
      <c r="U186" s="38"/>
      <c r="V186" s="38"/>
      <c r="W186" s="38"/>
      <c r="X186" s="38"/>
      <c r="Y186" s="38"/>
      <c r="Z186" s="38"/>
      <c r="AA186" s="38"/>
      <c r="AB186" s="38"/>
      <c r="AC186" s="38"/>
      <c r="AD186" s="38"/>
      <c r="AE186" s="38"/>
      <c r="AF186" s="38"/>
      <c r="AG186" s="38"/>
    </row>
    <row r="187" spans="2:33" ht="15" customHeight="1" x14ac:dyDescent="0.2">
      <c r="B187" s="38"/>
      <c r="C187" s="38"/>
      <c r="D187" s="38"/>
      <c r="E187" s="38"/>
      <c r="F187" s="38"/>
      <c r="G187" s="38"/>
      <c r="H187" s="38"/>
      <c r="I187" s="38"/>
      <c r="J187" s="38"/>
      <c r="K187" s="38"/>
      <c r="L187" s="38"/>
      <c r="M187" s="38"/>
      <c r="N187" s="38"/>
      <c r="O187" s="38"/>
      <c r="P187" s="38"/>
      <c r="Q187" s="38"/>
      <c r="R187" s="38"/>
      <c r="S187" s="38"/>
      <c r="T187" s="38"/>
      <c r="U187" s="38"/>
      <c r="V187" s="38"/>
      <c r="W187" s="38"/>
      <c r="X187" s="38"/>
      <c r="Y187" s="38"/>
      <c r="Z187" s="38"/>
      <c r="AA187" s="38"/>
      <c r="AB187" s="38"/>
      <c r="AC187" s="38"/>
      <c r="AD187" s="38"/>
      <c r="AE187" s="38"/>
      <c r="AF187" s="38"/>
      <c r="AG187" s="38"/>
    </row>
    <row r="188" spans="2:33" ht="15" customHeight="1" x14ac:dyDescent="0.2">
      <c r="B188" s="38"/>
      <c r="C188" s="38"/>
      <c r="D188" s="38"/>
      <c r="E188" s="38"/>
      <c r="F188" s="38"/>
      <c r="G188" s="38"/>
      <c r="H188" s="38"/>
      <c r="I188" s="38"/>
      <c r="J188" s="38"/>
      <c r="K188" s="38"/>
      <c r="L188" s="38"/>
      <c r="M188" s="38"/>
      <c r="N188" s="38"/>
      <c r="O188" s="38"/>
      <c r="P188" s="38"/>
      <c r="Q188" s="38"/>
      <c r="R188" s="38"/>
      <c r="S188" s="38"/>
      <c r="T188" s="38"/>
      <c r="U188" s="38"/>
      <c r="V188" s="38"/>
      <c r="W188" s="38"/>
      <c r="X188" s="38"/>
      <c r="Y188" s="38"/>
      <c r="Z188" s="38"/>
      <c r="AA188" s="38"/>
      <c r="AB188" s="38"/>
      <c r="AC188" s="38"/>
      <c r="AD188" s="38"/>
      <c r="AE188" s="38"/>
      <c r="AF188" s="38"/>
      <c r="AG188" s="38"/>
    </row>
    <row r="189" spans="2:33" ht="15" customHeight="1" x14ac:dyDescent="0.2">
      <c r="B189" s="38"/>
      <c r="C189" s="38"/>
      <c r="D189" s="38"/>
      <c r="E189" s="38"/>
      <c r="F189" s="38"/>
      <c r="G189" s="38"/>
      <c r="H189" s="38"/>
      <c r="I189" s="38"/>
      <c r="J189" s="38"/>
      <c r="K189" s="38"/>
      <c r="L189" s="38"/>
      <c r="M189" s="38"/>
      <c r="N189" s="38"/>
      <c r="O189" s="38"/>
      <c r="P189" s="38"/>
      <c r="Q189" s="38"/>
      <c r="R189" s="38"/>
      <c r="S189" s="38"/>
      <c r="T189" s="38"/>
      <c r="U189" s="38"/>
      <c r="V189" s="38"/>
      <c r="W189" s="38"/>
      <c r="X189" s="38"/>
      <c r="Y189" s="38"/>
      <c r="Z189" s="38"/>
      <c r="AA189" s="38"/>
      <c r="AB189" s="38"/>
      <c r="AC189" s="38"/>
      <c r="AD189" s="38"/>
      <c r="AE189" s="38"/>
      <c r="AF189" s="38"/>
      <c r="AG189" s="38"/>
    </row>
    <row r="190" spans="2:33" ht="15" customHeight="1" x14ac:dyDescent="0.2">
      <c r="B190" s="38"/>
      <c r="C190" s="38"/>
      <c r="D190" s="38"/>
      <c r="E190" s="38"/>
      <c r="F190" s="38"/>
      <c r="G190" s="38"/>
      <c r="H190" s="38"/>
      <c r="I190" s="38"/>
      <c r="J190" s="38"/>
      <c r="K190" s="38"/>
      <c r="L190" s="38"/>
      <c r="M190" s="38"/>
      <c r="N190" s="38"/>
      <c r="O190" s="38"/>
      <c r="P190" s="38"/>
      <c r="Q190" s="38"/>
      <c r="R190" s="38"/>
      <c r="S190" s="38"/>
      <c r="T190" s="38"/>
      <c r="U190" s="38"/>
      <c r="V190" s="38"/>
      <c r="W190" s="38"/>
      <c r="X190" s="38"/>
      <c r="Y190" s="38"/>
      <c r="Z190" s="38"/>
      <c r="AA190" s="38"/>
      <c r="AB190" s="38"/>
      <c r="AC190" s="38"/>
      <c r="AD190" s="38"/>
      <c r="AE190" s="38"/>
      <c r="AF190" s="38"/>
      <c r="AG190" s="38"/>
    </row>
    <row r="191" spans="2:33" ht="15" customHeight="1" x14ac:dyDescent="0.2">
      <c r="B191" s="38"/>
      <c r="C191" s="38"/>
      <c r="D191" s="38"/>
      <c r="E191" s="38"/>
      <c r="F191" s="38"/>
      <c r="G191" s="38"/>
      <c r="H191" s="38"/>
      <c r="I191" s="38"/>
      <c r="J191" s="38"/>
      <c r="K191" s="38"/>
      <c r="L191" s="38"/>
      <c r="M191" s="38"/>
      <c r="N191" s="38"/>
      <c r="O191" s="38"/>
      <c r="P191" s="38"/>
      <c r="Q191" s="38"/>
      <c r="R191" s="38"/>
      <c r="S191" s="38"/>
      <c r="T191" s="38"/>
      <c r="U191" s="38"/>
      <c r="V191" s="38"/>
      <c r="W191" s="38"/>
      <c r="X191" s="38"/>
      <c r="Y191" s="38"/>
      <c r="Z191" s="38"/>
      <c r="AA191" s="38"/>
      <c r="AB191" s="38"/>
      <c r="AC191" s="38"/>
      <c r="AD191" s="38"/>
      <c r="AE191" s="38"/>
      <c r="AF191" s="38"/>
      <c r="AG191" s="38"/>
    </row>
    <row r="192" spans="2:33" ht="15" customHeight="1" x14ac:dyDescent="0.2">
      <c r="B192" s="38"/>
      <c r="C192" s="38"/>
      <c r="D192" s="38"/>
      <c r="E192" s="38"/>
      <c r="F192" s="38"/>
      <c r="G192" s="38"/>
      <c r="H192" s="38"/>
      <c r="I192" s="38"/>
      <c r="J192" s="38"/>
      <c r="K192" s="38"/>
      <c r="L192" s="38"/>
      <c r="M192" s="38"/>
      <c r="N192" s="38"/>
      <c r="O192" s="38"/>
      <c r="P192" s="38"/>
      <c r="Q192" s="38"/>
      <c r="R192" s="38"/>
      <c r="S192" s="38"/>
      <c r="T192" s="38"/>
      <c r="U192" s="38"/>
      <c r="V192" s="38"/>
      <c r="W192" s="38"/>
      <c r="X192" s="38"/>
      <c r="Y192" s="38"/>
      <c r="Z192" s="38"/>
      <c r="AA192" s="38"/>
      <c r="AB192" s="38"/>
      <c r="AC192" s="38"/>
      <c r="AD192" s="38"/>
      <c r="AE192" s="38"/>
      <c r="AF192" s="38"/>
      <c r="AG192" s="38"/>
    </row>
    <row r="193" spans="2:33" ht="15" customHeight="1" x14ac:dyDescent="0.2">
      <c r="B193" s="38"/>
      <c r="C193" s="38"/>
      <c r="D193" s="38"/>
      <c r="E193" s="38"/>
      <c r="F193" s="38"/>
      <c r="G193" s="38"/>
      <c r="H193" s="38"/>
      <c r="I193" s="38"/>
      <c r="J193" s="38"/>
      <c r="K193" s="38"/>
      <c r="L193" s="38"/>
      <c r="M193" s="38"/>
      <c r="N193" s="38"/>
      <c r="O193" s="38"/>
      <c r="P193" s="38"/>
      <c r="Q193" s="38"/>
      <c r="R193" s="38"/>
      <c r="S193" s="38"/>
      <c r="T193" s="38"/>
      <c r="U193" s="38"/>
      <c r="V193" s="38"/>
      <c r="W193" s="38"/>
      <c r="X193" s="38"/>
      <c r="Y193" s="38"/>
      <c r="Z193" s="38"/>
      <c r="AA193" s="38"/>
      <c r="AB193" s="38"/>
      <c r="AC193" s="38"/>
      <c r="AD193" s="38"/>
      <c r="AE193" s="38"/>
      <c r="AF193" s="38"/>
      <c r="AG193" s="38"/>
    </row>
    <row r="194" spans="2:33" ht="15" customHeight="1" x14ac:dyDescent="0.2">
      <c r="B194" s="38"/>
      <c r="C194" s="38"/>
      <c r="D194" s="38"/>
      <c r="E194" s="38"/>
      <c r="F194" s="38"/>
      <c r="G194" s="38"/>
      <c r="H194" s="38"/>
      <c r="I194" s="38"/>
      <c r="J194" s="38"/>
      <c r="K194" s="38"/>
      <c r="L194" s="38"/>
      <c r="M194" s="38"/>
      <c r="N194" s="38"/>
      <c r="O194" s="38"/>
      <c r="P194" s="38"/>
      <c r="Q194" s="38"/>
      <c r="R194" s="38"/>
      <c r="S194" s="38"/>
      <c r="T194" s="38"/>
      <c r="U194" s="38"/>
      <c r="V194" s="38"/>
      <c r="W194" s="38"/>
      <c r="X194" s="38"/>
      <c r="Y194" s="38"/>
      <c r="Z194" s="38"/>
      <c r="AA194" s="38"/>
      <c r="AB194" s="38"/>
      <c r="AC194" s="38"/>
      <c r="AD194" s="38"/>
      <c r="AE194" s="38"/>
      <c r="AF194" s="38"/>
      <c r="AG194" s="38"/>
    </row>
    <row r="195" spans="2:33" ht="15" customHeight="1" x14ac:dyDescent="0.2">
      <c r="B195" s="38"/>
      <c r="C195" s="38"/>
      <c r="D195" s="38"/>
      <c r="E195" s="38"/>
      <c r="F195" s="38"/>
      <c r="G195" s="38"/>
      <c r="H195" s="38"/>
      <c r="I195" s="38"/>
      <c r="J195" s="38"/>
      <c r="K195" s="38"/>
      <c r="L195" s="38"/>
      <c r="M195" s="38"/>
      <c r="N195" s="38"/>
      <c r="O195" s="38"/>
      <c r="P195" s="38"/>
      <c r="Q195" s="38"/>
      <c r="R195" s="38"/>
      <c r="S195" s="38"/>
      <c r="T195" s="38"/>
      <c r="U195" s="38"/>
      <c r="V195" s="38"/>
      <c r="W195" s="38"/>
      <c r="X195" s="38"/>
      <c r="Y195" s="38"/>
      <c r="Z195" s="38"/>
      <c r="AA195" s="38"/>
      <c r="AB195" s="38"/>
      <c r="AC195" s="38"/>
      <c r="AD195" s="38"/>
      <c r="AE195" s="38"/>
      <c r="AF195" s="38"/>
      <c r="AG195" s="38"/>
    </row>
    <row r="196" spans="2:33" ht="15" customHeight="1" x14ac:dyDescent="0.2">
      <c r="B196" s="38"/>
      <c r="C196" s="38"/>
      <c r="D196" s="38"/>
      <c r="E196" s="38"/>
      <c r="F196" s="38"/>
      <c r="G196" s="38"/>
      <c r="H196" s="38"/>
      <c r="I196" s="38"/>
      <c r="J196" s="38"/>
      <c r="K196" s="38"/>
      <c r="L196" s="38"/>
      <c r="M196" s="38"/>
      <c r="N196" s="38"/>
      <c r="O196" s="38"/>
      <c r="P196" s="38"/>
      <c r="Q196" s="38"/>
      <c r="R196" s="38"/>
      <c r="S196" s="38"/>
      <c r="T196" s="38"/>
      <c r="U196" s="38"/>
      <c r="V196" s="38"/>
      <c r="W196" s="38"/>
      <c r="X196" s="38"/>
      <c r="Y196" s="38"/>
      <c r="Z196" s="38"/>
      <c r="AA196" s="38"/>
      <c r="AB196" s="38"/>
      <c r="AC196" s="38"/>
      <c r="AD196" s="38"/>
      <c r="AE196" s="38"/>
      <c r="AF196" s="38"/>
      <c r="AG196" s="38"/>
    </row>
    <row r="197" spans="2:33" ht="15" customHeight="1" x14ac:dyDescent="0.2">
      <c r="B197" s="38"/>
      <c r="C197" s="38"/>
      <c r="D197" s="38"/>
      <c r="E197" s="38"/>
      <c r="F197" s="38"/>
      <c r="G197" s="38"/>
      <c r="H197" s="38"/>
      <c r="I197" s="38"/>
      <c r="J197" s="38"/>
      <c r="K197" s="38"/>
      <c r="L197" s="38"/>
      <c r="M197" s="38"/>
      <c r="N197" s="38"/>
      <c r="O197" s="38"/>
      <c r="P197" s="38"/>
      <c r="Q197" s="38"/>
      <c r="R197" s="38"/>
      <c r="S197" s="38"/>
      <c r="T197" s="38"/>
      <c r="U197" s="38"/>
      <c r="V197" s="38"/>
      <c r="W197" s="38"/>
      <c r="X197" s="38"/>
      <c r="Y197" s="38"/>
      <c r="Z197" s="38"/>
      <c r="AA197" s="38"/>
      <c r="AB197" s="38"/>
      <c r="AC197" s="38"/>
      <c r="AD197" s="38"/>
      <c r="AE197" s="38"/>
      <c r="AF197" s="38"/>
      <c r="AG197" s="38"/>
    </row>
    <row r="198" spans="2:33" ht="15" customHeight="1" x14ac:dyDescent="0.2">
      <c r="B198" s="38"/>
      <c r="C198" s="38"/>
      <c r="D198" s="38"/>
      <c r="E198" s="38"/>
      <c r="F198" s="38"/>
      <c r="G198" s="38"/>
      <c r="H198" s="38"/>
      <c r="I198" s="38"/>
      <c r="J198" s="38"/>
      <c r="K198" s="38"/>
      <c r="L198" s="38"/>
      <c r="M198" s="38"/>
      <c r="N198" s="38"/>
      <c r="O198" s="38"/>
      <c r="P198" s="38"/>
      <c r="Q198" s="38"/>
      <c r="R198" s="38"/>
      <c r="S198" s="38"/>
      <c r="T198" s="38"/>
      <c r="U198" s="38"/>
      <c r="V198" s="38"/>
      <c r="W198" s="38"/>
      <c r="X198" s="38"/>
      <c r="Y198" s="38"/>
      <c r="Z198" s="38"/>
      <c r="AA198" s="38"/>
      <c r="AB198" s="38"/>
      <c r="AC198" s="38"/>
      <c r="AD198" s="38"/>
      <c r="AE198" s="38"/>
      <c r="AF198" s="38"/>
      <c r="AG198" s="38"/>
    </row>
    <row r="199" spans="2:33" ht="15" customHeight="1" x14ac:dyDescent="0.2">
      <c r="B199" s="38"/>
      <c r="C199" s="38"/>
      <c r="D199" s="38"/>
      <c r="E199" s="38"/>
      <c r="F199" s="38"/>
      <c r="G199" s="38"/>
      <c r="H199" s="38"/>
      <c r="I199" s="38"/>
      <c r="J199" s="38"/>
      <c r="K199" s="38"/>
      <c r="L199" s="38"/>
      <c r="M199" s="38"/>
      <c r="N199" s="38"/>
      <c r="O199" s="38"/>
      <c r="P199" s="38"/>
      <c r="Q199" s="38"/>
      <c r="R199" s="38"/>
      <c r="S199" s="38"/>
      <c r="T199" s="38"/>
      <c r="U199" s="38"/>
      <c r="V199" s="38"/>
      <c r="W199" s="38"/>
      <c r="X199" s="38"/>
      <c r="Y199" s="38"/>
      <c r="Z199" s="38"/>
      <c r="AA199" s="38"/>
      <c r="AB199" s="38"/>
      <c r="AC199" s="38"/>
      <c r="AD199" s="38"/>
      <c r="AE199" s="38"/>
      <c r="AF199" s="38"/>
      <c r="AG199" s="38"/>
    </row>
    <row r="200" spans="2:33" ht="15" customHeight="1" x14ac:dyDescent="0.2">
      <c r="B200" s="38"/>
      <c r="C200" s="38"/>
      <c r="D200" s="38"/>
      <c r="E200" s="38"/>
      <c r="F200" s="38"/>
      <c r="G200" s="38"/>
      <c r="H200" s="38"/>
      <c r="I200" s="38"/>
      <c r="J200" s="38"/>
      <c r="K200" s="38"/>
      <c r="L200" s="38"/>
      <c r="M200" s="38"/>
      <c r="N200" s="38"/>
      <c r="O200" s="38"/>
      <c r="P200" s="38"/>
      <c r="Q200" s="38"/>
      <c r="R200" s="38"/>
      <c r="S200" s="38"/>
      <c r="T200" s="38"/>
      <c r="U200" s="38"/>
      <c r="V200" s="38"/>
      <c r="W200" s="38"/>
      <c r="X200" s="38"/>
      <c r="Y200" s="38"/>
      <c r="Z200" s="38"/>
      <c r="AA200" s="38"/>
      <c r="AB200" s="38"/>
      <c r="AC200" s="38"/>
      <c r="AD200" s="38"/>
      <c r="AE200" s="38"/>
      <c r="AF200" s="38"/>
      <c r="AG200" s="38"/>
    </row>
    <row r="201" spans="2:33" ht="15" customHeight="1" x14ac:dyDescent="0.2">
      <c r="B201" s="38"/>
      <c r="C201" s="38"/>
      <c r="D201" s="38"/>
      <c r="E201" s="38"/>
      <c r="F201" s="38"/>
      <c r="G201" s="38"/>
      <c r="H201" s="38"/>
      <c r="I201" s="38"/>
      <c r="J201" s="38"/>
      <c r="K201" s="38"/>
      <c r="L201" s="38"/>
      <c r="M201" s="38"/>
      <c r="N201" s="38"/>
      <c r="O201" s="38"/>
      <c r="P201" s="38"/>
      <c r="Q201" s="38"/>
      <c r="R201" s="38"/>
      <c r="S201" s="38"/>
      <c r="T201" s="38"/>
      <c r="U201" s="38"/>
      <c r="V201" s="38"/>
      <c r="W201" s="38"/>
      <c r="X201" s="38"/>
      <c r="Y201" s="38"/>
      <c r="Z201" s="38"/>
      <c r="AA201" s="38"/>
      <c r="AB201" s="38"/>
      <c r="AC201" s="38"/>
      <c r="AD201" s="38"/>
      <c r="AE201" s="38"/>
      <c r="AF201" s="38"/>
      <c r="AG201" s="38"/>
    </row>
    <row r="202" spans="2:33" ht="15" customHeight="1" x14ac:dyDescent="0.2">
      <c r="B202" s="38"/>
      <c r="C202" s="38"/>
      <c r="D202" s="38"/>
      <c r="E202" s="38"/>
      <c r="F202" s="38"/>
      <c r="G202" s="38"/>
      <c r="H202" s="38"/>
      <c r="I202" s="38"/>
      <c r="J202" s="38"/>
      <c r="K202" s="38"/>
      <c r="L202" s="38"/>
      <c r="M202" s="38"/>
      <c r="N202" s="38"/>
      <c r="O202" s="38"/>
      <c r="P202" s="38"/>
      <c r="Q202" s="38"/>
      <c r="R202" s="38"/>
      <c r="S202" s="38"/>
      <c r="T202" s="38"/>
      <c r="U202" s="38"/>
      <c r="V202" s="38"/>
      <c r="W202" s="38"/>
      <c r="X202" s="38"/>
      <c r="Y202" s="38"/>
      <c r="Z202" s="38"/>
      <c r="AA202" s="38"/>
      <c r="AB202" s="38"/>
      <c r="AC202" s="38"/>
      <c r="AD202" s="38"/>
      <c r="AE202" s="38"/>
      <c r="AF202" s="38"/>
      <c r="AG202" s="38"/>
    </row>
    <row r="203" spans="2:33" ht="15" customHeight="1" x14ac:dyDescent="0.2">
      <c r="B203" s="38"/>
      <c r="C203" s="38"/>
      <c r="D203" s="38"/>
      <c r="E203" s="38"/>
      <c r="F203" s="38"/>
      <c r="G203" s="38"/>
      <c r="H203" s="38"/>
      <c r="I203" s="38"/>
      <c r="J203" s="38"/>
      <c r="K203" s="38"/>
      <c r="L203" s="38"/>
      <c r="M203" s="38"/>
      <c r="N203" s="38"/>
      <c r="O203" s="38"/>
      <c r="P203" s="38"/>
      <c r="Q203" s="38"/>
      <c r="R203" s="38"/>
      <c r="S203" s="38"/>
      <c r="T203" s="38"/>
      <c r="U203" s="38"/>
      <c r="V203" s="38"/>
      <c r="W203" s="38"/>
      <c r="X203" s="38"/>
      <c r="Y203" s="38"/>
      <c r="Z203" s="38"/>
      <c r="AA203" s="38"/>
      <c r="AB203" s="38"/>
      <c r="AC203" s="38"/>
      <c r="AD203" s="38"/>
      <c r="AE203" s="38"/>
      <c r="AF203" s="38"/>
      <c r="AG203" s="38"/>
    </row>
    <row r="204" spans="2:33" ht="15" customHeight="1" x14ac:dyDescent="0.2">
      <c r="B204" s="38"/>
      <c r="C204" s="38"/>
      <c r="D204" s="38"/>
      <c r="E204" s="38"/>
      <c r="F204" s="38"/>
      <c r="G204" s="38"/>
      <c r="H204" s="38"/>
      <c r="I204" s="38"/>
      <c r="J204" s="38"/>
      <c r="K204" s="38"/>
      <c r="L204" s="38"/>
      <c r="M204" s="38"/>
      <c r="N204" s="38"/>
      <c r="O204" s="38"/>
      <c r="P204" s="38"/>
      <c r="Q204" s="38"/>
      <c r="R204" s="38"/>
      <c r="S204" s="38"/>
      <c r="T204" s="38"/>
      <c r="U204" s="38"/>
      <c r="V204" s="38"/>
      <c r="W204" s="38"/>
      <c r="X204" s="38"/>
      <c r="Y204" s="38"/>
      <c r="Z204" s="38"/>
      <c r="AA204" s="38"/>
      <c r="AB204" s="38"/>
      <c r="AC204" s="38"/>
      <c r="AD204" s="38"/>
      <c r="AE204" s="38"/>
      <c r="AF204" s="38"/>
      <c r="AG204" s="38"/>
    </row>
    <row r="205" spans="2:33" ht="12" x14ac:dyDescent="0.2">
      <c r="B205" s="38"/>
      <c r="C205" s="38"/>
      <c r="D205" s="38"/>
      <c r="E205" s="38"/>
      <c r="F205" s="38"/>
      <c r="G205" s="38"/>
      <c r="H205" s="38"/>
      <c r="I205" s="38"/>
      <c r="J205" s="38"/>
      <c r="K205" s="38"/>
      <c r="L205" s="38"/>
      <c r="M205" s="38"/>
      <c r="N205" s="38"/>
      <c r="O205" s="38"/>
      <c r="P205" s="38"/>
      <c r="Q205" s="38"/>
      <c r="R205" s="38"/>
      <c r="S205" s="38"/>
      <c r="T205" s="38"/>
      <c r="U205" s="38"/>
      <c r="V205" s="38"/>
      <c r="W205" s="38"/>
      <c r="X205" s="38"/>
      <c r="Y205" s="38"/>
      <c r="Z205" s="38"/>
      <c r="AA205" s="38"/>
      <c r="AB205" s="38"/>
      <c r="AC205" s="38"/>
      <c r="AD205" s="38"/>
      <c r="AE205" s="38"/>
      <c r="AF205" s="38"/>
      <c r="AG205" s="38"/>
    </row>
    <row r="206" spans="2:33" ht="12" x14ac:dyDescent="0.2">
      <c r="B206" s="38"/>
      <c r="C206" s="38"/>
      <c r="D206" s="38"/>
      <c r="E206" s="38"/>
      <c r="F206" s="38"/>
      <c r="G206" s="38"/>
      <c r="H206" s="38"/>
      <c r="I206" s="38"/>
      <c r="J206" s="38"/>
      <c r="K206" s="38"/>
      <c r="L206" s="38"/>
      <c r="M206" s="38"/>
      <c r="N206" s="38"/>
      <c r="O206" s="38"/>
      <c r="P206" s="38"/>
      <c r="Q206" s="38"/>
      <c r="R206" s="38"/>
      <c r="S206" s="38"/>
      <c r="T206" s="38"/>
      <c r="U206" s="38"/>
      <c r="V206" s="38"/>
      <c r="W206" s="38"/>
      <c r="X206" s="38"/>
      <c r="Y206" s="38"/>
      <c r="Z206" s="38"/>
      <c r="AA206" s="38"/>
      <c r="AB206" s="38"/>
      <c r="AC206" s="38"/>
      <c r="AD206" s="38"/>
      <c r="AE206" s="38"/>
      <c r="AF206" s="38"/>
      <c r="AG206" s="38"/>
    </row>
    <row r="207" spans="2:33" ht="15" customHeight="1" x14ac:dyDescent="0.2">
      <c r="B207" s="38"/>
      <c r="C207" s="38"/>
      <c r="D207" s="38"/>
      <c r="E207" s="38"/>
      <c r="F207" s="38"/>
      <c r="G207" s="38"/>
      <c r="H207" s="38"/>
      <c r="I207" s="38"/>
      <c r="J207" s="38"/>
      <c r="K207" s="38"/>
      <c r="L207" s="38"/>
      <c r="M207" s="38"/>
      <c r="N207" s="38"/>
      <c r="O207" s="38"/>
      <c r="P207" s="38"/>
      <c r="Q207" s="38"/>
      <c r="R207" s="38"/>
      <c r="S207" s="38"/>
      <c r="T207" s="38"/>
      <c r="U207" s="38"/>
      <c r="V207" s="38"/>
      <c r="W207" s="38"/>
      <c r="X207" s="38"/>
      <c r="Y207" s="38"/>
      <c r="Z207" s="38"/>
      <c r="AA207" s="38"/>
      <c r="AB207" s="38"/>
      <c r="AC207" s="38"/>
      <c r="AD207" s="38"/>
      <c r="AE207" s="38"/>
      <c r="AF207" s="38"/>
      <c r="AG207" s="38"/>
    </row>
    <row r="208" spans="2:33" ht="15" customHeight="1" x14ac:dyDescent="0.2">
      <c r="B208" s="38"/>
      <c r="C208" s="38"/>
      <c r="D208" s="38"/>
      <c r="E208" s="38"/>
      <c r="F208" s="38"/>
      <c r="G208" s="38"/>
      <c r="H208" s="38"/>
      <c r="I208" s="38"/>
      <c r="J208" s="38"/>
      <c r="K208" s="38"/>
      <c r="L208" s="38"/>
      <c r="M208" s="38"/>
      <c r="N208" s="38"/>
      <c r="O208" s="38"/>
      <c r="P208" s="38"/>
      <c r="Q208" s="38"/>
      <c r="R208" s="38"/>
      <c r="S208" s="38"/>
      <c r="T208" s="38"/>
      <c r="U208" s="38"/>
      <c r="V208" s="38"/>
      <c r="W208" s="38"/>
      <c r="X208" s="38"/>
      <c r="Y208" s="38"/>
      <c r="Z208" s="38"/>
      <c r="AA208" s="38"/>
      <c r="AB208" s="38"/>
      <c r="AC208" s="38"/>
      <c r="AD208" s="38"/>
      <c r="AE208" s="38"/>
      <c r="AF208" s="38"/>
      <c r="AG208" s="38"/>
    </row>
    <row r="209" spans="2:33" ht="15" customHeight="1" x14ac:dyDescent="0.2">
      <c r="B209" s="38"/>
      <c r="C209" s="38"/>
      <c r="D209" s="38"/>
      <c r="E209" s="38"/>
      <c r="F209" s="38"/>
      <c r="G209" s="38"/>
      <c r="H209" s="38"/>
      <c r="I209" s="38"/>
      <c r="J209" s="38"/>
      <c r="K209" s="38"/>
      <c r="L209" s="38"/>
      <c r="M209" s="38"/>
      <c r="N209" s="38"/>
      <c r="O209" s="38"/>
      <c r="P209" s="38"/>
      <c r="Q209" s="38"/>
      <c r="R209" s="38"/>
      <c r="S209" s="38"/>
      <c r="T209" s="38"/>
      <c r="U209" s="38"/>
      <c r="V209" s="38"/>
      <c r="W209" s="38"/>
      <c r="X209" s="38"/>
      <c r="Y209" s="38"/>
      <c r="Z209" s="38"/>
      <c r="AA209" s="38"/>
      <c r="AB209" s="38"/>
      <c r="AC209" s="38"/>
      <c r="AD209" s="38"/>
      <c r="AE209" s="38"/>
      <c r="AF209" s="38"/>
      <c r="AG209" s="38"/>
    </row>
    <row r="210" spans="2:33" ht="15" customHeight="1" x14ac:dyDescent="0.2">
      <c r="B210" s="38"/>
      <c r="C210" s="38"/>
      <c r="D210" s="38"/>
      <c r="E210" s="38"/>
      <c r="F210" s="38"/>
      <c r="G210" s="38"/>
      <c r="H210" s="38"/>
      <c r="I210" s="38"/>
      <c r="J210" s="38"/>
      <c r="K210" s="38"/>
      <c r="L210" s="38"/>
      <c r="M210" s="38"/>
      <c r="N210" s="38"/>
      <c r="O210" s="38"/>
      <c r="P210" s="38"/>
      <c r="Q210" s="38"/>
      <c r="R210" s="38"/>
      <c r="S210" s="38"/>
      <c r="T210" s="38"/>
      <c r="U210" s="38"/>
      <c r="V210" s="38"/>
      <c r="W210" s="38"/>
      <c r="X210" s="38"/>
      <c r="Y210" s="38"/>
      <c r="Z210" s="38"/>
      <c r="AA210" s="38"/>
      <c r="AB210" s="38"/>
      <c r="AC210" s="38"/>
      <c r="AD210" s="38"/>
      <c r="AE210" s="38"/>
      <c r="AF210" s="38"/>
      <c r="AG210" s="38"/>
    </row>
    <row r="211" spans="2:33" ht="15" customHeight="1" x14ac:dyDescent="0.2">
      <c r="B211" s="38"/>
      <c r="C211" s="38"/>
      <c r="D211" s="38"/>
      <c r="E211" s="38"/>
      <c r="F211" s="38"/>
      <c r="G211" s="38"/>
      <c r="H211" s="38"/>
      <c r="I211" s="38"/>
      <c r="J211" s="38"/>
      <c r="K211" s="38"/>
      <c r="L211" s="38"/>
      <c r="M211" s="38"/>
      <c r="N211" s="38"/>
      <c r="O211" s="38"/>
      <c r="P211" s="38"/>
      <c r="Q211" s="38"/>
      <c r="R211" s="38"/>
      <c r="S211" s="38"/>
      <c r="T211" s="38"/>
      <c r="U211" s="38"/>
      <c r="V211" s="38"/>
      <c r="W211" s="38"/>
      <c r="X211" s="38"/>
      <c r="Y211" s="38"/>
      <c r="Z211" s="38"/>
      <c r="AA211" s="38"/>
      <c r="AB211" s="38"/>
      <c r="AC211" s="38"/>
      <c r="AD211" s="38"/>
      <c r="AE211" s="38"/>
      <c r="AF211" s="38"/>
      <c r="AG211" s="38"/>
    </row>
    <row r="212" spans="2:33" ht="15" customHeight="1" x14ac:dyDescent="0.2">
      <c r="B212" s="38"/>
      <c r="C212" s="38"/>
      <c r="D212" s="38"/>
      <c r="E212" s="38"/>
      <c r="F212" s="38"/>
      <c r="G212" s="38"/>
      <c r="H212" s="38"/>
      <c r="I212" s="38"/>
      <c r="J212" s="38"/>
      <c r="K212" s="38"/>
      <c r="L212" s="38"/>
      <c r="M212" s="38"/>
      <c r="N212" s="38"/>
      <c r="O212" s="38"/>
      <c r="P212" s="38"/>
      <c r="Q212" s="38"/>
      <c r="R212" s="38"/>
      <c r="S212" s="38"/>
      <c r="T212" s="38"/>
      <c r="U212" s="38"/>
      <c r="V212" s="38"/>
      <c r="W212" s="38"/>
      <c r="X212" s="38"/>
      <c r="Y212" s="38"/>
      <c r="Z212" s="38"/>
      <c r="AA212" s="38"/>
      <c r="AB212" s="38"/>
      <c r="AC212" s="38"/>
      <c r="AD212" s="38"/>
      <c r="AE212" s="38"/>
      <c r="AF212" s="38"/>
      <c r="AG212" s="38"/>
    </row>
    <row r="213" spans="2:33" ht="15" customHeight="1" x14ac:dyDescent="0.2">
      <c r="B213" s="38"/>
      <c r="C213" s="38"/>
      <c r="D213" s="38"/>
      <c r="E213" s="38"/>
      <c r="F213" s="38"/>
      <c r="G213" s="38"/>
      <c r="H213" s="38"/>
      <c r="I213" s="38"/>
      <c r="J213" s="38"/>
      <c r="K213" s="38"/>
      <c r="L213" s="38"/>
      <c r="M213" s="38"/>
      <c r="N213" s="38"/>
      <c r="O213" s="38"/>
      <c r="P213" s="38"/>
      <c r="Q213" s="38"/>
      <c r="R213" s="38"/>
      <c r="S213" s="38"/>
      <c r="T213" s="38"/>
      <c r="U213" s="38"/>
      <c r="V213" s="38"/>
      <c r="W213" s="38"/>
      <c r="X213" s="38"/>
      <c r="Y213" s="38"/>
      <c r="Z213" s="38"/>
      <c r="AA213" s="38"/>
      <c r="AB213" s="38"/>
      <c r="AC213" s="38"/>
      <c r="AD213" s="38"/>
      <c r="AE213" s="38"/>
      <c r="AF213" s="38"/>
      <c r="AG213" s="38"/>
    </row>
    <row r="214" spans="2:33" ht="15" customHeight="1" x14ac:dyDescent="0.2">
      <c r="B214" s="38"/>
      <c r="C214" s="38"/>
      <c r="D214" s="38"/>
      <c r="E214" s="38"/>
      <c r="F214" s="38"/>
      <c r="G214" s="38"/>
      <c r="H214" s="38"/>
      <c r="I214" s="38"/>
      <c r="J214" s="38"/>
      <c r="K214" s="38"/>
      <c r="L214" s="38"/>
      <c r="M214" s="38"/>
      <c r="N214" s="38"/>
      <c r="O214" s="38"/>
      <c r="P214" s="38"/>
      <c r="Q214" s="38"/>
      <c r="R214" s="38"/>
      <c r="S214" s="38"/>
      <c r="T214" s="38"/>
      <c r="U214" s="38"/>
      <c r="V214" s="38"/>
      <c r="W214" s="38"/>
      <c r="X214" s="38"/>
      <c r="Y214" s="38"/>
      <c r="Z214" s="38"/>
      <c r="AA214" s="38"/>
      <c r="AB214" s="38"/>
      <c r="AC214" s="38"/>
      <c r="AD214" s="38"/>
      <c r="AE214" s="38"/>
      <c r="AF214" s="38"/>
      <c r="AG214" s="38"/>
    </row>
    <row r="215" spans="2:33" ht="15" customHeight="1" x14ac:dyDescent="0.2">
      <c r="B215" s="38"/>
      <c r="C215" s="38"/>
      <c r="D215" s="38"/>
      <c r="E215" s="38"/>
      <c r="F215" s="38"/>
      <c r="G215" s="38"/>
      <c r="H215" s="38"/>
      <c r="I215" s="38"/>
      <c r="J215" s="38"/>
      <c r="K215" s="38"/>
      <c r="L215" s="38"/>
      <c r="M215" s="38"/>
      <c r="N215" s="38"/>
      <c r="O215" s="38"/>
      <c r="P215" s="38"/>
      <c r="Q215" s="38"/>
      <c r="R215" s="38"/>
      <c r="S215" s="38"/>
      <c r="T215" s="38"/>
      <c r="U215" s="38"/>
      <c r="V215" s="38"/>
      <c r="W215" s="38"/>
      <c r="X215" s="38"/>
      <c r="Y215" s="38"/>
      <c r="Z215" s="38"/>
      <c r="AA215" s="38"/>
      <c r="AB215" s="38"/>
      <c r="AC215" s="38"/>
      <c r="AD215" s="38"/>
      <c r="AE215" s="38"/>
      <c r="AF215" s="38"/>
      <c r="AG215" s="38"/>
    </row>
    <row r="216" spans="2:33" ht="15" customHeight="1" x14ac:dyDescent="0.2">
      <c r="B216" s="38"/>
      <c r="C216" s="38"/>
      <c r="D216" s="38"/>
      <c r="E216" s="38"/>
      <c r="F216" s="38"/>
      <c r="G216" s="38"/>
      <c r="H216" s="38"/>
      <c r="I216" s="38"/>
      <c r="J216" s="38"/>
      <c r="K216" s="38"/>
      <c r="L216" s="38"/>
      <c r="M216" s="38"/>
      <c r="N216" s="38"/>
      <c r="O216" s="38"/>
      <c r="P216" s="38"/>
      <c r="Q216" s="38"/>
      <c r="R216" s="38"/>
      <c r="S216" s="38"/>
      <c r="T216" s="38"/>
      <c r="U216" s="38"/>
      <c r="V216" s="38"/>
      <c r="W216" s="38"/>
      <c r="X216" s="38"/>
      <c r="Y216" s="38"/>
      <c r="Z216" s="38"/>
      <c r="AA216" s="38"/>
      <c r="AB216" s="38"/>
      <c r="AC216" s="38"/>
      <c r="AD216" s="38"/>
      <c r="AE216" s="38"/>
      <c r="AF216" s="38"/>
      <c r="AG216" s="38"/>
    </row>
    <row r="217" spans="2:33" ht="15" customHeight="1" x14ac:dyDescent="0.2">
      <c r="B217" s="38"/>
      <c r="C217" s="38"/>
      <c r="D217" s="38"/>
      <c r="E217" s="38"/>
      <c r="F217" s="38"/>
      <c r="G217" s="38"/>
      <c r="H217" s="38"/>
      <c r="I217" s="38"/>
      <c r="J217" s="38"/>
      <c r="K217" s="38"/>
      <c r="L217" s="38"/>
      <c r="M217" s="38"/>
      <c r="N217" s="38"/>
      <c r="O217" s="38"/>
      <c r="P217" s="38"/>
      <c r="Q217" s="38"/>
      <c r="R217" s="38"/>
      <c r="S217" s="38"/>
      <c r="T217" s="38"/>
      <c r="U217" s="38"/>
      <c r="V217" s="38"/>
      <c r="W217" s="38"/>
      <c r="X217" s="38"/>
      <c r="Y217" s="38"/>
      <c r="Z217" s="38"/>
      <c r="AA217" s="38"/>
      <c r="AB217" s="38"/>
      <c r="AC217" s="38"/>
      <c r="AD217" s="38"/>
      <c r="AE217" s="38"/>
      <c r="AF217" s="38"/>
      <c r="AG217" s="38"/>
    </row>
    <row r="218" spans="2:33" ht="15" customHeight="1" x14ac:dyDescent="0.2">
      <c r="B218" s="38"/>
      <c r="C218" s="38"/>
      <c r="D218" s="38"/>
      <c r="E218" s="38"/>
      <c r="F218" s="38"/>
      <c r="G218" s="38"/>
      <c r="H218" s="38"/>
      <c r="I218" s="38"/>
      <c r="J218" s="38"/>
      <c r="K218" s="38"/>
      <c r="L218" s="38"/>
      <c r="M218" s="38"/>
      <c r="N218" s="38"/>
      <c r="O218" s="38"/>
      <c r="P218" s="38"/>
      <c r="Q218" s="38"/>
      <c r="R218" s="38"/>
      <c r="S218" s="38"/>
      <c r="T218" s="38"/>
      <c r="U218" s="38"/>
      <c r="V218" s="38"/>
      <c r="W218" s="38"/>
      <c r="X218" s="38"/>
      <c r="Y218" s="38"/>
      <c r="Z218" s="38"/>
      <c r="AA218" s="38"/>
      <c r="AB218" s="38"/>
      <c r="AC218" s="38"/>
      <c r="AD218" s="38"/>
      <c r="AE218" s="38"/>
      <c r="AF218" s="38"/>
      <c r="AG218" s="38"/>
    </row>
    <row r="219" spans="2:33" ht="15" customHeight="1" x14ac:dyDescent="0.2">
      <c r="B219" s="38"/>
      <c r="C219" s="38"/>
      <c r="D219" s="38"/>
      <c r="E219" s="38"/>
      <c r="F219" s="38"/>
      <c r="G219" s="38"/>
      <c r="H219" s="38"/>
      <c r="I219" s="38"/>
      <c r="J219" s="38"/>
      <c r="K219" s="38"/>
      <c r="L219" s="38"/>
      <c r="M219" s="38"/>
      <c r="N219" s="38"/>
      <c r="O219" s="38"/>
      <c r="P219" s="38"/>
      <c r="Q219" s="38"/>
      <c r="R219" s="38"/>
      <c r="S219" s="38"/>
      <c r="T219" s="38"/>
      <c r="U219" s="38"/>
      <c r="V219" s="38"/>
      <c r="W219" s="38"/>
      <c r="X219" s="38"/>
      <c r="Y219" s="38"/>
      <c r="Z219" s="38"/>
      <c r="AA219" s="38"/>
      <c r="AB219" s="38"/>
      <c r="AC219" s="38"/>
      <c r="AD219" s="38"/>
      <c r="AE219" s="38"/>
      <c r="AF219" s="38"/>
      <c r="AG219" s="38"/>
    </row>
    <row r="220" spans="2:33" ht="15" customHeight="1" x14ac:dyDescent="0.2">
      <c r="B220" s="38"/>
      <c r="C220" s="38"/>
      <c r="D220" s="38"/>
      <c r="E220" s="38"/>
      <c r="F220" s="38"/>
      <c r="G220" s="38"/>
      <c r="H220" s="38"/>
      <c r="I220" s="38"/>
      <c r="J220" s="38"/>
      <c r="K220" s="38"/>
      <c r="L220" s="38"/>
      <c r="M220" s="38"/>
      <c r="N220" s="38"/>
      <c r="O220" s="38"/>
      <c r="P220" s="38"/>
      <c r="Q220" s="38"/>
      <c r="R220" s="38"/>
      <c r="S220" s="38"/>
      <c r="T220" s="38"/>
      <c r="U220" s="38"/>
      <c r="V220" s="38"/>
      <c r="W220" s="38"/>
      <c r="X220" s="38"/>
      <c r="Y220" s="38"/>
      <c r="Z220" s="38"/>
      <c r="AA220" s="38"/>
      <c r="AB220" s="38"/>
      <c r="AC220" s="38"/>
      <c r="AD220" s="38"/>
      <c r="AE220" s="38"/>
      <c r="AF220" s="38"/>
      <c r="AG220" s="38"/>
    </row>
    <row r="221" spans="2:33" ht="15" customHeight="1" x14ac:dyDescent="0.2">
      <c r="B221" s="38"/>
      <c r="C221" s="38"/>
      <c r="D221" s="38"/>
      <c r="E221" s="38"/>
      <c r="F221" s="38"/>
      <c r="G221" s="38"/>
      <c r="H221" s="38"/>
      <c r="I221" s="38"/>
      <c r="J221" s="38"/>
      <c r="K221" s="38"/>
      <c r="L221" s="38"/>
      <c r="M221" s="38"/>
      <c r="N221" s="38"/>
      <c r="O221" s="38"/>
      <c r="P221" s="38"/>
      <c r="Q221" s="38"/>
      <c r="R221" s="38"/>
      <c r="S221" s="38"/>
      <c r="T221" s="38"/>
      <c r="U221" s="38"/>
      <c r="V221" s="38"/>
      <c r="W221" s="38"/>
      <c r="X221" s="38"/>
      <c r="Y221" s="38"/>
      <c r="Z221" s="38"/>
      <c r="AA221" s="38"/>
      <c r="AB221" s="38"/>
      <c r="AC221" s="38"/>
      <c r="AD221" s="38"/>
      <c r="AE221" s="38"/>
      <c r="AF221" s="38"/>
      <c r="AG221" s="38"/>
    </row>
    <row r="222" spans="2:33" ht="15" customHeight="1" x14ac:dyDescent="0.2">
      <c r="B222" s="38"/>
      <c r="C222" s="38"/>
      <c r="D222" s="38"/>
      <c r="E222" s="38"/>
      <c r="F222" s="38"/>
      <c r="G222" s="38"/>
      <c r="H222" s="38"/>
      <c r="I222" s="38"/>
      <c r="J222" s="38"/>
      <c r="K222" s="38"/>
      <c r="L222" s="38"/>
      <c r="M222" s="38"/>
      <c r="N222" s="38"/>
      <c r="O222" s="38"/>
      <c r="P222" s="38"/>
      <c r="Q222" s="38"/>
      <c r="R222" s="38"/>
      <c r="S222" s="38"/>
      <c r="T222" s="38"/>
      <c r="U222" s="38"/>
      <c r="V222" s="38"/>
      <c r="W222" s="38"/>
      <c r="X222" s="38"/>
      <c r="Y222" s="38"/>
      <c r="Z222" s="38"/>
      <c r="AA222" s="38"/>
      <c r="AB222" s="38"/>
      <c r="AC222" s="38"/>
      <c r="AD222" s="38"/>
      <c r="AE222" s="38"/>
      <c r="AF222" s="38"/>
      <c r="AG222" s="38"/>
    </row>
    <row r="223" spans="2:33" ht="12" x14ac:dyDescent="0.2">
      <c r="B223" s="38"/>
      <c r="C223" s="38"/>
      <c r="D223" s="38"/>
      <c r="E223" s="38"/>
      <c r="F223" s="38"/>
      <c r="G223" s="38"/>
      <c r="H223" s="38"/>
      <c r="I223" s="38"/>
      <c r="J223" s="38"/>
      <c r="K223" s="38"/>
      <c r="L223" s="38"/>
      <c r="M223" s="38"/>
      <c r="N223" s="38"/>
      <c r="O223" s="38"/>
      <c r="P223" s="38"/>
      <c r="Q223" s="38"/>
      <c r="R223" s="38"/>
      <c r="S223" s="38"/>
      <c r="T223" s="38"/>
      <c r="U223" s="38"/>
      <c r="V223" s="38"/>
      <c r="W223" s="38"/>
      <c r="X223" s="38"/>
      <c r="Y223" s="38"/>
      <c r="Z223" s="38"/>
      <c r="AA223" s="38"/>
      <c r="AB223" s="38"/>
      <c r="AC223" s="38"/>
      <c r="AD223" s="38"/>
      <c r="AE223" s="38"/>
      <c r="AF223" s="38"/>
      <c r="AG223" s="38"/>
    </row>
    <row r="224" spans="2:33" ht="15" customHeight="1" x14ac:dyDescent="0.2">
      <c r="B224" s="38"/>
      <c r="C224" s="38"/>
      <c r="D224" s="38"/>
      <c r="E224" s="38"/>
      <c r="F224" s="38"/>
      <c r="G224" s="38"/>
      <c r="H224" s="38"/>
      <c r="I224" s="38"/>
      <c r="J224" s="38"/>
      <c r="K224" s="38"/>
      <c r="L224" s="38"/>
      <c r="M224" s="38"/>
      <c r="N224" s="38"/>
      <c r="O224" s="38"/>
      <c r="P224" s="38"/>
      <c r="Q224" s="38"/>
      <c r="R224" s="38"/>
      <c r="S224" s="38"/>
      <c r="T224" s="38"/>
      <c r="U224" s="38"/>
      <c r="V224" s="38"/>
      <c r="W224" s="38"/>
      <c r="X224" s="38"/>
      <c r="Y224" s="38"/>
      <c r="Z224" s="38"/>
      <c r="AA224" s="38"/>
      <c r="AB224" s="38"/>
      <c r="AC224" s="38"/>
      <c r="AD224" s="38"/>
      <c r="AE224" s="38"/>
      <c r="AF224" s="38"/>
      <c r="AG224" s="38"/>
    </row>
    <row r="225" spans="2:33" ht="15" customHeight="1" x14ac:dyDescent="0.2">
      <c r="B225" s="38"/>
      <c r="C225" s="38"/>
      <c r="D225" s="38"/>
      <c r="E225" s="38"/>
      <c r="F225" s="38"/>
      <c r="G225" s="38"/>
      <c r="H225" s="38"/>
      <c r="I225" s="38"/>
      <c r="J225" s="38"/>
      <c r="K225" s="38"/>
      <c r="L225" s="38"/>
      <c r="M225" s="38"/>
      <c r="N225" s="38"/>
      <c r="O225" s="38"/>
      <c r="P225" s="38"/>
      <c r="Q225" s="38"/>
      <c r="R225" s="38"/>
      <c r="S225" s="38"/>
      <c r="T225" s="38"/>
      <c r="U225" s="38"/>
      <c r="V225" s="38"/>
      <c r="W225" s="38"/>
      <c r="X225" s="38"/>
      <c r="Y225" s="38"/>
      <c r="Z225" s="38"/>
      <c r="AA225" s="38"/>
      <c r="AB225" s="38"/>
      <c r="AC225" s="38"/>
      <c r="AD225" s="38"/>
      <c r="AE225" s="38"/>
      <c r="AF225" s="38"/>
      <c r="AG225" s="38"/>
    </row>
    <row r="226" spans="2:33" ht="12" x14ac:dyDescent="0.2">
      <c r="B226" s="38"/>
      <c r="C226" s="38"/>
      <c r="D226" s="38"/>
      <c r="E226" s="38"/>
      <c r="F226" s="38"/>
      <c r="G226" s="38"/>
      <c r="H226" s="38"/>
      <c r="I226" s="38"/>
      <c r="J226" s="38"/>
      <c r="K226" s="38"/>
      <c r="L226" s="38"/>
      <c r="M226" s="38"/>
      <c r="N226" s="38"/>
      <c r="O226" s="38"/>
      <c r="P226" s="38"/>
      <c r="Q226" s="38"/>
      <c r="R226" s="38"/>
      <c r="S226" s="38"/>
      <c r="T226" s="38"/>
      <c r="U226" s="38"/>
      <c r="V226" s="38"/>
      <c r="W226" s="38"/>
      <c r="X226" s="38"/>
      <c r="Y226" s="38"/>
      <c r="Z226" s="38"/>
      <c r="AA226" s="38"/>
      <c r="AB226" s="38"/>
      <c r="AC226" s="38"/>
      <c r="AD226" s="38"/>
      <c r="AE226" s="38"/>
      <c r="AF226" s="38"/>
      <c r="AG226" s="38"/>
    </row>
    <row r="227" spans="2:33" ht="15" customHeight="1" x14ac:dyDescent="0.2">
      <c r="B227" s="38"/>
      <c r="C227" s="38"/>
      <c r="D227" s="38"/>
      <c r="E227" s="38"/>
      <c r="F227" s="38"/>
      <c r="G227" s="38"/>
      <c r="H227" s="38"/>
      <c r="I227" s="38"/>
      <c r="J227" s="38"/>
      <c r="K227" s="38"/>
      <c r="L227" s="38"/>
      <c r="M227" s="38"/>
      <c r="N227" s="38"/>
      <c r="O227" s="38"/>
      <c r="P227" s="38"/>
      <c r="Q227" s="38"/>
      <c r="R227" s="38"/>
      <c r="S227" s="38"/>
      <c r="T227" s="38"/>
      <c r="U227" s="38"/>
      <c r="V227" s="38"/>
      <c r="W227" s="38"/>
      <c r="X227" s="38"/>
      <c r="Y227" s="38"/>
      <c r="Z227" s="38"/>
      <c r="AA227" s="38"/>
      <c r="AB227" s="38"/>
      <c r="AC227" s="38"/>
      <c r="AD227" s="38"/>
      <c r="AE227" s="38"/>
      <c r="AF227" s="38"/>
      <c r="AG227" s="38"/>
    </row>
    <row r="228" spans="2:33" ht="15" customHeight="1" x14ac:dyDescent="0.2">
      <c r="B228" s="38"/>
      <c r="C228" s="38"/>
      <c r="D228" s="38"/>
      <c r="E228" s="38"/>
      <c r="F228" s="38"/>
      <c r="G228" s="38"/>
      <c r="H228" s="38"/>
      <c r="I228" s="38"/>
      <c r="J228" s="38"/>
      <c r="K228" s="38"/>
      <c r="L228" s="38"/>
      <c r="M228" s="38"/>
      <c r="N228" s="38"/>
      <c r="O228" s="38"/>
      <c r="P228" s="38"/>
      <c r="Q228" s="38"/>
      <c r="R228" s="38"/>
      <c r="S228" s="38"/>
      <c r="T228" s="38"/>
      <c r="U228" s="38"/>
      <c r="V228" s="38"/>
      <c r="W228" s="38"/>
      <c r="X228" s="38"/>
      <c r="Y228" s="38"/>
      <c r="Z228" s="38"/>
      <c r="AA228" s="38"/>
      <c r="AB228" s="38"/>
      <c r="AC228" s="38"/>
      <c r="AD228" s="38"/>
      <c r="AE228" s="38"/>
      <c r="AF228" s="38"/>
      <c r="AG228" s="38"/>
    </row>
    <row r="229" spans="2:33" ht="15" customHeight="1" x14ac:dyDescent="0.2">
      <c r="B229" s="38"/>
      <c r="C229" s="38"/>
      <c r="D229" s="38"/>
      <c r="E229" s="38"/>
      <c r="F229" s="38"/>
      <c r="G229" s="38"/>
      <c r="H229" s="38"/>
      <c r="I229" s="38"/>
      <c r="J229" s="38"/>
      <c r="K229" s="38"/>
      <c r="L229" s="38"/>
      <c r="M229" s="38"/>
      <c r="N229" s="38"/>
      <c r="O229" s="38"/>
      <c r="P229" s="38"/>
      <c r="Q229" s="38"/>
      <c r="R229" s="38"/>
      <c r="S229" s="38"/>
      <c r="T229" s="38"/>
      <c r="U229" s="38"/>
      <c r="V229" s="38"/>
      <c r="W229" s="38"/>
      <c r="X229" s="38"/>
      <c r="Y229" s="38"/>
      <c r="Z229" s="38"/>
      <c r="AA229" s="38"/>
      <c r="AB229" s="38"/>
      <c r="AC229" s="38"/>
      <c r="AD229" s="38"/>
      <c r="AE229" s="38"/>
      <c r="AF229" s="38"/>
      <c r="AG229" s="38"/>
    </row>
    <row r="230" spans="2:33" ht="15" customHeight="1" x14ac:dyDescent="0.2">
      <c r="B230" s="38"/>
      <c r="C230" s="38"/>
      <c r="D230" s="38"/>
      <c r="E230" s="38"/>
      <c r="F230" s="38"/>
      <c r="G230" s="38"/>
      <c r="H230" s="38"/>
      <c r="I230" s="38"/>
      <c r="J230" s="38"/>
      <c r="K230" s="38"/>
      <c r="L230" s="38"/>
      <c r="M230" s="38"/>
      <c r="N230" s="38"/>
      <c r="O230" s="38"/>
      <c r="P230" s="38"/>
      <c r="Q230" s="38"/>
      <c r="R230" s="38"/>
      <c r="S230" s="38"/>
      <c r="T230" s="38"/>
      <c r="U230" s="38"/>
      <c r="V230" s="38"/>
      <c r="W230" s="38"/>
      <c r="X230" s="38"/>
      <c r="Y230" s="38"/>
      <c r="Z230" s="38"/>
      <c r="AA230" s="38"/>
      <c r="AB230" s="38"/>
      <c r="AC230" s="38"/>
      <c r="AD230" s="38"/>
      <c r="AE230" s="38"/>
      <c r="AF230" s="38"/>
      <c r="AG230" s="38"/>
    </row>
    <row r="231" spans="2:33" ht="15" customHeight="1" x14ac:dyDescent="0.2">
      <c r="B231" s="38"/>
      <c r="C231" s="38"/>
      <c r="D231" s="38"/>
      <c r="E231" s="38"/>
      <c r="F231" s="38"/>
      <c r="G231" s="38"/>
      <c r="H231" s="38"/>
      <c r="I231" s="38"/>
      <c r="J231" s="38"/>
      <c r="K231" s="38"/>
      <c r="L231" s="38"/>
      <c r="M231" s="38"/>
      <c r="N231" s="38"/>
      <c r="O231" s="38"/>
      <c r="P231" s="38"/>
      <c r="Q231" s="38"/>
      <c r="R231" s="38"/>
      <c r="S231" s="38"/>
      <c r="T231" s="38"/>
      <c r="U231" s="38"/>
      <c r="V231" s="38"/>
      <c r="W231" s="38"/>
      <c r="X231" s="38"/>
      <c r="Y231" s="38"/>
      <c r="Z231" s="38"/>
      <c r="AA231" s="38"/>
      <c r="AB231" s="38"/>
      <c r="AC231" s="38"/>
      <c r="AD231" s="38"/>
      <c r="AE231" s="38"/>
      <c r="AF231" s="38"/>
      <c r="AG231" s="38"/>
    </row>
    <row r="232" spans="2:33" ht="15" customHeight="1" x14ac:dyDescent="0.2">
      <c r="B232" s="38"/>
      <c r="C232" s="38"/>
      <c r="D232" s="38"/>
      <c r="E232" s="38"/>
      <c r="F232" s="38"/>
      <c r="G232" s="38"/>
      <c r="H232" s="38"/>
      <c r="I232" s="38"/>
      <c r="J232" s="38"/>
      <c r="K232" s="38"/>
      <c r="L232" s="38"/>
      <c r="M232" s="38"/>
      <c r="N232" s="38"/>
      <c r="O232" s="38"/>
      <c r="P232" s="38"/>
      <c r="Q232" s="38"/>
      <c r="R232" s="38"/>
      <c r="S232" s="38"/>
      <c r="T232" s="38"/>
      <c r="U232" s="38"/>
      <c r="V232" s="38"/>
      <c r="W232" s="38"/>
      <c r="X232" s="38"/>
      <c r="Y232" s="38"/>
      <c r="Z232" s="38"/>
      <c r="AA232" s="38"/>
      <c r="AB232" s="38"/>
      <c r="AC232" s="38"/>
      <c r="AD232" s="38"/>
      <c r="AE232" s="38"/>
      <c r="AF232" s="38"/>
      <c r="AG232" s="38"/>
    </row>
    <row r="233" spans="2:33" ht="15" customHeight="1" x14ac:dyDescent="0.2">
      <c r="B233" s="38"/>
      <c r="C233" s="38"/>
      <c r="D233" s="38"/>
      <c r="E233" s="38"/>
      <c r="F233" s="38"/>
      <c r="G233" s="38"/>
      <c r="H233" s="38"/>
      <c r="I233" s="38"/>
      <c r="J233" s="38"/>
      <c r="K233" s="38"/>
      <c r="L233" s="38"/>
      <c r="M233" s="38"/>
      <c r="N233" s="38"/>
      <c r="O233" s="38"/>
      <c r="P233" s="38"/>
      <c r="Q233" s="38"/>
      <c r="R233" s="38"/>
      <c r="S233" s="38"/>
      <c r="T233" s="38"/>
      <c r="U233" s="38"/>
      <c r="V233" s="38"/>
      <c r="W233" s="38"/>
      <c r="X233" s="38"/>
      <c r="Y233" s="38"/>
      <c r="Z233" s="38"/>
      <c r="AA233" s="38"/>
      <c r="AB233" s="38"/>
      <c r="AC233" s="38"/>
      <c r="AD233" s="38"/>
      <c r="AE233" s="38"/>
      <c r="AF233" s="38"/>
      <c r="AG233" s="38"/>
    </row>
    <row r="234" spans="2:33" ht="15" customHeight="1" x14ac:dyDescent="0.2">
      <c r="B234" s="38"/>
      <c r="C234" s="38"/>
      <c r="D234" s="38"/>
      <c r="E234" s="38"/>
      <c r="F234" s="38"/>
      <c r="G234" s="38"/>
      <c r="H234" s="38"/>
      <c r="I234" s="38"/>
      <c r="J234" s="38"/>
      <c r="K234" s="38"/>
      <c r="L234" s="38"/>
      <c r="M234" s="38"/>
      <c r="N234" s="38"/>
      <c r="O234" s="38"/>
      <c r="P234" s="38"/>
      <c r="Q234" s="38"/>
      <c r="R234" s="38"/>
      <c r="S234" s="38"/>
      <c r="T234" s="38"/>
      <c r="U234" s="38"/>
      <c r="V234" s="38"/>
      <c r="W234" s="38"/>
      <c r="X234" s="38"/>
      <c r="Y234" s="38"/>
      <c r="Z234" s="38"/>
      <c r="AA234" s="38"/>
      <c r="AB234" s="38"/>
      <c r="AC234" s="38"/>
      <c r="AD234" s="38"/>
      <c r="AE234" s="38"/>
      <c r="AF234" s="38"/>
      <c r="AG234" s="38"/>
    </row>
    <row r="308" spans="2:32" ht="15" customHeight="1" x14ac:dyDescent="0.2">
      <c r="B308" s="76"/>
      <c r="C308" s="76"/>
      <c r="D308" s="76"/>
      <c r="E308" s="76"/>
      <c r="F308" s="76"/>
      <c r="G308" s="76"/>
      <c r="H308" s="76"/>
      <c r="I308" s="76"/>
      <c r="J308" s="76"/>
      <c r="K308" s="76"/>
      <c r="L308" s="76"/>
      <c r="M308" s="76"/>
      <c r="N308" s="76"/>
      <c r="O308" s="76"/>
      <c r="P308" s="76"/>
      <c r="Q308" s="76"/>
      <c r="R308" s="76"/>
      <c r="S308" s="76"/>
      <c r="T308" s="76"/>
      <c r="U308" s="76"/>
      <c r="V308" s="76"/>
      <c r="W308" s="76"/>
      <c r="X308" s="76"/>
      <c r="Y308" s="76"/>
      <c r="Z308" s="76"/>
      <c r="AA308" s="76"/>
      <c r="AB308" s="76"/>
      <c r="AC308" s="76"/>
      <c r="AD308" s="76"/>
      <c r="AE308" s="76"/>
      <c r="AF308" s="76"/>
    </row>
    <row r="511" spans="2:32" ht="15" customHeight="1" x14ac:dyDescent="0.2">
      <c r="B511" s="76"/>
      <c r="C511" s="76"/>
      <c r="D511" s="76"/>
      <c r="E511" s="76"/>
      <c r="F511" s="76"/>
      <c r="G511" s="76"/>
      <c r="H511" s="76"/>
      <c r="I511" s="76"/>
      <c r="J511" s="76"/>
      <c r="K511" s="76"/>
      <c r="L511" s="76"/>
      <c r="M511" s="76"/>
      <c r="N511" s="76"/>
      <c r="O511" s="76"/>
      <c r="P511" s="76"/>
      <c r="Q511" s="76"/>
      <c r="R511" s="76"/>
      <c r="S511" s="76"/>
      <c r="T511" s="76"/>
      <c r="U511" s="76"/>
      <c r="V511" s="76"/>
      <c r="W511" s="76"/>
      <c r="X511" s="76"/>
      <c r="Y511" s="76"/>
      <c r="Z511" s="76"/>
      <c r="AA511" s="76"/>
      <c r="AB511" s="76"/>
      <c r="AC511" s="76"/>
      <c r="AD511" s="76"/>
      <c r="AE511" s="76"/>
      <c r="AF511" s="76"/>
    </row>
    <row r="712" spans="2:32" ht="15" customHeight="1" x14ac:dyDescent="0.2">
      <c r="B712" s="76"/>
      <c r="C712" s="76"/>
      <c r="D712" s="76"/>
      <c r="E712" s="76"/>
      <c r="F712" s="76"/>
      <c r="G712" s="76"/>
      <c r="H712" s="76"/>
      <c r="I712" s="76"/>
      <c r="J712" s="76"/>
      <c r="K712" s="76"/>
      <c r="L712" s="76"/>
      <c r="M712" s="76"/>
      <c r="N712" s="76"/>
      <c r="O712" s="76"/>
      <c r="P712" s="76"/>
      <c r="Q712" s="76"/>
      <c r="R712" s="76"/>
      <c r="S712" s="76"/>
      <c r="T712" s="76"/>
      <c r="U712" s="76"/>
      <c r="V712" s="76"/>
      <c r="W712" s="76"/>
      <c r="X712" s="76"/>
      <c r="Y712" s="76"/>
      <c r="Z712" s="76"/>
      <c r="AA712" s="76"/>
      <c r="AB712" s="76"/>
      <c r="AC712" s="76"/>
      <c r="AD712" s="76"/>
      <c r="AE712" s="76"/>
      <c r="AF712" s="76"/>
    </row>
    <row r="887" spans="2:32" ht="15" customHeight="1" x14ac:dyDescent="0.2">
      <c r="B887" s="76"/>
      <c r="C887" s="76"/>
      <c r="D887" s="76"/>
      <c r="E887" s="76"/>
      <c r="F887" s="76"/>
      <c r="G887" s="76"/>
      <c r="H887" s="76"/>
      <c r="I887" s="76"/>
      <c r="J887" s="76"/>
      <c r="K887" s="76"/>
      <c r="L887" s="76"/>
      <c r="M887" s="76"/>
      <c r="N887" s="76"/>
      <c r="O887" s="76"/>
      <c r="P887" s="76"/>
      <c r="Q887" s="76"/>
      <c r="R887" s="76"/>
      <c r="S887" s="76"/>
      <c r="T887" s="76"/>
      <c r="U887" s="76"/>
      <c r="V887" s="76"/>
      <c r="W887" s="76"/>
      <c r="X887" s="76"/>
      <c r="Y887" s="76"/>
      <c r="Z887" s="76"/>
      <c r="AA887" s="76"/>
      <c r="AB887" s="76"/>
      <c r="AC887" s="76"/>
      <c r="AD887" s="76"/>
      <c r="AE887" s="76"/>
      <c r="AF887" s="76"/>
    </row>
    <row r="1101" spans="2:32" ht="15" customHeight="1" x14ac:dyDescent="0.2">
      <c r="B1101" s="76"/>
      <c r="C1101" s="76"/>
      <c r="D1101" s="76"/>
      <c r="E1101" s="76"/>
      <c r="F1101" s="76"/>
      <c r="G1101" s="76"/>
      <c r="H1101" s="76"/>
      <c r="I1101" s="76"/>
      <c r="J1101" s="76"/>
      <c r="K1101" s="76"/>
      <c r="L1101" s="76"/>
      <c r="M1101" s="76"/>
      <c r="N1101" s="76"/>
      <c r="O1101" s="76"/>
      <c r="P1101" s="76"/>
      <c r="Q1101" s="76"/>
      <c r="R1101" s="76"/>
      <c r="S1101" s="76"/>
      <c r="T1101" s="76"/>
      <c r="U1101" s="76"/>
      <c r="V1101" s="76"/>
      <c r="W1101" s="76"/>
      <c r="X1101" s="76"/>
      <c r="Y1101" s="76"/>
      <c r="Z1101" s="76"/>
      <c r="AA1101" s="76"/>
      <c r="AB1101" s="76"/>
      <c r="AC1101" s="76"/>
      <c r="AD1101" s="76"/>
      <c r="AE1101" s="76"/>
      <c r="AF1101" s="76"/>
    </row>
    <row r="1229" spans="2:32" ht="15" customHeight="1" x14ac:dyDescent="0.2">
      <c r="B1229" s="76"/>
      <c r="C1229" s="76"/>
      <c r="D1229" s="76"/>
      <c r="E1229" s="76"/>
      <c r="F1229" s="76"/>
      <c r="G1229" s="76"/>
      <c r="H1229" s="76"/>
      <c r="I1229" s="76"/>
      <c r="J1229" s="76"/>
      <c r="K1229" s="76"/>
      <c r="L1229" s="76"/>
      <c r="M1229" s="76"/>
      <c r="N1229" s="76"/>
      <c r="O1229" s="76"/>
      <c r="P1229" s="76"/>
      <c r="Q1229" s="76"/>
      <c r="R1229" s="76"/>
      <c r="S1229" s="76"/>
      <c r="T1229" s="76"/>
      <c r="U1229" s="76"/>
      <c r="V1229" s="76"/>
      <c r="W1229" s="76"/>
      <c r="X1229" s="76"/>
      <c r="Y1229" s="76"/>
      <c r="Z1229" s="76"/>
      <c r="AA1229" s="76"/>
      <c r="AB1229" s="76"/>
      <c r="AC1229" s="76"/>
      <c r="AD1229" s="76"/>
      <c r="AE1229" s="76"/>
      <c r="AF1229" s="76"/>
    </row>
    <row r="1390" spans="2:32" ht="15" customHeight="1" x14ac:dyDescent="0.2">
      <c r="B1390" s="76"/>
      <c r="C1390" s="76"/>
      <c r="D1390" s="76"/>
      <c r="E1390" s="76"/>
      <c r="F1390" s="76"/>
      <c r="G1390" s="76"/>
      <c r="H1390" s="76"/>
      <c r="I1390" s="76"/>
      <c r="J1390" s="76"/>
      <c r="K1390" s="76"/>
      <c r="L1390" s="76"/>
      <c r="M1390" s="76"/>
      <c r="N1390" s="76"/>
      <c r="O1390" s="76"/>
      <c r="P1390" s="76"/>
      <c r="Q1390" s="76"/>
      <c r="R1390" s="76"/>
      <c r="S1390" s="76"/>
      <c r="T1390" s="76"/>
      <c r="U1390" s="76"/>
      <c r="V1390" s="76"/>
      <c r="W1390" s="76"/>
      <c r="X1390" s="76"/>
      <c r="Y1390" s="76"/>
      <c r="Z1390" s="76"/>
      <c r="AA1390" s="76"/>
      <c r="AB1390" s="76"/>
      <c r="AC1390" s="76"/>
      <c r="AD1390" s="76"/>
      <c r="AE1390" s="76"/>
      <c r="AF1390" s="76"/>
    </row>
    <row r="1502" spans="2:32" ht="15" customHeight="1" x14ac:dyDescent="0.2">
      <c r="B1502" s="76"/>
      <c r="C1502" s="76"/>
      <c r="D1502" s="76"/>
      <c r="E1502" s="76"/>
      <c r="F1502" s="76"/>
      <c r="G1502" s="76"/>
      <c r="H1502" s="76"/>
      <c r="I1502" s="76"/>
      <c r="J1502" s="76"/>
      <c r="K1502" s="76"/>
      <c r="L1502" s="76"/>
      <c r="M1502" s="76"/>
      <c r="N1502" s="76"/>
      <c r="O1502" s="76"/>
      <c r="P1502" s="76"/>
      <c r="Q1502" s="76"/>
      <c r="R1502" s="76"/>
      <c r="S1502" s="76"/>
      <c r="T1502" s="76"/>
      <c r="U1502" s="76"/>
      <c r="V1502" s="76"/>
      <c r="W1502" s="76"/>
      <c r="X1502" s="76"/>
      <c r="Y1502" s="76"/>
      <c r="Z1502" s="76"/>
      <c r="AA1502" s="76"/>
      <c r="AB1502" s="76"/>
      <c r="AC1502" s="76"/>
      <c r="AD1502" s="76"/>
      <c r="AE1502" s="76"/>
      <c r="AF1502" s="76"/>
    </row>
    <row r="1604" spans="2:32" ht="15" customHeight="1" x14ac:dyDescent="0.2">
      <c r="B1604" s="76"/>
      <c r="C1604" s="76"/>
      <c r="D1604" s="76"/>
      <c r="E1604" s="76"/>
      <c r="F1604" s="76"/>
      <c r="G1604" s="76"/>
      <c r="H1604" s="76"/>
      <c r="I1604" s="76"/>
      <c r="J1604" s="76"/>
      <c r="K1604" s="76"/>
      <c r="L1604" s="76"/>
      <c r="M1604" s="76"/>
      <c r="N1604" s="76"/>
      <c r="O1604" s="76"/>
      <c r="P1604" s="76"/>
      <c r="Q1604" s="76"/>
      <c r="R1604" s="76"/>
      <c r="S1604" s="76"/>
      <c r="T1604" s="76"/>
      <c r="U1604" s="76"/>
      <c r="V1604" s="76"/>
      <c r="W1604" s="76"/>
      <c r="X1604" s="76"/>
      <c r="Y1604" s="76"/>
      <c r="Z1604" s="76"/>
      <c r="AA1604" s="76"/>
      <c r="AB1604" s="76"/>
      <c r="AC1604" s="76"/>
      <c r="AD1604" s="76"/>
      <c r="AE1604" s="76"/>
      <c r="AF1604" s="76"/>
    </row>
    <row r="1699" spans="2:32" ht="15" customHeight="1" x14ac:dyDescent="0.2">
      <c r="B1699" s="76"/>
      <c r="C1699" s="76"/>
      <c r="D1699" s="76"/>
      <c r="E1699" s="76"/>
      <c r="F1699" s="76"/>
      <c r="G1699" s="76"/>
      <c r="H1699" s="76"/>
      <c r="I1699" s="76"/>
      <c r="J1699" s="76"/>
      <c r="K1699" s="76"/>
      <c r="L1699" s="76"/>
      <c r="M1699" s="76"/>
      <c r="N1699" s="76"/>
      <c r="O1699" s="76"/>
      <c r="P1699" s="76"/>
      <c r="Q1699" s="76"/>
      <c r="R1699" s="76"/>
      <c r="S1699" s="76"/>
      <c r="T1699" s="76"/>
      <c r="U1699" s="76"/>
      <c r="V1699" s="76"/>
      <c r="W1699" s="76"/>
      <c r="X1699" s="76"/>
      <c r="Y1699" s="76"/>
      <c r="Z1699" s="76"/>
      <c r="AA1699" s="76"/>
      <c r="AB1699" s="76"/>
      <c r="AC1699" s="76"/>
      <c r="AD1699" s="76"/>
      <c r="AE1699" s="76"/>
      <c r="AF1699" s="76"/>
    </row>
    <row r="1945" spans="2:32" ht="15" customHeight="1" x14ac:dyDescent="0.2">
      <c r="B1945" s="76"/>
      <c r="C1945" s="76"/>
      <c r="D1945" s="76"/>
      <c r="E1945" s="76"/>
      <c r="F1945" s="76"/>
      <c r="G1945" s="76"/>
      <c r="H1945" s="76"/>
      <c r="I1945" s="76"/>
      <c r="J1945" s="76"/>
      <c r="K1945" s="76"/>
      <c r="L1945" s="76"/>
      <c r="M1945" s="76"/>
      <c r="N1945" s="76"/>
      <c r="O1945" s="76"/>
      <c r="P1945" s="76"/>
      <c r="Q1945" s="76"/>
      <c r="R1945" s="76"/>
      <c r="S1945" s="76"/>
      <c r="T1945" s="76"/>
      <c r="U1945" s="76"/>
      <c r="V1945" s="76"/>
      <c r="W1945" s="76"/>
      <c r="X1945" s="76"/>
      <c r="Y1945" s="76"/>
      <c r="Z1945" s="76"/>
      <c r="AA1945" s="76"/>
      <c r="AB1945" s="76"/>
      <c r="AC1945" s="76"/>
      <c r="AD1945" s="76"/>
      <c r="AE1945" s="76"/>
      <c r="AF1945" s="76"/>
    </row>
    <row r="2031" spans="2:32" ht="15" customHeight="1" x14ac:dyDescent="0.2">
      <c r="B2031" s="76"/>
      <c r="C2031" s="76"/>
      <c r="D2031" s="76"/>
      <c r="E2031" s="76"/>
      <c r="F2031" s="76"/>
      <c r="G2031" s="76"/>
      <c r="H2031" s="76"/>
      <c r="I2031" s="76"/>
      <c r="J2031" s="76"/>
      <c r="K2031" s="76"/>
      <c r="L2031" s="76"/>
      <c r="M2031" s="76"/>
      <c r="N2031" s="76"/>
      <c r="O2031" s="76"/>
      <c r="P2031" s="76"/>
      <c r="Q2031" s="76"/>
      <c r="R2031" s="76"/>
      <c r="S2031" s="76"/>
      <c r="T2031" s="76"/>
      <c r="U2031" s="76"/>
      <c r="V2031" s="76"/>
      <c r="W2031" s="76"/>
      <c r="X2031" s="76"/>
      <c r="Y2031" s="76"/>
      <c r="Z2031" s="76"/>
      <c r="AA2031" s="76"/>
      <c r="AB2031" s="76"/>
      <c r="AC2031" s="76"/>
      <c r="AD2031" s="76"/>
      <c r="AE2031" s="76"/>
      <c r="AF2031" s="76"/>
    </row>
    <row r="2153" spans="2:32" ht="15" customHeight="1" x14ac:dyDescent="0.2">
      <c r="B2153" s="76"/>
      <c r="C2153" s="76"/>
      <c r="D2153" s="76"/>
      <c r="E2153" s="76"/>
      <c r="F2153" s="76"/>
      <c r="G2153" s="76"/>
      <c r="H2153" s="76"/>
      <c r="I2153" s="76"/>
      <c r="J2153" s="76"/>
      <c r="K2153" s="76"/>
      <c r="L2153" s="76"/>
      <c r="M2153" s="76"/>
      <c r="N2153" s="76"/>
      <c r="O2153" s="76"/>
      <c r="P2153" s="76"/>
      <c r="Q2153" s="76"/>
      <c r="R2153" s="76"/>
      <c r="S2153" s="76"/>
      <c r="T2153" s="76"/>
      <c r="U2153" s="76"/>
      <c r="V2153" s="76"/>
      <c r="W2153" s="76"/>
      <c r="X2153" s="76"/>
      <c r="Y2153" s="76"/>
      <c r="Z2153" s="76"/>
      <c r="AA2153" s="76"/>
      <c r="AB2153" s="76"/>
      <c r="AC2153" s="76"/>
      <c r="AD2153" s="76"/>
      <c r="AE2153" s="76"/>
      <c r="AF2153" s="76"/>
    </row>
    <row r="2317" spans="2:32" ht="15" customHeight="1" x14ac:dyDescent="0.2">
      <c r="B2317" s="76"/>
      <c r="C2317" s="76"/>
      <c r="D2317" s="76"/>
      <c r="E2317" s="76"/>
      <c r="F2317" s="76"/>
      <c r="G2317" s="76"/>
      <c r="H2317" s="76"/>
      <c r="I2317" s="76"/>
      <c r="J2317" s="76"/>
      <c r="K2317" s="76"/>
      <c r="L2317" s="76"/>
      <c r="M2317" s="76"/>
      <c r="N2317" s="76"/>
      <c r="O2317" s="76"/>
      <c r="P2317" s="76"/>
      <c r="Q2317" s="76"/>
      <c r="R2317" s="76"/>
      <c r="S2317" s="76"/>
      <c r="T2317" s="76"/>
      <c r="U2317" s="76"/>
      <c r="V2317" s="76"/>
      <c r="W2317" s="76"/>
      <c r="X2317" s="76"/>
      <c r="Y2317" s="76"/>
      <c r="Z2317" s="76"/>
      <c r="AA2317" s="76"/>
      <c r="AB2317" s="76"/>
      <c r="AC2317" s="76"/>
      <c r="AD2317" s="76"/>
      <c r="AE2317" s="76"/>
      <c r="AF2317" s="76"/>
    </row>
    <row r="2419" spans="2:32" ht="15" customHeight="1" x14ac:dyDescent="0.2">
      <c r="B2419" s="76"/>
      <c r="C2419" s="76"/>
      <c r="D2419" s="76"/>
      <c r="E2419" s="76"/>
      <c r="F2419" s="76"/>
      <c r="G2419" s="76"/>
      <c r="H2419" s="76"/>
      <c r="I2419" s="76"/>
      <c r="J2419" s="76"/>
      <c r="K2419" s="76"/>
      <c r="L2419" s="76"/>
      <c r="M2419" s="76"/>
      <c r="N2419" s="76"/>
      <c r="O2419" s="76"/>
      <c r="P2419" s="76"/>
      <c r="Q2419" s="76"/>
      <c r="R2419" s="76"/>
      <c r="S2419" s="76"/>
      <c r="T2419" s="76"/>
      <c r="U2419" s="76"/>
      <c r="V2419" s="76"/>
      <c r="W2419" s="76"/>
      <c r="X2419" s="76"/>
      <c r="Y2419" s="76"/>
      <c r="Z2419" s="76"/>
      <c r="AA2419" s="76"/>
      <c r="AB2419" s="76"/>
      <c r="AC2419" s="76"/>
      <c r="AD2419" s="76"/>
      <c r="AE2419" s="76"/>
      <c r="AF2419" s="76"/>
    </row>
    <row r="2509" spans="2:32" ht="15" customHeight="1" x14ac:dyDescent="0.2">
      <c r="B2509" s="76"/>
      <c r="C2509" s="76"/>
      <c r="D2509" s="76"/>
      <c r="E2509" s="76"/>
      <c r="F2509" s="76"/>
      <c r="G2509" s="76"/>
      <c r="H2509" s="76"/>
      <c r="I2509" s="76"/>
      <c r="J2509" s="76"/>
      <c r="K2509" s="76"/>
      <c r="L2509" s="76"/>
      <c r="M2509" s="76"/>
      <c r="N2509" s="76"/>
      <c r="O2509" s="76"/>
      <c r="P2509" s="76"/>
      <c r="Q2509" s="76"/>
      <c r="R2509" s="76"/>
      <c r="S2509" s="76"/>
      <c r="T2509" s="76"/>
      <c r="U2509" s="76"/>
      <c r="V2509" s="76"/>
      <c r="W2509" s="76"/>
      <c r="X2509" s="76"/>
      <c r="Y2509" s="76"/>
      <c r="Z2509" s="76"/>
      <c r="AA2509" s="76"/>
      <c r="AB2509" s="76"/>
      <c r="AC2509" s="76"/>
      <c r="AD2509" s="76"/>
      <c r="AE2509" s="76"/>
      <c r="AF2509" s="76"/>
    </row>
    <row r="2598" spans="2:32" ht="15" customHeight="1" x14ac:dyDescent="0.2">
      <c r="B2598" s="76"/>
      <c r="C2598" s="76"/>
      <c r="D2598" s="76"/>
      <c r="E2598" s="76"/>
      <c r="F2598" s="76"/>
      <c r="G2598" s="76"/>
      <c r="H2598" s="76"/>
      <c r="I2598" s="76"/>
      <c r="J2598" s="76"/>
      <c r="K2598" s="76"/>
      <c r="L2598" s="76"/>
      <c r="M2598" s="76"/>
      <c r="N2598" s="76"/>
      <c r="O2598" s="76"/>
      <c r="P2598" s="76"/>
      <c r="Q2598" s="76"/>
      <c r="R2598" s="76"/>
      <c r="S2598" s="76"/>
      <c r="T2598" s="76"/>
      <c r="U2598" s="76"/>
      <c r="V2598" s="76"/>
      <c r="W2598" s="76"/>
      <c r="X2598" s="76"/>
      <c r="Y2598" s="76"/>
      <c r="Z2598" s="76"/>
      <c r="AA2598" s="76"/>
      <c r="AB2598" s="76"/>
      <c r="AC2598" s="76"/>
      <c r="AD2598" s="76"/>
      <c r="AE2598" s="76"/>
      <c r="AF2598" s="76"/>
    </row>
    <row r="2719" spans="2:32" ht="15" customHeight="1" x14ac:dyDescent="0.2">
      <c r="B2719" s="76"/>
      <c r="C2719" s="76"/>
      <c r="D2719" s="76"/>
      <c r="E2719" s="76"/>
      <c r="F2719" s="76"/>
      <c r="G2719" s="76"/>
      <c r="H2719" s="76"/>
      <c r="I2719" s="76"/>
      <c r="J2719" s="76"/>
      <c r="K2719" s="76"/>
      <c r="L2719" s="76"/>
      <c r="M2719" s="76"/>
      <c r="N2719" s="76"/>
      <c r="O2719" s="76"/>
      <c r="P2719" s="76"/>
      <c r="Q2719" s="76"/>
      <c r="R2719" s="76"/>
      <c r="S2719" s="76"/>
      <c r="T2719" s="76"/>
      <c r="U2719" s="76"/>
      <c r="V2719" s="76"/>
      <c r="W2719" s="76"/>
      <c r="X2719" s="76"/>
      <c r="Y2719" s="76"/>
      <c r="Z2719" s="76"/>
      <c r="AA2719" s="76"/>
      <c r="AB2719" s="76"/>
      <c r="AC2719" s="76"/>
      <c r="AD2719" s="76"/>
      <c r="AE2719" s="76"/>
      <c r="AF2719" s="76"/>
    </row>
    <row r="2837" spans="2:32" ht="15" customHeight="1" x14ac:dyDescent="0.2">
      <c r="B2837" s="76"/>
      <c r="C2837" s="76"/>
      <c r="D2837" s="76"/>
      <c r="E2837" s="76"/>
      <c r="F2837" s="76"/>
      <c r="G2837" s="76"/>
      <c r="H2837" s="76"/>
      <c r="I2837" s="76"/>
      <c r="J2837" s="76"/>
      <c r="K2837" s="76"/>
      <c r="L2837" s="76"/>
      <c r="M2837" s="76"/>
      <c r="N2837" s="76"/>
      <c r="O2837" s="76"/>
      <c r="P2837" s="76"/>
      <c r="Q2837" s="76"/>
      <c r="R2837" s="76"/>
      <c r="S2837" s="76"/>
      <c r="T2837" s="76"/>
      <c r="U2837" s="76"/>
      <c r="V2837" s="76"/>
      <c r="W2837" s="76"/>
      <c r="X2837" s="76"/>
      <c r="Y2837" s="76"/>
      <c r="Z2837" s="76"/>
      <c r="AA2837" s="76"/>
      <c r="AB2837" s="76"/>
      <c r="AC2837" s="76"/>
      <c r="AD2837" s="76"/>
      <c r="AE2837" s="76"/>
      <c r="AF2837" s="76"/>
    </row>
  </sheetData>
  <mergeCells count="21">
    <mergeCell ref="B84:AG84"/>
    <mergeCell ref="B2719:AF2719"/>
    <mergeCell ref="B2837:AF2837"/>
    <mergeCell ref="B2031:AF2031"/>
    <mergeCell ref="B2153:AF2153"/>
    <mergeCell ref="B2317:AF2317"/>
    <mergeCell ref="B2419:AF2419"/>
    <mergeCell ref="B2509:AF2509"/>
    <mergeCell ref="B2598:AF2598"/>
    <mergeCell ref="B1945:AF1945"/>
    <mergeCell ref="B112:AF112"/>
    <mergeCell ref="B308:AF308"/>
    <mergeCell ref="B511:AF511"/>
    <mergeCell ref="B712:AF712"/>
    <mergeCell ref="B887:AF887"/>
    <mergeCell ref="B1101:AF1101"/>
    <mergeCell ref="B1604:AF1604"/>
    <mergeCell ref="B1699:AF1699"/>
    <mergeCell ref="B1229:AF1229"/>
    <mergeCell ref="B1390:AF1390"/>
    <mergeCell ref="B1502:AF1502"/>
  </mergeCells>
  <pageMargins left="0.75" right="0.75" top="1" bottom="1" header="0.5" footer="0.5"/>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J121"/>
  <sheetViews>
    <sheetView topLeftCell="C1" zoomScale="80" zoomScaleNormal="80" workbookViewId="0">
      <selection activeCell="E14" sqref="E14:AG14"/>
    </sheetView>
  </sheetViews>
  <sheetFormatPr defaultColWidth="8.7109375" defaultRowHeight="15" x14ac:dyDescent="0.25"/>
  <cols>
    <col min="1" max="1" width="60.7109375" bestFit="1" customWidth="1"/>
    <col min="2" max="2" width="41.5703125" customWidth="1"/>
    <col min="3" max="3" width="11.7109375" bestFit="1" customWidth="1"/>
    <col min="4" max="4" width="13" bestFit="1" customWidth="1"/>
    <col min="5" max="5" width="12.140625" bestFit="1" customWidth="1"/>
    <col min="6" max="26" width="9.5703125" bestFit="1" customWidth="1"/>
    <col min="27" max="27" width="12.140625" bestFit="1" customWidth="1"/>
    <col min="28" max="36" width="9.5703125" bestFit="1" customWidth="1"/>
  </cols>
  <sheetData>
    <row r="1" spans="1:36" x14ac:dyDescent="0.25">
      <c r="A1" s="12" t="s">
        <v>255</v>
      </c>
      <c r="B1" s="12"/>
      <c r="C1" s="12"/>
      <c r="D1" s="12"/>
      <c r="E1" s="12"/>
      <c r="F1" s="12"/>
      <c r="G1" s="12"/>
      <c r="H1" s="12"/>
      <c r="I1" s="12"/>
      <c r="J1" s="12"/>
      <c r="K1" s="12"/>
      <c r="L1" s="12"/>
      <c r="M1" s="12"/>
      <c r="N1" s="12"/>
      <c r="O1" s="12"/>
      <c r="P1" s="12"/>
      <c r="Q1" s="12"/>
      <c r="R1" s="12"/>
      <c r="S1" s="12"/>
      <c r="T1" s="12"/>
      <c r="U1" s="12"/>
      <c r="V1" s="12"/>
      <c r="W1" s="12"/>
      <c r="X1" s="12"/>
      <c r="Y1" s="12"/>
      <c r="Z1" s="12"/>
      <c r="AA1" s="12"/>
      <c r="AB1" s="12"/>
      <c r="AC1" s="12"/>
      <c r="AD1" s="12"/>
      <c r="AE1" s="12"/>
      <c r="AF1" s="12"/>
      <c r="AG1" s="12"/>
      <c r="AH1" s="12"/>
      <c r="AI1" s="12"/>
      <c r="AJ1" s="12"/>
    </row>
    <row r="2" spans="1:36" x14ac:dyDescent="0.25">
      <c r="A2" s="10" t="s">
        <v>311</v>
      </c>
      <c r="B2" s="10"/>
      <c r="C2" s="9"/>
      <c r="D2" s="9"/>
      <c r="E2" s="9"/>
      <c r="F2" s="9"/>
      <c r="G2" s="9"/>
      <c r="H2" s="9"/>
      <c r="I2" s="9"/>
      <c r="J2" s="9"/>
      <c r="K2" s="9"/>
      <c r="L2" s="9"/>
      <c r="M2" s="9"/>
      <c r="N2" s="9"/>
      <c r="O2" s="9"/>
      <c r="P2" s="9"/>
      <c r="Q2" s="9"/>
      <c r="R2" s="9"/>
      <c r="S2" s="9"/>
      <c r="T2" s="9"/>
      <c r="U2" s="9"/>
      <c r="V2" s="9"/>
      <c r="W2" s="9"/>
      <c r="X2" s="9"/>
      <c r="Y2" s="9"/>
      <c r="Z2" s="9"/>
      <c r="AA2" s="9"/>
      <c r="AB2" s="9"/>
      <c r="AC2" s="9"/>
      <c r="AD2" s="9"/>
      <c r="AE2" s="9"/>
      <c r="AF2" s="9"/>
      <c r="AG2" s="9"/>
      <c r="AH2" s="9"/>
      <c r="AI2" s="9"/>
    </row>
    <row r="3" spans="1:36" x14ac:dyDescent="0.25">
      <c r="A3" s="14" t="s">
        <v>256</v>
      </c>
      <c r="B3" t="s">
        <v>0</v>
      </c>
      <c r="D3">
        <v>2021</v>
      </c>
      <c r="E3">
        <v>2022</v>
      </c>
      <c r="F3">
        <v>2023</v>
      </c>
      <c r="G3">
        <v>2024</v>
      </c>
      <c r="H3">
        <v>2025</v>
      </c>
      <c r="I3">
        <v>2026</v>
      </c>
      <c r="J3">
        <v>2027</v>
      </c>
      <c r="K3">
        <v>2028</v>
      </c>
      <c r="L3">
        <v>2029</v>
      </c>
      <c r="M3">
        <v>2030</v>
      </c>
      <c r="N3">
        <v>2031</v>
      </c>
      <c r="O3">
        <v>2032</v>
      </c>
      <c r="P3">
        <v>2033</v>
      </c>
      <c r="Q3">
        <v>2034</v>
      </c>
      <c r="R3">
        <v>2035</v>
      </c>
      <c r="S3">
        <v>2036</v>
      </c>
      <c r="T3">
        <v>2037</v>
      </c>
      <c r="U3">
        <v>2038</v>
      </c>
      <c r="V3">
        <v>2039</v>
      </c>
      <c r="W3">
        <v>2040</v>
      </c>
      <c r="X3">
        <v>2041</v>
      </c>
      <c r="Y3">
        <v>2042</v>
      </c>
      <c r="Z3">
        <v>2043</v>
      </c>
      <c r="AA3">
        <v>2044</v>
      </c>
      <c r="AB3">
        <v>2045</v>
      </c>
      <c r="AC3">
        <v>2046</v>
      </c>
      <c r="AD3">
        <v>2047</v>
      </c>
      <c r="AE3">
        <v>2048</v>
      </c>
      <c r="AF3">
        <v>2049</v>
      </c>
      <c r="AG3">
        <v>2050</v>
      </c>
    </row>
    <row r="4" spans="1:36" x14ac:dyDescent="0.25">
      <c r="A4" t="s">
        <v>251</v>
      </c>
      <c r="B4" t="s">
        <v>507</v>
      </c>
      <c r="C4" s="5"/>
      <c r="D4" s="5">
        <v>1162950</v>
      </c>
      <c r="E4" s="5">
        <v>1097550</v>
      </c>
      <c r="F4" s="5">
        <v>1036680</v>
      </c>
      <c r="G4">
        <v>984395</v>
      </c>
      <c r="H4">
        <v>939448</v>
      </c>
      <c r="I4">
        <v>876749</v>
      </c>
      <c r="J4">
        <v>827610</v>
      </c>
      <c r="K4">
        <v>780512</v>
      </c>
      <c r="L4">
        <v>738678</v>
      </c>
      <c r="M4">
        <v>697778</v>
      </c>
      <c r="N4">
        <v>682690</v>
      </c>
      <c r="O4">
        <v>668458</v>
      </c>
      <c r="P4">
        <v>656157</v>
      </c>
      <c r="Q4">
        <v>644664</v>
      </c>
      <c r="R4">
        <v>634183</v>
      </c>
      <c r="S4">
        <v>624954</v>
      </c>
      <c r="T4">
        <v>617326</v>
      </c>
      <c r="U4">
        <v>610111</v>
      </c>
      <c r="V4">
        <v>603419</v>
      </c>
      <c r="W4">
        <v>597334</v>
      </c>
      <c r="X4">
        <v>591720</v>
      </c>
      <c r="Y4">
        <v>586389</v>
      </c>
      <c r="Z4">
        <v>581227</v>
      </c>
      <c r="AA4">
        <v>576002</v>
      </c>
      <c r="AB4">
        <v>570667</v>
      </c>
      <c r="AC4">
        <v>565925</v>
      </c>
      <c r="AD4">
        <v>561487</v>
      </c>
      <c r="AE4">
        <v>557214</v>
      </c>
      <c r="AF4">
        <v>552948</v>
      </c>
      <c r="AG4">
        <v>549004</v>
      </c>
    </row>
    <row r="5" spans="1:36" x14ac:dyDescent="0.25">
      <c r="A5" t="s">
        <v>602</v>
      </c>
      <c r="D5">
        <f>'Subsidies Paid'!L8*'Monetizing Tax Credit Penalty'!$A$30</f>
        <v>0.20099999999999998</v>
      </c>
      <c r="E5">
        <f>'Subsidies Paid'!M8*'Monetizing Tax Credit Penalty'!$A$30</f>
        <v>0.17419999999999999</v>
      </c>
      <c r="F5" s="131">
        <f>'Inflation Reduction Act'!B132</f>
        <v>0.37940369807497465</v>
      </c>
      <c r="G5" s="131">
        <f>'Inflation Reduction Act'!C132</f>
        <v>0.37940369807497465</v>
      </c>
      <c r="H5" s="131">
        <f>'Inflation Reduction Act'!D132</f>
        <v>0.37940369807497465</v>
      </c>
      <c r="I5" s="131">
        <f>'Inflation Reduction Act'!E132</f>
        <v>0.38527608915906791</v>
      </c>
      <c r="J5" s="131">
        <f>'Inflation Reduction Act'!F132</f>
        <v>0.39114848024316112</v>
      </c>
      <c r="K5" s="131">
        <f>'Inflation Reduction Act'!G132</f>
        <v>0.39093521895755939</v>
      </c>
      <c r="L5" s="131">
        <f>'Inflation Reduction Act'!H132</f>
        <v>0.39076460992907802</v>
      </c>
      <c r="M5">
        <f>'Subsidies Paid'!U8*'Monetizing Tax Credit Penalty'!$A$30</f>
        <v>6.699999999999999E-2</v>
      </c>
      <c r="N5">
        <f>'Subsidies Paid'!V8*'Monetizing Tax Credit Penalty'!$A$30</f>
        <v>6.699999999999999E-2</v>
      </c>
      <c r="O5">
        <f>'Subsidies Paid'!W8*'Monetizing Tax Credit Penalty'!$A$30</f>
        <v>6.699999999999999E-2</v>
      </c>
      <c r="P5">
        <f>O5</f>
        <v>6.699999999999999E-2</v>
      </c>
      <c r="Q5">
        <f t="shared" ref="Q5:AG5" si="0">P5</f>
        <v>6.699999999999999E-2</v>
      </c>
      <c r="R5">
        <f t="shared" si="0"/>
        <v>6.699999999999999E-2</v>
      </c>
      <c r="S5">
        <f t="shared" si="0"/>
        <v>6.699999999999999E-2</v>
      </c>
      <c r="T5">
        <f t="shared" si="0"/>
        <v>6.699999999999999E-2</v>
      </c>
      <c r="U5">
        <f t="shared" si="0"/>
        <v>6.699999999999999E-2</v>
      </c>
      <c r="V5">
        <f t="shared" si="0"/>
        <v>6.699999999999999E-2</v>
      </c>
      <c r="W5">
        <f t="shared" si="0"/>
        <v>6.699999999999999E-2</v>
      </c>
      <c r="X5">
        <f t="shared" si="0"/>
        <v>6.699999999999999E-2</v>
      </c>
      <c r="Y5">
        <f t="shared" si="0"/>
        <v>6.699999999999999E-2</v>
      </c>
      <c r="Z5">
        <f t="shared" si="0"/>
        <v>6.699999999999999E-2</v>
      </c>
      <c r="AA5">
        <f t="shared" si="0"/>
        <v>6.699999999999999E-2</v>
      </c>
      <c r="AB5">
        <f t="shared" si="0"/>
        <v>6.699999999999999E-2</v>
      </c>
      <c r="AC5">
        <f t="shared" si="0"/>
        <v>6.699999999999999E-2</v>
      </c>
      <c r="AD5">
        <f t="shared" si="0"/>
        <v>6.699999999999999E-2</v>
      </c>
      <c r="AE5">
        <f t="shared" si="0"/>
        <v>6.699999999999999E-2</v>
      </c>
      <c r="AF5">
        <f t="shared" si="0"/>
        <v>6.699999999999999E-2</v>
      </c>
      <c r="AG5">
        <f t="shared" si="0"/>
        <v>6.699999999999999E-2</v>
      </c>
    </row>
    <row r="6" spans="1:36" x14ac:dyDescent="0.25">
      <c r="C6" s="80" t="s">
        <v>600</v>
      </c>
      <c r="D6" s="80"/>
      <c r="E6" s="80"/>
      <c r="F6" s="80"/>
      <c r="G6" s="80"/>
      <c r="H6" s="80"/>
    </row>
    <row r="7" spans="1:36" x14ac:dyDescent="0.25">
      <c r="A7" t="s">
        <v>252</v>
      </c>
      <c r="C7" s="20"/>
      <c r="D7" s="20">
        <f t="shared" ref="D7:AG7" si="1">D5*D4</f>
        <v>233752.94999999998</v>
      </c>
      <c r="E7" s="20">
        <f t="shared" si="1"/>
        <v>191193.21</v>
      </c>
      <c r="F7" s="20">
        <f t="shared" si="1"/>
        <v>393320.22572036472</v>
      </c>
      <c r="G7" s="20">
        <f t="shared" si="1"/>
        <v>373483.10336651467</v>
      </c>
      <c r="H7" s="20">
        <f t="shared" si="1"/>
        <v>356430.04534913879</v>
      </c>
      <c r="I7" s="20">
        <f t="shared" si="1"/>
        <v>337790.42589412362</v>
      </c>
      <c r="J7" s="20">
        <f t="shared" si="1"/>
        <v>323718.39373404259</v>
      </c>
      <c r="K7" s="20">
        <f t="shared" si="1"/>
        <v>305129.62961900258</v>
      </c>
      <c r="L7" s="20">
        <f t="shared" si="1"/>
        <v>288649.22053319152</v>
      </c>
      <c r="M7" s="20">
        <f t="shared" si="1"/>
        <v>46751.125999999997</v>
      </c>
      <c r="N7" s="20">
        <f t="shared" si="1"/>
        <v>45740.229999999996</v>
      </c>
      <c r="O7" s="20">
        <f t="shared" si="1"/>
        <v>44786.685999999994</v>
      </c>
      <c r="P7" s="20">
        <f t="shared" si="1"/>
        <v>43962.518999999993</v>
      </c>
      <c r="Q7" s="20">
        <f t="shared" si="1"/>
        <v>43192.48799999999</v>
      </c>
      <c r="R7" s="20">
        <f t="shared" si="1"/>
        <v>42490.260999999991</v>
      </c>
      <c r="S7" s="20">
        <f t="shared" si="1"/>
        <v>41871.917999999991</v>
      </c>
      <c r="T7" s="20">
        <f t="shared" si="1"/>
        <v>41360.841999999997</v>
      </c>
      <c r="U7" s="20">
        <f t="shared" si="1"/>
        <v>40877.436999999991</v>
      </c>
      <c r="V7" s="20">
        <f t="shared" si="1"/>
        <v>40429.072999999997</v>
      </c>
      <c r="W7" s="20">
        <f t="shared" si="1"/>
        <v>40021.377999999997</v>
      </c>
      <c r="X7" s="20">
        <f t="shared" si="1"/>
        <v>39645.239999999991</v>
      </c>
      <c r="Y7" s="20">
        <f t="shared" si="1"/>
        <v>39288.062999999995</v>
      </c>
      <c r="Z7" s="20">
        <f t="shared" si="1"/>
        <v>38942.208999999995</v>
      </c>
      <c r="AA7" s="20">
        <f t="shared" si="1"/>
        <v>38592.133999999991</v>
      </c>
      <c r="AB7" s="20">
        <f t="shared" si="1"/>
        <v>38234.688999999991</v>
      </c>
      <c r="AC7" s="20">
        <f t="shared" si="1"/>
        <v>37916.974999999991</v>
      </c>
      <c r="AD7" s="20">
        <f t="shared" si="1"/>
        <v>37619.628999999994</v>
      </c>
      <c r="AE7" s="20">
        <f t="shared" si="1"/>
        <v>37333.337999999996</v>
      </c>
      <c r="AF7" s="20">
        <f t="shared" si="1"/>
        <v>37047.515999999996</v>
      </c>
      <c r="AG7" s="20">
        <f t="shared" si="1"/>
        <v>36783.267999999996</v>
      </c>
    </row>
    <row r="9" spans="1:36" x14ac:dyDescent="0.25">
      <c r="A9" s="10" t="s">
        <v>516</v>
      </c>
      <c r="B9" s="10"/>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row>
    <row r="10" spans="1:36" x14ac:dyDescent="0.25">
      <c r="A10" s="14" t="s">
        <v>256</v>
      </c>
      <c r="B10" t="s">
        <v>0</v>
      </c>
      <c r="D10">
        <v>2021</v>
      </c>
      <c r="E10">
        <v>2022</v>
      </c>
      <c r="F10">
        <v>2023</v>
      </c>
      <c r="G10">
        <v>2024</v>
      </c>
      <c r="H10">
        <v>2025</v>
      </c>
      <c r="I10">
        <v>2026</v>
      </c>
      <c r="J10">
        <v>2027</v>
      </c>
      <c r="K10">
        <v>2028</v>
      </c>
      <c r="L10">
        <v>2029</v>
      </c>
      <c r="M10">
        <v>2030</v>
      </c>
      <c r="N10">
        <v>2031</v>
      </c>
      <c r="O10">
        <v>2032</v>
      </c>
      <c r="P10">
        <v>2033</v>
      </c>
      <c r="Q10">
        <v>2034</v>
      </c>
      <c r="R10">
        <v>2035</v>
      </c>
      <c r="S10">
        <v>2036</v>
      </c>
      <c r="T10">
        <v>2037</v>
      </c>
      <c r="U10">
        <v>2038</v>
      </c>
      <c r="V10">
        <v>2039</v>
      </c>
      <c r="W10">
        <v>2040</v>
      </c>
      <c r="X10">
        <v>2041</v>
      </c>
      <c r="Y10">
        <v>2042</v>
      </c>
      <c r="Z10">
        <v>2043</v>
      </c>
      <c r="AA10">
        <v>2044</v>
      </c>
      <c r="AB10">
        <v>2045</v>
      </c>
      <c r="AC10">
        <v>2046</v>
      </c>
      <c r="AD10">
        <v>2047</v>
      </c>
      <c r="AE10">
        <v>2048</v>
      </c>
      <c r="AF10">
        <v>2049</v>
      </c>
      <c r="AG10">
        <v>2050</v>
      </c>
    </row>
    <row r="11" spans="1:36" x14ac:dyDescent="0.25">
      <c r="A11" t="s">
        <v>514</v>
      </c>
      <c r="B11" t="s">
        <v>507</v>
      </c>
      <c r="C11" s="5"/>
      <c r="D11" s="5">
        <v>3954720</v>
      </c>
      <c r="E11" s="5">
        <v>3738570</v>
      </c>
      <c r="F11" s="5">
        <v>3531110</v>
      </c>
      <c r="G11" s="5">
        <v>3258520</v>
      </c>
      <c r="H11">
        <v>3074340</v>
      </c>
      <c r="I11">
        <v>2958590</v>
      </c>
      <c r="J11">
        <v>2853280</v>
      </c>
      <c r="K11">
        <v>2756500</v>
      </c>
      <c r="L11">
        <v>2666830</v>
      </c>
      <c r="M11">
        <v>2583090</v>
      </c>
      <c r="N11">
        <v>2510020</v>
      </c>
      <c r="O11">
        <v>2441580</v>
      </c>
      <c r="P11">
        <v>2377060</v>
      </c>
      <c r="Q11">
        <v>2315900</v>
      </c>
      <c r="R11">
        <v>2257660</v>
      </c>
      <c r="S11">
        <v>2225490</v>
      </c>
      <c r="T11">
        <v>2196980</v>
      </c>
      <c r="U11">
        <v>2171660</v>
      </c>
      <c r="V11">
        <v>2149110</v>
      </c>
      <c r="W11">
        <v>2129020</v>
      </c>
      <c r="X11">
        <v>2094540</v>
      </c>
      <c r="Y11">
        <v>2063310</v>
      </c>
      <c r="Z11">
        <v>2034900</v>
      </c>
      <c r="AA11">
        <v>2008960</v>
      </c>
      <c r="AB11">
        <v>1985200</v>
      </c>
      <c r="AC11">
        <v>1958370</v>
      </c>
      <c r="AD11">
        <v>1934300</v>
      </c>
      <c r="AE11">
        <v>1912600</v>
      </c>
      <c r="AF11">
        <v>1892950</v>
      </c>
      <c r="AG11">
        <v>1875110</v>
      </c>
    </row>
    <row r="12" spans="1:36" x14ac:dyDescent="0.25">
      <c r="A12" t="s">
        <v>603</v>
      </c>
      <c r="D12">
        <f>'Subsidies Paid'!N9*'Monetizing Tax Credit Penalty'!$A$30</f>
        <v>0.20099999999999998</v>
      </c>
      <c r="E12">
        <f>'Subsidies Paid'!O9*'Monetizing Tax Credit Penalty'!$A$30</f>
        <v>0.20099999999999998</v>
      </c>
      <c r="F12" s="131">
        <f>'Inflation Reduction Act'!B141</f>
        <v>0.41625000000000001</v>
      </c>
      <c r="G12" s="131">
        <f>'Inflation Reduction Act'!C141</f>
        <v>0.41625000000000001</v>
      </c>
      <c r="H12" s="131">
        <f>'Inflation Reduction Act'!D141</f>
        <v>0.41625000000000001</v>
      </c>
      <c r="I12" s="131">
        <f>'Inflation Reduction Act'!E141</f>
        <v>0.41625000000000001</v>
      </c>
      <c r="J12" s="131">
        <f>'Inflation Reduction Act'!F141</f>
        <v>0.41625000000000001</v>
      </c>
      <c r="K12" s="131">
        <f>'Inflation Reduction Act'!G141</f>
        <v>0.41625000000000001</v>
      </c>
      <c r="L12" s="131">
        <f>'Inflation Reduction Act'!H141</f>
        <v>0.41625000000000001</v>
      </c>
      <c r="M12" s="131">
        <f>'Inflation Reduction Act'!I141</f>
        <v>0.41625000000000001</v>
      </c>
      <c r="N12" s="131">
        <f>'Inflation Reduction Act'!J141</f>
        <v>0.41625000000000001</v>
      </c>
      <c r="O12" s="131">
        <f>'Inflation Reduction Act'!K141</f>
        <v>0.41625000000000001</v>
      </c>
      <c r="P12" s="131">
        <f>'Inflation Reduction Act'!L141</f>
        <v>0.41625000000000001</v>
      </c>
      <c r="Q12" s="131">
        <f>'Inflation Reduction Act'!M141</f>
        <v>0.41625000000000001</v>
      </c>
      <c r="R12" s="131">
        <f>'Inflation Reduction Act'!N141</f>
        <v>0.41625000000000001</v>
      </c>
      <c r="S12" s="131">
        <f>'Inflation Reduction Act'!O141</f>
        <v>0.41625000000000001</v>
      </c>
      <c r="T12" s="131">
        <f>'Inflation Reduction Act'!P141</f>
        <v>0.31218750000000001</v>
      </c>
      <c r="U12" s="131">
        <f>'Inflation Reduction Act'!Q141</f>
        <v>0.208125</v>
      </c>
      <c r="V12" s="4">
        <f>'Inflation Reduction Act'!R141</f>
        <v>0</v>
      </c>
      <c r="W12" s="4">
        <f>'Inflation Reduction Act'!S141</f>
        <v>0</v>
      </c>
      <c r="X12" s="4">
        <f>'Inflation Reduction Act'!T141</f>
        <v>0</v>
      </c>
      <c r="Y12" s="4">
        <f>'Inflation Reduction Act'!U141</f>
        <v>0</v>
      </c>
      <c r="Z12" s="4">
        <f>'Inflation Reduction Act'!V141</f>
        <v>0</v>
      </c>
      <c r="AA12" s="4">
        <f>'Inflation Reduction Act'!W141</f>
        <v>0</v>
      </c>
      <c r="AB12" s="4">
        <f>'Inflation Reduction Act'!X141</f>
        <v>0</v>
      </c>
      <c r="AC12" s="4">
        <f>'Inflation Reduction Act'!Y141</f>
        <v>0</v>
      </c>
      <c r="AD12" s="4">
        <f>'Inflation Reduction Act'!Z141</f>
        <v>0</v>
      </c>
      <c r="AE12" s="4">
        <f>'Inflation Reduction Act'!AA141</f>
        <v>0</v>
      </c>
      <c r="AF12" s="4">
        <f>'Inflation Reduction Act'!AB141</f>
        <v>0</v>
      </c>
      <c r="AG12" s="4">
        <f>'Inflation Reduction Act'!AC141</f>
        <v>0</v>
      </c>
    </row>
    <row r="13" spans="1:36" x14ac:dyDescent="0.25">
      <c r="I13" s="81" t="s">
        <v>601</v>
      </c>
      <c r="J13" s="81"/>
      <c r="K13" s="81"/>
    </row>
    <row r="14" spans="1:36" x14ac:dyDescent="0.25">
      <c r="A14" t="s">
        <v>515</v>
      </c>
      <c r="C14" s="20"/>
      <c r="D14" s="20">
        <f>D12*D11</f>
        <v>794898.72</v>
      </c>
      <c r="E14" s="20">
        <f>E12*E11</f>
        <v>751452.57</v>
      </c>
      <c r="F14" s="20">
        <f t="shared" ref="F14:AG14" si="2">F12*F11</f>
        <v>1469824.5375000001</v>
      </c>
      <c r="G14" s="20">
        <f t="shared" si="2"/>
        <v>1356358.95</v>
      </c>
      <c r="H14" s="20">
        <f t="shared" si="2"/>
        <v>1279694.0250000001</v>
      </c>
      <c r="I14" s="20">
        <f t="shared" si="2"/>
        <v>1231513.0875000001</v>
      </c>
      <c r="J14" s="20">
        <f t="shared" si="2"/>
        <v>1187677.8</v>
      </c>
      <c r="K14" s="20">
        <f t="shared" si="2"/>
        <v>1147393.125</v>
      </c>
      <c r="L14" s="20">
        <f t="shared" si="2"/>
        <v>1110067.9875</v>
      </c>
      <c r="M14" s="20">
        <f t="shared" si="2"/>
        <v>1075211.2124999999</v>
      </c>
      <c r="N14" s="20">
        <f t="shared" si="2"/>
        <v>1044795.8250000001</v>
      </c>
      <c r="O14" s="20">
        <f t="shared" si="2"/>
        <v>1016307.675</v>
      </c>
      <c r="P14" s="20">
        <f t="shared" si="2"/>
        <v>989451.22499999998</v>
      </c>
      <c r="Q14" s="20">
        <f t="shared" si="2"/>
        <v>963993.375</v>
      </c>
      <c r="R14" s="20">
        <f t="shared" si="2"/>
        <v>939750.97499999998</v>
      </c>
      <c r="S14" s="20">
        <f t="shared" si="2"/>
        <v>926360.21250000002</v>
      </c>
      <c r="T14" s="20">
        <f t="shared" si="2"/>
        <v>685869.69374999998</v>
      </c>
      <c r="U14" s="20">
        <f t="shared" si="2"/>
        <v>451976.73749999999</v>
      </c>
      <c r="V14" s="20">
        <f t="shared" si="2"/>
        <v>0</v>
      </c>
      <c r="W14" s="20">
        <f t="shared" si="2"/>
        <v>0</v>
      </c>
      <c r="X14" s="20">
        <f t="shared" si="2"/>
        <v>0</v>
      </c>
      <c r="Y14" s="20">
        <f t="shared" si="2"/>
        <v>0</v>
      </c>
      <c r="Z14" s="20">
        <f t="shared" si="2"/>
        <v>0</v>
      </c>
      <c r="AA14" s="20">
        <f t="shared" si="2"/>
        <v>0</v>
      </c>
      <c r="AB14" s="20">
        <f t="shared" si="2"/>
        <v>0</v>
      </c>
      <c r="AC14" s="20">
        <f t="shared" si="2"/>
        <v>0</v>
      </c>
      <c r="AD14" s="20">
        <f t="shared" si="2"/>
        <v>0</v>
      </c>
      <c r="AE14" s="20">
        <f t="shared" si="2"/>
        <v>0</v>
      </c>
      <c r="AF14" s="20">
        <f t="shared" si="2"/>
        <v>0</v>
      </c>
      <c r="AG14" s="20">
        <f t="shared" si="2"/>
        <v>0</v>
      </c>
    </row>
    <row r="16" spans="1:36" x14ac:dyDescent="0.25">
      <c r="A16" s="10" t="s">
        <v>312</v>
      </c>
      <c r="B16" s="10"/>
      <c r="C16" s="9"/>
      <c r="D16" s="9"/>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row>
    <row r="17" spans="1:35" x14ac:dyDescent="0.25">
      <c r="A17" s="14" t="s">
        <v>256</v>
      </c>
      <c r="B17" t="s">
        <v>0</v>
      </c>
      <c r="D17">
        <v>2021</v>
      </c>
      <c r="E17">
        <v>2022</v>
      </c>
      <c r="F17">
        <v>2023</v>
      </c>
      <c r="G17">
        <v>2024</v>
      </c>
      <c r="H17">
        <v>2025</v>
      </c>
      <c r="I17">
        <v>2026</v>
      </c>
      <c r="J17">
        <v>2027</v>
      </c>
      <c r="K17">
        <v>2028</v>
      </c>
      <c r="L17">
        <v>2029</v>
      </c>
      <c r="M17">
        <v>2030</v>
      </c>
      <c r="N17">
        <v>2031</v>
      </c>
      <c r="O17">
        <v>2032</v>
      </c>
      <c r="P17">
        <v>2033</v>
      </c>
      <c r="Q17">
        <v>2034</v>
      </c>
      <c r="R17">
        <v>2035</v>
      </c>
      <c r="S17">
        <v>2036</v>
      </c>
      <c r="T17">
        <v>2037</v>
      </c>
      <c r="U17">
        <v>2038</v>
      </c>
      <c r="V17">
        <v>2039</v>
      </c>
      <c r="W17">
        <v>2040</v>
      </c>
      <c r="X17">
        <v>2041</v>
      </c>
      <c r="Y17">
        <v>2042</v>
      </c>
      <c r="Z17">
        <v>2043</v>
      </c>
      <c r="AA17">
        <v>2044</v>
      </c>
      <c r="AB17">
        <v>2045</v>
      </c>
      <c r="AC17">
        <v>2046</v>
      </c>
      <c r="AD17">
        <v>2047</v>
      </c>
      <c r="AE17">
        <v>2048</v>
      </c>
      <c r="AF17">
        <v>2049</v>
      </c>
      <c r="AG17">
        <v>2050</v>
      </c>
    </row>
    <row r="18" spans="1:35" x14ac:dyDescent="0.25">
      <c r="A18" t="s">
        <v>253</v>
      </c>
      <c r="B18" t="s">
        <v>507</v>
      </c>
      <c r="C18" s="5"/>
      <c r="D18" s="5">
        <v>6169200</v>
      </c>
      <c r="E18" s="5">
        <v>5843880</v>
      </c>
      <c r="F18" s="5">
        <v>5630240</v>
      </c>
      <c r="G18" s="5">
        <v>5422800</v>
      </c>
      <c r="H18" s="5">
        <v>5233450</v>
      </c>
      <c r="I18" s="5">
        <v>5058220</v>
      </c>
      <c r="J18" s="5">
        <v>4898610</v>
      </c>
      <c r="K18" s="5">
        <v>4753980</v>
      </c>
      <c r="L18" s="5">
        <v>4620220</v>
      </c>
      <c r="M18" s="5">
        <v>4501030</v>
      </c>
      <c r="N18" s="5">
        <v>4393600</v>
      </c>
      <c r="O18" s="5">
        <v>4297490</v>
      </c>
      <c r="P18" s="5">
        <v>4212530</v>
      </c>
      <c r="Q18" s="5">
        <v>4135500</v>
      </c>
      <c r="R18" s="5">
        <v>4069500</v>
      </c>
      <c r="S18" s="5">
        <v>4010230</v>
      </c>
      <c r="T18" s="5">
        <v>3958590</v>
      </c>
      <c r="U18" s="5">
        <v>3914720</v>
      </c>
      <c r="V18" s="5">
        <v>3876450</v>
      </c>
      <c r="W18" s="5">
        <v>3843370</v>
      </c>
      <c r="X18" s="5">
        <v>3814240</v>
      </c>
      <c r="Y18" s="5">
        <v>3789350</v>
      </c>
      <c r="Z18" s="5">
        <v>3768370</v>
      </c>
      <c r="AA18" s="5">
        <v>3749030</v>
      </c>
      <c r="AB18" s="5">
        <v>3730660</v>
      </c>
      <c r="AC18" s="5">
        <v>3714590</v>
      </c>
      <c r="AD18" s="5">
        <v>3697200</v>
      </c>
      <c r="AE18" s="5">
        <v>3680150</v>
      </c>
      <c r="AF18" s="5">
        <v>3662120</v>
      </c>
      <c r="AG18" s="5">
        <v>3640820</v>
      </c>
    </row>
    <row r="19" spans="1:35" x14ac:dyDescent="0.25">
      <c r="A19" t="s">
        <v>604</v>
      </c>
      <c r="D19">
        <f>'Subsidies Paid'!L8*'Monetizing Tax Credit Penalty'!$A$30</f>
        <v>0.20099999999999998</v>
      </c>
      <c r="E19">
        <f>'Subsidies Paid'!M8*'Monetizing Tax Credit Penalty'!$A$30</f>
        <v>0.17419999999999999</v>
      </c>
      <c r="F19" s="131">
        <f>'Inflation Reduction Act'!B135</f>
        <v>0.41625000000000001</v>
      </c>
      <c r="G19" s="131">
        <f>'Inflation Reduction Act'!C135</f>
        <v>0.41625000000000001</v>
      </c>
      <c r="H19" s="131">
        <f>'Inflation Reduction Act'!D135</f>
        <v>0.41625000000000001</v>
      </c>
      <c r="I19" s="131">
        <f>'Inflation Reduction Act'!E135</f>
        <v>0.41625000000000001</v>
      </c>
      <c r="J19" s="131">
        <f>'Inflation Reduction Act'!F135</f>
        <v>0.41625000000000001</v>
      </c>
      <c r="K19" s="131">
        <f>'Inflation Reduction Act'!G135</f>
        <v>0.41625000000000001</v>
      </c>
      <c r="L19" s="131">
        <f>'Inflation Reduction Act'!H135</f>
        <v>0.41625000000000001</v>
      </c>
      <c r="M19" s="131">
        <f>'Inflation Reduction Act'!I135</f>
        <v>0.41625000000000001</v>
      </c>
      <c r="N19" s="131">
        <f>'Inflation Reduction Act'!J135</f>
        <v>0.41625000000000001</v>
      </c>
      <c r="O19" s="131">
        <f>'Inflation Reduction Act'!K135</f>
        <v>0.41625000000000001</v>
      </c>
      <c r="P19" s="131">
        <f>'Inflation Reduction Act'!L135</f>
        <v>0.41625000000000001</v>
      </c>
      <c r="Q19" s="131">
        <f>'Inflation Reduction Act'!M135</f>
        <v>0.41625000000000001</v>
      </c>
      <c r="R19" s="131">
        <f>'Inflation Reduction Act'!N135</f>
        <v>0.41625000000000001</v>
      </c>
      <c r="S19" s="131">
        <f>'Inflation Reduction Act'!O135</f>
        <v>0.41625000000000001</v>
      </c>
      <c r="T19" s="131">
        <f>'Inflation Reduction Act'!P135</f>
        <v>0.31218750000000001</v>
      </c>
      <c r="U19" s="131">
        <f>'Inflation Reduction Act'!Q135</f>
        <v>0.208125</v>
      </c>
      <c r="V19">
        <f>'Subsidies Paid'!$W$8*'Monetizing Tax Credit Penalty'!$A$30</f>
        <v>6.699999999999999E-2</v>
      </c>
      <c r="W19">
        <f t="shared" ref="Q19:AG19" si="3">V19</f>
        <v>6.699999999999999E-2</v>
      </c>
      <c r="X19">
        <f t="shared" si="3"/>
        <v>6.699999999999999E-2</v>
      </c>
      <c r="Y19">
        <f t="shared" si="3"/>
        <v>6.699999999999999E-2</v>
      </c>
      <c r="Z19">
        <f t="shared" si="3"/>
        <v>6.699999999999999E-2</v>
      </c>
      <c r="AA19">
        <f t="shared" si="3"/>
        <v>6.699999999999999E-2</v>
      </c>
      <c r="AB19">
        <f t="shared" si="3"/>
        <v>6.699999999999999E-2</v>
      </c>
      <c r="AC19">
        <f t="shared" si="3"/>
        <v>6.699999999999999E-2</v>
      </c>
      <c r="AD19">
        <f t="shared" si="3"/>
        <v>6.699999999999999E-2</v>
      </c>
      <c r="AE19">
        <f t="shared" si="3"/>
        <v>6.699999999999999E-2</v>
      </c>
      <c r="AF19">
        <f t="shared" si="3"/>
        <v>6.699999999999999E-2</v>
      </c>
      <c r="AG19">
        <f t="shared" si="3"/>
        <v>6.699999999999999E-2</v>
      </c>
    </row>
    <row r="20" spans="1:35" x14ac:dyDescent="0.25">
      <c r="C20" s="35"/>
      <c r="D20" s="80" t="s">
        <v>600</v>
      </c>
      <c r="E20" s="80"/>
      <c r="F20" s="80"/>
      <c r="G20" s="80"/>
      <c r="H20" s="80"/>
      <c r="I20" s="80"/>
    </row>
    <row r="21" spans="1:35" x14ac:dyDescent="0.25">
      <c r="A21" t="s">
        <v>254</v>
      </c>
      <c r="D21">
        <f t="shared" ref="D21:AG21" si="4">D19*D18</f>
        <v>1240009.2</v>
      </c>
      <c r="E21">
        <f t="shared" si="4"/>
        <v>1018003.8959999999</v>
      </c>
      <c r="F21">
        <f t="shared" si="4"/>
        <v>2343587.4</v>
      </c>
      <c r="G21">
        <f t="shared" si="4"/>
        <v>2257240.5</v>
      </c>
      <c r="H21">
        <f t="shared" si="4"/>
        <v>2178423.5625</v>
      </c>
      <c r="I21">
        <f t="shared" si="4"/>
        <v>2105484.0750000002</v>
      </c>
      <c r="J21">
        <f t="shared" si="4"/>
        <v>2039046.4125000001</v>
      </c>
      <c r="K21">
        <f t="shared" si="4"/>
        <v>1978844.175</v>
      </c>
      <c r="L21">
        <f t="shared" si="4"/>
        <v>1923166.575</v>
      </c>
      <c r="M21">
        <f t="shared" si="4"/>
        <v>1873553.7375</v>
      </c>
      <c r="N21">
        <f t="shared" si="4"/>
        <v>1828836</v>
      </c>
      <c r="O21">
        <f t="shared" si="4"/>
        <v>1788830.2125000001</v>
      </c>
      <c r="P21">
        <f t="shared" si="4"/>
        <v>1753465.6125</v>
      </c>
      <c r="Q21">
        <f t="shared" si="4"/>
        <v>1721401.875</v>
      </c>
      <c r="R21">
        <f t="shared" si="4"/>
        <v>1693929.375</v>
      </c>
      <c r="S21">
        <f t="shared" si="4"/>
        <v>1669258.2375</v>
      </c>
      <c r="T21">
        <f t="shared" si="4"/>
        <v>1235822.315625</v>
      </c>
      <c r="U21">
        <f t="shared" si="4"/>
        <v>814751.1</v>
      </c>
      <c r="V21" s="5">
        <f>V19*V18</f>
        <v>259722.14999999997</v>
      </c>
      <c r="W21">
        <f t="shared" si="4"/>
        <v>257505.78999999995</v>
      </c>
      <c r="X21">
        <f t="shared" si="4"/>
        <v>255554.07999999996</v>
      </c>
      <c r="Y21">
        <f t="shared" si="4"/>
        <v>253886.44999999995</v>
      </c>
      <c r="Z21">
        <f t="shared" si="4"/>
        <v>252480.78999999995</v>
      </c>
      <c r="AA21">
        <f t="shared" si="4"/>
        <v>251185.00999999995</v>
      </c>
      <c r="AB21">
        <f t="shared" si="4"/>
        <v>249954.21999999997</v>
      </c>
      <c r="AC21">
        <f t="shared" si="4"/>
        <v>248877.52999999997</v>
      </c>
      <c r="AD21">
        <f t="shared" si="4"/>
        <v>247712.39999999997</v>
      </c>
      <c r="AE21">
        <f t="shared" si="4"/>
        <v>246570.04999999996</v>
      </c>
      <c r="AF21">
        <f t="shared" si="4"/>
        <v>245362.03999999995</v>
      </c>
      <c r="AG21">
        <f t="shared" si="4"/>
        <v>243934.93999999997</v>
      </c>
    </row>
    <row r="23" spans="1:35" x14ac:dyDescent="0.25">
      <c r="A23" s="10" t="s">
        <v>313</v>
      </c>
      <c r="B23" s="10"/>
      <c r="C23" s="9"/>
      <c r="D23" s="9"/>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row>
    <row r="24" spans="1:35" x14ac:dyDescent="0.25">
      <c r="A24" s="14" t="s">
        <v>256</v>
      </c>
      <c r="B24" t="s">
        <v>0</v>
      </c>
      <c r="D24">
        <v>2021</v>
      </c>
      <c r="E24">
        <v>2022</v>
      </c>
      <c r="F24">
        <v>2023</v>
      </c>
      <c r="G24">
        <v>2024</v>
      </c>
      <c r="H24">
        <v>2025</v>
      </c>
      <c r="I24">
        <v>2026</v>
      </c>
      <c r="J24">
        <v>2027</v>
      </c>
      <c r="K24">
        <v>2028</v>
      </c>
      <c r="L24">
        <v>2029</v>
      </c>
      <c r="M24">
        <v>2030</v>
      </c>
      <c r="N24">
        <v>2031</v>
      </c>
      <c r="O24">
        <v>2032</v>
      </c>
      <c r="P24">
        <v>2033</v>
      </c>
      <c r="Q24">
        <v>2034</v>
      </c>
      <c r="R24">
        <v>2035</v>
      </c>
      <c r="S24">
        <v>2036</v>
      </c>
      <c r="T24">
        <v>2037</v>
      </c>
      <c r="U24">
        <v>2038</v>
      </c>
      <c r="V24">
        <v>2039</v>
      </c>
      <c r="W24">
        <v>2040</v>
      </c>
      <c r="X24">
        <v>2041</v>
      </c>
      <c r="Y24">
        <v>2042</v>
      </c>
      <c r="Z24">
        <v>2043</v>
      </c>
      <c r="AA24">
        <v>2044</v>
      </c>
      <c r="AB24">
        <v>2045</v>
      </c>
      <c r="AC24">
        <v>2046</v>
      </c>
      <c r="AD24">
        <v>2047</v>
      </c>
      <c r="AE24">
        <v>2048</v>
      </c>
      <c r="AF24">
        <v>2049</v>
      </c>
      <c r="AG24">
        <v>2050</v>
      </c>
    </row>
    <row r="25" spans="1:35" x14ac:dyDescent="0.25">
      <c r="A25" t="s">
        <v>299</v>
      </c>
      <c r="B25" t="s">
        <v>507</v>
      </c>
      <c r="C25" s="5"/>
      <c r="D25" s="5">
        <v>5940580</v>
      </c>
      <c r="E25" s="5">
        <v>5849080</v>
      </c>
      <c r="F25" s="5">
        <v>5757950</v>
      </c>
      <c r="G25" s="5">
        <v>5667180</v>
      </c>
      <c r="H25" s="5">
        <v>5576790</v>
      </c>
      <c r="I25" s="5">
        <v>5486760</v>
      </c>
      <c r="J25" s="5">
        <v>5397110</v>
      </c>
      <c r="K25" s="5">
        <v>5307820</v>
      </c>
      <c r="L25" s="5">
        <v>5218900</v>
      </c>
      <c r="M25" s="5">
        <v>5130360</v>
      </c>
      <c r="N25" s="5">
        <v>5041190</v>
      </c>
      <c r="O25" s="5">
        <v>5015980</v>
      </c>
      <c r="P25" s="5">
        <v>4990900</v>
      </c>
      <c r="Q25" s="5">
        <v>4965950</v>
      </c>
      <c r="R25" s="5">
        <v>4941120</v>
      </c>
      <c r="S25" s="5">
        <v>4916410</v>
      </c>
      <c r="T25" s="5">
        <v>4891830</v>
      </c>
      <c r="U25" s="5">
        <v>4867370</v>
      </c>
      <c r="V25" s="5">
        <v>4843030</v>
      </c>
      <c r="W25" s="5">
        <v>4818820</v>
      </c>
      <c r="X25" s="5">
        <v>4794730</v>
      </c>
      <c r="Y25" s="5">
        <v>4770750</v>
      </c>
      <c r="Z25" s="5">
        <v>4746900</v>
      </c>
      <c r="AA25" s="5">
        <v>4723160</v>
      </c>
      <c r="AB25" s="5">
        <v>4699550</v>
      </c>
      <c r="AC25" s="5">
        <v>4676050</v>
      </c>
      <c r="AD25" s="5">
        <v>4652670</v>
      </c>
      <c r="AE25" s="5">
        <v>4629410</v>
      </c>
      <c r="AF25" s="5">
        <v>4606260</v>
      </c>
      <c r="AG25" s="5">
        <v>4583230</v>
      </c>
    </row>
    <row r="26" spans="1:35" x14ac:dyDescent="0.25">
      <c r="A26" t="s">
        <v>605</v>
      </c>
      <c r="D26">
        <f>'Subsidies Paid'!N13*'Monetizing Tax Credit Penalty'!$A$30</f>
        <v>6.699999999999999E-2</v>
      </c>
      <c r="E26">
        <f>'Subsidies Paid'!O13*'Monetizing Tax Credit Penalty'!$A$30</f>
        <v>6.699999999999999E-2</v>
      </c>
      <c r="F26" s="131">
        <f>'Inflation Reduction Act'!$B$138</f>
        <v>0.41625000000000001</v>
      </c>
      <c r="G26" s="131">
        <f>'Inflation Reduction Act'!$B$138</f>
        <v>0.41625000000000001</v>
      </c>
      <c r="H26" s="131">
        <f>'Inflation Reduction Act'!$B$138</f>
        <v>0.41625000000000001</v>
      </c>
      <c r="I26" s="131">
        <f>'Inflation Reduction Act'!$B$138</f>
        <v>0.41625000000000001</v>
      </c>
      <c r="J26" s="131">
        <f>'Inflation Reduction Act'!$B$138</f>
        <v>0.41625000000000001</v>
      </c>
      <c r="K26" s="131">
        <f>'Inflation Reduction Act'!$B$138</f>
        <v>0.41625000000000001</v>
      </c>
      <c r="L26" s="131">
        <f>'Inflation Reduction Act'!$B$138</f>
        <v>0.41625000000000001</v>
      </c>
      <c r="M26" s="131">
        <f>'Inflation Reduction Act'!$B$138</f>
        <v>0.41625000000000001</v>
      </c>
      <c r="N26" s="131">
        <f>'Inflation Reduction Act'!$B$138</f>
        <v>0.41625000000000001</v>
      </c>
      <c r="O26" s="131">
        <f>'Inflation Reduction Act'!$B$138</f>
        <v>0.41625000000000001</v>
      </c>
      <c r="P26" s="131">
        <f>'Inflation Reduction Act'!$B$138</f>
        <v>0.41625000000000001</v>
      </c>
      <c r="Q26" s="131">
        <f>'Inflation Reduction Act'!$B$138</f>
        <v>0.41625000000000001</v>
      </c>
      <c r="R26" s="131">
        <f>'Inflation Reduction Act'!$B$138</f>
        <v>0.41625000000000001</v>
      </c>
      <c r="S26" s="131">
        <f>'Inflation Reduction Act'!$B$138</f>
        <v>0.41625000000000001</v>
      </c>
      <c r="T26" s="131">
        <f>'Inflation Reduction Act'!$B$138</f>
        <v>0.41625000000000001</v>
      </c>
      <c r="U26" s="131">
        <f>'Inflation Reduction Act'!$B$138</f>
        <v>0.41625000000000001</v>
      </c>
      <c r="V26">
        <f>'Subsidies Paid'!$O$13*'Monetizing Tax Credit Penalty'!$A$30</f>
        <v>6.699999999999999E-2</v>
      </c>
      <c r="W26">
        <f t="shared" ref="O26:AG26" si="5">V26</f>
        <v>6.699999999999999E-2</v>
      </c>
      <c r="X26">
        <f t="shared" si="5"/>
        <v>6.699999999999999E-2</v>
      </c>
      <c r="Y26">
        <f t="shared" si="5"/>
        <v>6.699999999999999E-2</v>
      </c>
      <c r="Z26">
        <f t="shared" si="5"/>
        <v>6.699999999999999E-2</v>
      </c>
      <c r="AA26">
        <f t="shared" si="5"/>
        <v>6.699999999999999E-2</v>
      </c>
      <c r="AB26">
        <f t="shared" si="5"/>
        <v>6.699999999999999E-2</v>
      </c>
      <c r="AC26">
        <f t="shared" si="5"/>
        <v>6.699999999999999E-2</v>
      </c>
      <c r="AD26">
        <f t="shared" si="5"/>
        <v>6.699999999999999E-2</v>
      </c>
      <c r="AE26">
        <f t="shared" si="5"/>
        <v>6.699999999999999E-2</v>
      </c>
      <c r="AF26">
        <f t="shared" si="5"/>
        <v>6.699999999999999E-2</v>
      </c>
      <c r="AG26">
        <f t="shared" si="5"/>
        <v>6.699999999999999E-2</v>
      </c>
    </row>
    <row r="27" spans="1:35" x14ac:dyDescent="0.25">
      <c r="A27" t="s">
        <v>300</v>
      </c>
      <c r="C27" s="20"/>
      <c r="D27" s="20">
        <f t="shared" ref="D27:AG27" si="6">D25*D26</f>
        <v>398018.85999999993</v>
      </c>
      <c r="E27" s="20">
        <f t="shared" si="6"/>
        <v>391888.35999999993</v>
      </c>
      <c r="F27" s="20">
        <f t="shared" si="6"/>
        <v>2396746.6875</v>
      </c>
      <c r="G27" s="20">
        <f t="shared" si="6"/>
        <v>2358963.6750000003</v>
      </c>
      <c r="H27" s="20">
        <f t="shared" si="6"/>
        <v>2321338.8374999999</v>
      </c>
      <c r="I27" s="20">
        <f t="shared" si="6"/>
        <v>2283863.85</v>
      </c>
      <c r="J27" s="20">
        <f t="shared" si="6"/>
        <v>2246547.0375000001</v>
      </c>
      <c r="K27" s="20">
        <f t="shared" si="6"/>
        <v>2209380.0750000002</v>
      </c>
      <c r="L27" s="20">
        <f t="shared" si="6"/>
        <v>2172367.125</v>
      </c>
      <c r="M27" s="20">
        <f t="shared" si="6"/>
        <v>2135512.35</v>
      </c>
      <c r="N27" s="20">
        <f t="shared" si="6"/>
        <v>2098395.3374999999</v>
      </c>
      <c r="O27" s="20">
        <f t="shared" si="6"/>
        <v>2087901.675</v>
      </c>
      <c r="P27" s="20">
        <f t="shared" si="6"/>
        <v>2077462.125</v>
      </c>
      <c r="Q27" s="20">
        <f t="shared" si="6"/>
        <v>2067076.6875</v>
      </c>
      <c r="R27" s="20">
        <f t="shared" si="6"/>
        <v>2056741.2</v>
      </c>
      <c r="S27" s="20">
        <f t="shared" si="6"/>
        <v>2046455.6625000001</v>
      </c>
      <c r="T27" s="20">
        <f t="shared" si="6"/>
        <v>2036224.2375</v>
      </c>
      <c r="U27" s="20">
        <f t="shared" si="6"/>
        <v>2026042.7625</v>
      </c>
      <c r="V27" s="20">
        <f t="shared" si="6"/>
        <v>324483.00999999995</v>
      </c>
      <c r="W27" s="20">
        <f t="shared" si="6"/>
        <v>322860.93999999994</v>
      </c>
      <c r="X27" s="20">
        <f t="shared" si="6"/>
        <v>321246.90999999997</v>
      </c>
      <c r="Y27" s="20">
        <f t="shared" si="6"/>
        <v>319640.24999999994</v>
      </c>
      <c r="Z27" s="20">
        <f t="shared" si="6"/>
        <v>318042.29999999993</v>
      </c>
      <c r="AA27" s="20">
        <f t="shared" si="6"/>
        <v>316451.71999999997</v>
      </c>
      <c r="AB27" s="20">
        <f t="shared" si="6"/>
        <v>314869.84999999998</v>
      </c>
      <c r="AC27" s="20">
        <f t="shared" si="6"/>
        <v>313295.34999999998</v>
      </c>
      <c r="AD27" s="20">
        <f t="shared" si="6"/>
        <v>311728.88999999996</v>
      </c>
      <c r="AE27" s="20">
        <f t="shared" si="6"/>
        <v>310170.46999999997</v>
      </c>
      <c r="AF27" s="20">
        <f t="shared" si="6"/>
        <v>308619.41999999993</v>
      </c>
      <c r="AG27" s="20">
        <f t="shared" si="6"/>
        <v>307076.40999999997</v>
      </c>
    </row>
    <row r="29" spans="1:35" x14ac:dyDescent="0.25">
      <c r="A29" s="13" t="s">
        <v>314</v>
      </c>
      <c r="B29" s="13"/>
      <c r="C29" s="13"/>
      <c r="D29" s="13"/>
      <c r="E29" s="13"/>
      <c r="F29" s="13"/>
      <c r="G29" s="13"/>
      <c r="H29" s="13"/>
      <c r="I29" s="13"/>
      <c r="J29" s="13"/>
      <c r="K29" s="13"/>
      <c r="L29" s="13"/>
      <c r="M29" s="13"/>
      <c r="N29" s="13"/>
      <c r="O29" s="13"/>
      <c r="P29" s="13"/>
      <c r="Q29" s="13"/>
      <c r="R29" s="13"/>
      <c r="S29" s="13"/>
      <c r="T29" s="13"/>
      <c r="U29" s="13"/>
      <c r="V29" s="13"/>
      <c r="W29" s="13"/>
      <c r="X29" s="13"/>
      <c r="Y29" s="13"/>
      <c r="Z29" s="13"/>
      <c r="AA29" s="13"/>
      <c r="AB29" s="13"/>
      <c r="AC29" s="13"/>
      <c r="AD29" s="13"/>
      <c r="AE29" s="13"/>
      <c r="AF29" s="13"/>
      <c r="AG29" s="13"/>
      <c r="AH29" s="13"/>
      <c r="AI29" s="13"/>
    </row>
    <row r="30" spans="1:35" x14ac:dyDescent="0.25">
      <c r="A30" s="15" t="s">
        <v>32</v>
      </c>
      <c r="B30" t="s">
        <v>0</v>
      </c>
      <c r="D30">
        <v>2021</v>
      </c>
      <c r="E30">
        <v>2022</v>
      </c>
      <c r="F30">
        <v>2023</v>
      </c>
      <c r="G30">
        <v>2024</v>
      </c>
      <c r="H30">
        <v>2025</v>
      </c>
      <c r="I30">
        <v>2026</v>
      </c>
      <c r="J30">
        <v>2027</v>
      </c>
      <c r="K30">
        <v>2028</v>
      </c>
      <c r="L30">
        <v>2029</v>
      </c>
      <c r="M30">
        <v>2030</v>
      </c>
      <c r="N30">
        <v>2031</v>
      </c>
      <c r="O30">
        <v>2032</v>
      </c>
      <c r="P30">
        <v>2033</v>
      </c>
      <c r="Q30">
        <v>2034</v>
      </c>
      <c r="R30">
        <v>2035</v>
      </c>
      <c r="S30">
        <v>2036</v>
      </c>
      <c r="T30">
        <v>2037</v>
      </c>
      <c r="U30">
        <v>2038</v>
      </c>
      <c r="V30">
        <v>2039</v>
      </c>
      <c r="W30">
        <v>2040</v>
      </c>
      <c r="X30">
        <v>2041</v>
      </c>
      <c r="Y30">
        <v>2042</v>
      </c>
      <c r="Z30">
        <v>2043</v>
      </c>
      <c r="AA30">
        <v>2044</v>
      </c>
      <c r="AB30">
        <v>2045</v>
      </c>
      <c r="AC30">
        <v>2046</v>
      </c>
      <c r="AD30">
        <v>2047</v>
      </c>
      <c r="AE30">
        <v>2048</v>
      </c>
      <c r="AF30">
        <v>2049</v>
      </c>
      <c r="AG30">
        <v>2050</v>
      </c>
    </row>
    <row r="31" spans="1:35" x14ac:dyDescent="0.25">
      <c r="A31" t="s">
        <v>257</v>
      </c>
      <c r="B31" t="s">
        <v>298</v>
      </c>
      <c r="C31" s="5"/>
      <c r="D31" s="5">
        <f>'Subsidies Paid'!K4*10^9</f>
        <v>300000000</v>
      </c>
      <c r="E31" s="5">
        <f t="shared" ref="E31:AG31" si="7">D31</f>
        <v>300000000</v>
      </c>
      <c r="F31" s="5">
        <f t="shared" si="7"/>
        <v>300000000</v>
      </c>
      <c r="G31" s="5">
        <f t="shared" si="7"/>
        <v>300000000</v>
      </c>
      <c r="H31" s="5">
        <f t="shared" si="7"/>
        <v>300000000</v>
      </c>
      <c r="I31" s="5">
        <f t="shared" si="7"/>
        <v>300000000</v>
      </c>
      <c r="J31" s="5">
        <f t="shared" si="7"/>
        <v>300000000</v>
      </c>
      <c r="K31" s="5">
        <f t="shared" si="7"/>
        <v>300000000</v>
      </c>
      <c r="L31" s="5">
        <f t="shared" si="7"/>
        <v>300000000</v>
      </c>
      <c r="M31" s="5">
        <f t="shared" si="7"/>
        <v>300000000</v>
      </c>
      <c r="N31" s="5">
        <f t="shared" si="7"/>
        <v>300000000</v>
      </c>
      <c r="O31" s="5">
        <f t="shared" si="7"/>
        <v>300000000</v>
      </c>
      <c r="P31" s="5">
        <f t="shared" si="7"/>
        <v>300000000</v>
      </c>
      <c r="Q31" s="5">
        <f t="shared" si="7"/>
        <v>300000000</v>
      </c>
      <c r="R31" s="5">
        <f t="shared" si="7"/>
        <v>300000000</v>
      </c>
      <c r="S31" s="5">
        <f t="shared" si="7"/>
        <v>300000000</v>
      </c>
      <c r="T31" s="5">
        <f t="shared" si="7"/>
        <v>300000000</v>
      </c>
      <c r="U31" s="5">
        <f t="shared" si="7"/>
        <v>300000000</v>
      </c>
      <c r="V31" s="5">
        <f t="shared" si="7"/>
        <v>300000000</v>
      </c>
      <c r="W31" s="5">
        <f t="shared" si="7"/>
        <v>300000000</v>
      </c>
      <c r="X31" s="5">
        <f t="shared" si="7"/>
        <v>300000000</v>
      </c>
      <c r="Y31" s="5">
        <f t="shared" si="7"/>
        <v>300000000</v>
      </c>
      <c r="Z31" s="5">
        <f t="shared" si="7"/>
        <v>300000000</v>
      </c>
      <c r="AA31" s="5">
        <f t="shared" si="7"/>
        <v>300000000</v>
      </c>
      <c r="AB31" s="5">
        <f t="shared" si="7"/>
        <v>300000000</v>
      </c>
      <c r="AC31" s="5">
        <f t="shared" si="7"/>
        <v>300000000</v>
      </c>
      <c r="AD31" s="5">
        <f t="shared" si="7"/>
        <v>300000000</v>
      </c>
      <c r="AE31" s="5">
        <f t="shared" si="7"/>
        <v>300000000</v>
      </c>
      <c r="AF31" s="5">
        <f t="shared" si="7"/>
        <v>300000000</v>
      </c>
      <c r="AG31" s="5">
        <f t="shared" si="7"/>
        <v>300000000</v>
      </c>
      <c r="AH31" s="5"/>
      <c r="AI31" s="5"/>
    </row>
    <row r="32" spans="1:35" x14ac:dyDescent="0.25">
      <c r="A32" t="s">
        <v>258</v>
      </c>
      <c r="B32" t="s">
        <v>636</v>
      </c>
      <c r="C32" s="5"/>
      <c r="D32" s="5">
        <f>INDEX('AEO 2022 Table 8'!19:19,MATCH(Calculations!D30,'AEO 2022 Table 8'!13:13,0))*10^6</f>
        <v>937806519</v>
      </c>
      <c r="E32" s="5">
        <f>INDEX('AEO 2023 Table 8'!19:19,MATCH(Calculations!E30,'AEO 2023 Table 8'!13:13,0))*10^6</f>
        <v>832226318</v>
      </c>
      <c r="F32" s="5">
        <f>INDEX('AEO 2023 Table 8'!19:19,MATCH(Calculations!F30,'AEO 2023 Table 8'!13:13,0))*10^6</f>
        <v>783518738</v>
      </c>
      <c r="G32" s="5">
        <f>INDEX('AEO 2023 Table 8'!19:19,MATCH(Calculations!G30,'AEO 2023 Table 8'!13:13,0))*10^6</f>
        <v>824056763</v>
      </c>
      <c r="H32" s="5">
        <f>INDEX('AEO 2023 Table 8'!19:19,MATCH(Calculations!H30,'AEO 2023 Table 8'!13:13,0))*10^6</f>
        <v>754557617</v>
      </c>
      <c r="I32" s="5">
        <f>INDEX('AEO 2023 Table 8'!19:19,MATCH(Calculations!I30,'AEO 2023 Table 8'!13:13,0))*10^6</f>
        <v>646982910</v>
      </c>
      <c r="J32" s="5">
        <f>INDEX('AEO 2023 Table 8'!19:19,MATCH(Calculations!J30,'AEO 2023 Table 8'!13:13,0))*10^6</f>
        <v>548908081</v>
      </c>
      <c r="K32" s="5">
        <f>INDEX('AEO 2023 Table 8'!19:19,MATCH(Calculations!K30,'AEO 2023 Table 8'!13:13,0))*10^6</f>
        <v>453320526</v>
      </c>
      <c r="L32" s="5">
        <f>INDEX('AEO 2023 Table 8'!19:19,MATCH(Calculations!L30,'AEO 2023 Table 8'!13:13,0))*10^6</f>
        <v>383881561</v>
      </c>
      <c r="M32" s="5">
        <f>INDEX('AEO 2023 Table 8'!19:19,MATCH(Calculations!M30,'AEO 2023 Table 8'!13:13,0))*10^6</f>
        <v>344673889</v>
      </c>
      <c r="N32" s="5">
        <f>INDEX('AEO 2023 Table 8'!19:19,MATCH(Calculations!N30,'AEO 2023 Table 8'!13:13,0))*10^6</f>
        <v>336422913</v>
      </c>
      <c r="O32" s="5">
        <f>INDEX('AEO 2023 Table 8'!19:19,MATCH(Calculations!O30,'AEO 2023 Table 8'!13:13,0))*10^6</f>
        <v>332679596</v>
      </c>
      <c r="P32" s="5">
        <f>INDEX('AEO 2023 Table 8'!19:19,MATCH(Calculations!P30,'AEO 2023 Table 8'!13:13,0))*10^6</f>
        <v>341929626</v>
      </c>
      <c r="Q32" s="5">
        <f>INDEX('AEO 2023 Table 8'!19:19,MATCH(Calculations!Q30,'AEO 2023 Table 8'!13:13,0))*10^6</f>
        <v>339718048</v>
      </c>
      <c r="R32" s="5">
        <f>INDEX('AEO 2023 Table 8'!19:19,MATCH(Calculations!R30,'AEO 2023 Table 8'!13:13,0))*10^6</f>
        <v>340086578</v>
      </c>
      <c r="S32" s="5">
        <f>INDEX('AEO 2023 Table 8'!19:19,MATCH(Calculations!S30,'AEO 2023 Table 8'!13:13,0))*10^6</f>
        <v>336702026</v>
      </c>
      <c r="T32" s="5">
        <f>INDEX('AEO 2023 Table 8'!19:19,MATCH(Calculations!T30,'AEO 2023 Table 8'!13:13,0))*10^6</f>
        <v>328445343</v>
      </c>
      <c r="U32" s="5">
        <f>INDEX('AEO 2023 Table 8'!19:19,MATCH(Calculations!U30,'AEO 2023 Table 8'!13:13,0))*10^6</f>
        <v>316246429</v>
      </c>
      <c r="V32" s="5">
        <f>INDEX('AEO 2023 Table 8'!19:19,MATCH(Calculations!V30,'AEO 2023 Table 8'!13:13,0))*10^6</f>
        <v>308527344</v>
      </c>
      <c r="W32" s="5">
        <f>INDEX('AEO 2023 Table 8'!19:19,MATCH(Calculations!W30,'AEO 2023 Table 8'!13:13,0))*10^6</f>
        <v>300465149</v>
      </c>
      <c r="X32" s="5">
        <f>INDEX('AEO 2023 Table 8'!19:19,MATCH(Calculations!X30,'AEO 2023 Table 8'!13:13,0))*10^6</f>
        <v>302172058</v>
      </c>
      <c r="Y32" s="5">
        <f>INDEX('AEO 2023 Table 8'!19:19,MATCH(Calculations!Y30,'AEO 2023 Table 8'!13:13,0))*10^6</f>
        <v>301892883</v>
      </c>
      <c r="Z32" s="5">
        <f>INDEX('AEO 2023 Table 8'!19:19,MATCH(Calculations!Z30,'AEO 2023 Table 8'!13:13,0))*10^6</f>
        <v>298366577</v>
      </c>
      <c r="AA32" s="5">
        <f>INDEX('AEO 2023 Table 8'!19:19,MATCH(Calculations!AA30,'AEO 2023 Table 8'!13:13,0))*10^6</f>
        <v>286826721</v>
      </c>
      <c r="AB32" s="5">
        <f>INDEX('AEO 2023 Table 8'!19:19,MATCH(Calculations!AB30,'AEO 2023 Table 8'!13:13,0))*10^6</f>
        <v>278507416</v>
      </c>
      <c r="AC32" s="5">
        <f>INDEX('AEO 2023 Table 8'!19:19,MATCH(Calculations!AC30,'AEO 2023 Table 8'!13:13,0))*10^6</f>
        <v>268908020</v>
      </c>
      <c r="AD32" s="5">
        <f>INDEX('AEO 2023 Table 8'!19:19,MATCH(Calculations!AD30,'AEO 2023 Table 8'!13:13,0))*10^6</f>
        <v>264177795</v>
      </c>
      <c r="AE32" s="5">
        <f>INDEX('AEO 2023 Table 8'!19:19,MATCH(Calculations!AE30,'AEO 2023 Table 8'!13:13,0))*10^6</f>
        <v>254063080</v>
      </c>
      <c r="AF32" s="5">
        <f>INDEX('AEO 2023 Table 8'!19:19,MATCH(Calculations!AF30,'AEO 2023 Table 8'!13:13,0))*10^6</f>
        <v>252436493</v>
      </c>
      <c r="AG32" s="5">
        <f>INDEX('AEO 2023 Table 8'!19:19,MATCH(Calculations!AG30,'AEO 2023 Table 8'!13:13,0))*10^6</f>
        <v>242823547</v>
      </c>
      <c r="AH32" s="5"/>
      <c r="AI32" s="5"/>
    </row>
    <row r="33" spans="1:35" x14ac:dyDescent="0.25">
      <c r="A33" t="s">
        <v>260</v>
      </c>
      <c r="D33">
        <f>D31/D32</f>
        <v>0.31989540904438946</v>
      </c>
      <c r="E33">
        <f t="shared" ref="E33:O33" si="8">E31/E32</f>
        <v>0.36047886675941437</v>
      </c>
      <c r="F33">
        <f t="shared" si="8"/>
        <v>0.38288809884212366</v>
      </c>
      <c r="G33">
        <f t="shared" si="8"/>
        <v>0.36405259136256857</v>
      </c>
      <c r="H33">
        <f t="shared" si="8"/>
        <v>0.39758395282357872</v>
      </c>
      <c r="I33">
        <f t="shared" si="8"/>
        <v>0.46369076425836347</v>
      </c>
      <c r="J33">
        <f t="shared" si="8"/>
        <v>0.54653959448631251</v>
      </c>
      <c r="K33">
        <f t="shared" si="8"/>
        <v>0.66178340223667698</v>
      </c>
      <c r="L33">
        <f t="shared" si="8"/>
        <v>0.78149103910724171</v>
      </c>
      <c r="M33">
        <f t="shared" si="8"/>
        <v>0.870387950971244</v>
      </c>
      <c r="N33">
        <f t="shared" si="8"/>
        <v>0.89173474340613657</v>
      </c>
      <c r="O33">
        <f t="shared" si="8"/>
        <v>0.90176855931976063</v>
      </c>
      <c r="P33">
        <f t="shared" ref="P33:Q33" si="9">P31/P32</f>
        <v>0.87737352129879498</v>
      </c>
      <c r="Q33">
        <f t="shared" si="9"/>
        <v>0.88308525780767466</v>
      </c>
      <c r="R33">
        <f t="shared" ref="R33:Z33" si="10">R31/R32</f>
        <v>0.88212831498454491</v>
      </c>
      <c r="S33">
        <f t="shared" si="10"/>
        <v>0.89099552967940854</v>
      </c>
      <c r="T33">
        <f t="shared" si="10"/>
        <v>0.91339398287647511</v>
      </c>
      <c r="U33">
        <f t="shared" si="10"/>
        <v>0.9486273124051624</v>
      </c>
      <c r="V33">
        <f t="shared" si="10"/>
        <v>0.97236114021712128</v>
      </c>
      <c r="W33">
        <f t="shared" si="10"/>
        <v>0.99845190365156122</v>
      </c>
      <c r="X33">
        <f t="shared" si="10"/>
        <v>0.99281185026048968</v>
      </c>
      <c r="Y33">
        <f t="shared" si="10"/>
        <v>0.99372995156033539</v>
      </c>
      <c r="Z33">
        <f t="shared" si="10"/>
        <v>1.0054745508576184</v>
      </c>
      <c r="AA33">
        <f t="shared" ref="AA33:AG33" si="11">AA31/AA32</f>
        <v>1.045927656091707</v>
      </c>
      <c r="AB33">
        <f t="shared" si="11"/>
        <v>1.0771705985739353</v>
      </c>
      <c r="AC33">
        <f t="shared" si="11"/>
        <v>1.1156231041379874</v>
      </c>
      <c r="AD33">
        <f t="shared" si="11"/>
        <v>1.1355988492522622</v>
      </c>
      <c r="AE33">
        <f t="shared" si="11"/>
        <v>1.1808091124456179</v>
      </c>
      <c r="AF33">
        <f t="shared" si="11"/>
        <v>1.1884177142327832</v>
      </c>
      <c r="AG33">
        <f t="shared" si="11"/>
        <v>1.2354650267916563</v>
      </c>
    </row>
    <row r="35" spans="1:35" x14ac:dyDescent="0.25">
      <c r="A35" s="10" t="s">
        <v>315</v>
      </c>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row>
    <row r="36" spans="1:35" x14ac:dyDescent="0.25">
      <c r="A36" s="15" t="s">
        <v>244</v>
      </c>
      <c r="B36" t="s">
        <v>0</v>
      </c>
      <c r="D36">
        <v>2021</v>
      </c>
      <c r="E36">
        <v>2022</v>
      </c>
      <c r="F36">
        <v>2023</v>
      </c>
      <c r="G36">
        <v>2024</v>
      </c>
      <c r="H36">
        <v>2025</v>
      </c>
      <c r="I36">
        <v>2026</v>
      </c>
      <c r="J36">
        <v>2027</v>
      </c>
      <c r="K36">
        <v>2028</v>
      </c>
      <c r="L36">
        <v>2029</v>
      </c>
      <c r="M36">
        <v>2030</v>
      </c>
      <c r="N36">
        <v>2031</v>
      </c>
      <c r="O36">
        <v>2032</v>
      </c>
      <c r="P36">
        <v>2033</v>
      </c>
      <c r="Q36">
        <v>2034</v>
      </c>
      <c r="R36">
        <v>2035</v>
      </c>
      <c r="S36">
        <v>2036</v>
      </c>
      <c r="T36">
        <v>2037</v>
      </c>
      <c r="U36">
        <v>2038</v>
      </c>
      <c r="V36">
        <v>2039</v>
      </c>
      <c r="W36">
        <v>2040</v>
      </c>
      <c r="X36">
        <v>2041</v>
      </c>
      <c r="Y36">
        <v>2042</v>
      </c>
      <c r="Z36">
        <v>2043</v>
      </c>
      <c r="AA36">
        <v>2044</v>
      </c>
      <c r="AB36">
        <v>2045</v>
      </c>
      <c r="AC36">
        <v>2046</v>
      </c>
      <c r="AD36">
        <v>2047</v>
      </c>
      <c r="AE36">
        <v>2048</v>
      </c>
      <c r="AF36">
        <v>2049</v>
      </c>
      <c r="AG36">
        <v>2050</v>
      </c>
    </row>
    <row r="37" spans="1:35" x14ac:dyDescent="0.25">
      <c r="A37" t="s">
        <v>263</v>
      </c>
      <c r="B37" t="s">
        <v>298</v>
      </c>
      <c r="C37" s="5"/>
      <c r="D37" s="5">
        <f>('Subsidies Paid'!L6+'Subsidies Paid'!N7)*10^9</f>
        <v>0</v>
      </c>
      <c r="E37" s="5">
        <f>('Subsidies Paid'!M6+'Subsidies Paid'!O7)*10^9</f>
        <v>1200000000</v>
      </c>
      <c r="F37" s="5">
        <f>('Subsidies Paid'!N6+'Subsidies Paid'!P7)*10^9</f>
        <v>1200000000</v>
      </c>
      <c r="G37" s="5">
        <f>('Subsidies Paid'!O6+'Subsidies Paid'!Q7)*10^9</f>
        <v>1200000000</v>
      </c>
      <c r="H37" s="5">
        <f>('Subsidies Paid'!P6+'Subsidies Paid'!R7)*10^9</f>
        <v>1200000000</v>
      </c>
      <c r="I37" s="5">
        <f>('Subsidies Paid'!Q6+'Subsidies Paid'!S7)*10^9</f>
        <v>1200000000</v>
      </c>
      <c r="J37" s="5">
        <f>('Subsidies Paid'!R6+'Subsidies Paid'!T7)*10^9</f>
        <v>0</v>
      </c>
      <c r="K37" s="5">
        <f>('Subsidies Paid'!S6+'Subsidies Paid'!U7)*10^9</f>
        <v>0</v>
      </c>
      <c r="L37" s="5">
        <f>('Subsidies Paid'!T6+'Subsidies Paid'!V7)*10^9</f>
        <v>0</v>
      </c>
      <c r="M37" s="5">
        <f>('Subsidies Paid'!U6+'Subsidies Paid'!W7)*10^9</f>
        <v>0</v>
      </c>
      <c r="N37" s="5">
        <f t="shared" ref="N37:AG37" si="12">M37</f>
        <v>0</v>
      </c>
      <c r="O37" s="5">
        <f t="shared" si="12"/>
        <v>0</v>
      </c>
      <c r="P37" s="5">
        <f t="shared" si="12"/>
        <v>0</v>
      </c>
      <c r="Q37" s="5">
        <f t="shared" si="12"/>
        <v>0</v>
      </c>
      <c r="R37" s="5">
        <f t="shared" si="12"/>
        <v>0</v>
      </c>
      <c r="S37" s="5">
        <f t="shared" si="12"/>
        <v>0</v>
      </c>
      <c r="T37" s="5">
        <f t="shared" si="12"/>
        <v>0</v>
      </c>
      <c r="U37" s="5">
        <f t="shared" si="12"/>
        <v>0</v>
      </c>
      <c r="V37" s="5">
        <f t="shared" si="12"/>
        <v>0</v>
      </c>
      <c r="W37" s="5">
        <f t="shared" si="12"/>
        <v>0</v>
      </c>
      <c r="X37" s="5">
        <f t="shared" si="12"/>
        <v>0</v>
      </c>
      <c r="Y37" s="5">
        <f t="shared" si="12"/>
        <v>0</v>
      </c>
      <c r="Z37" s="5">
        <f t="shared" si="12"/>
        <v>0</v>
      </c>
      <c r="AA37" s="5">
        <f t="shared" si="12"/>
        <v>0</v>
      </c>
      <c r="AB37" s="5">
        <f t="shared" si="12"/>
        <v>0</v>
      </c>
      <c r="AC37" s="5">
        <f t="shared" si="12"/>
        <v>0</v>
      </c>
      <c r="AD37" s="5">
        <f t="shared" si="12"/>
        <v>0</v>
      </c>
      <c r="AE37" s="5">
        <f t="shared" si="12"/>
        <v>0</v>
      </c>
      <c r="AF37" s="5">
        <f t="shared" si="12"/>
        <v>0</v>
      </c>
      <c r="AG37" s="5">
        <f t="shared" si="12"/>
        <v>0</v>
      </c>
      <c r="AH37" s="5"/>
      <c r="AI37" s="5"/>
    </row>
    <row r="38" spans="1:35" x14ac:dyDescent="0.25">
      <c r="A38" t="s">
        <v>264</v>
      </c>
      <c r="B38" t="s">
        <v>636</v>
      </c>
      <c r="C38" s="5"/>
      <c r="D38" s="5">
        <f>INDEX('AEO 2022 Table 8'!22:22,MATCH(Calculations!D36,'AEO 2022 Table 8'!13:13,0))*10^6</f>
        <v>777682190</v>
      </c>
      <c r="E38" s="5">
        <f>INDEX('AEO 2023 Table 8'!22:22,MATCH(Calculations!E36,'AEO 2023 Table 8'!13:13,0))*10^6</f>
        <v>771984375</v>
      </c>
      <c r="F38" s="5">
        <f>INDEX('AEO 2023 Table 8'!22:22,MATCH(Calculations!F36,'AEO 2023 Table 8'!13:13,0))*10^6</f>
        <v>783715942</v>
      </c>
      <c r="G38" s="5">
        <f>INDEX('AEO 2023 Table 8'!22:22,MATCH(Calculations!G36,'AEO 2023 Table 8'!13:13,0))*10^6</f>
        <v>789403687</v>
      </c>
      <c r="H38" s="5">
        <f>INDEX('AEO 2023 Table 8'!22:22,MATCH(Calculations!H36,'AEO 2023 Table 8'!13:13,0))*10^6</f>
        <v>782256470</v>
      </c>
      <c r="I38" s="5">
        <f>INDEX('AEO 2023 Table 8'!22:22,MATCH(Calculations!I36,'AEO 2023 Table 8'!13:13,0))*10^6</f>
        <v>774684082</v>
      </c>
      <c r="J38" s="5">
        <f>INDEX('AEO 2023 Table 8'!22:22,MATCH(Calculations!J36,'AEO 2023 Table 8'!13:13,0))*10^6</f>
        <v>774670898</v>
      </c>
      <c r="K38" s="5">
        <f>INDEX('AEO 2023 Table 8'!22:22,MATCH(Calculations!K36,'AEO 2023 Table 8'!13:13,0))*10^6</f>
        <v>765553040</v>
      </c>
      <c r="L38" s="5">
        <f>INDEX('AEO 2023 Table 8'!22:22,MATCH(Calculations!L36,'AEO 2023 Table 8'!13:13,0))*10^6</f>
        <v>765540771</v>
      </c>
      <c r="M38" s="5">
        <f>INDEX('AEO 2023 Table 8'!22:22,MATCH(Calculations!M36,'AEO 2023 Table 8'!13:13,0))*10^6</f>
        <v>758017151</v>
      </c>
      <c r="N38" s="5">
        <f>INDEX('AEO 2023 Table 8'!22:22,MATCH(Calculations!N36,'AEO 2023 Table 8'!13:13,0))*10^6</f>
        <v>758022217</v>
      </c>
      <c r="O38" s="5">
        <f>INDEX('AEO 2023 Table 8'!22:22,MATCH(Calculations!O36,'AEO 2023 Table 8'!13:13,0))*10^6</f>
        <v>758030640</v>
      </c>
      <c r="P38" s="5">
        <f>INDEX('AEO 2023 Table 8'!22:22,MATCH(Calculations!P36,'AEO 2023 Table 8'!13:13,0))*10^6</f>
        <v>715330322</v>
      </c>
      <c r="Q38" s="5">
        <f>INDEX('AEO 2023 Table 8'!22:22,MATCH(Calculations!Q36,'AEO 2023 Table 8'!13:13,0))*10^6</f>
        <v>708668701</v>
      </c>
      <c r="R38" s="5">
        <f>INDEX('AEO 2023 Table 8'!22:22,MATCH(Calculations!R36,'AEO 2023 Table 8'!13:13,0))*10^6</f>
        <v>700121887</v>
      </c>
      <c r="S38" s="5">
        <f>INDEX('AEO 2023 Table 8'!22:22,MATCH(Calculations!S36,'AEO 2023 Table 8'!13:13,0))*10^6</f>
        <v>684029175</v>
      </c>
      <c r="T38" s="5">
        <f>INDEX('AEO 2023 Table 8'!22:22,MATCH(Calculations!T36,'AEO 2023 Table 8'!13:13,0))*10^6</f>
        <v>673099243</v>
      </c>
      <c r="U38" s="5">
        <f>INDEX('AEO 2023 Table 8'!22:22,MATCH(Calculations!U36,'AEO 2023 Table 8'!13:13,0))*10^6</f>
        <v>654486694</v>
      </c>
      <c r="V38" s="5">
        <f>INDEX('AEO 2023 Table 8'!22:22,MATCH(Calculations!V36,'AEO 2023 Table 8'!13:13,0))*10^6</f>
        <v>644631958</v>
      </c>
      <c r="W38" s="5">
        <f>INDEX('AEO 2023 Table 8'!22:22,MATCH(Calculations!W36,'AEO 2023 Table 8'!13:13,0))*10^6</f>
        <v>625429016</v>
      </c>
      <c r="X38" s="5">
        <f>INDEX('AEO 2023 Table 8'!22:22,MATCH(Calculations!X36,'AEO 2023 Table 8'!13:13,0))*10^6</f>
        <v>625598083</v>
      </c>
      <c r="Y38" s="5">
        <f>INDEX('AEO 2023 Table 8'!22:22,MATCH(Calculations!Y36,'AEO 2023 Table 8'!13:13,0))*10^6</f>
        <v>625896912</v>
      </c>
      <c r="Z38" s="5">
        <f>INDEX('AEO 2023 Table 8'!22:22,MATCH(Calculations!Z36,'AEO 2023 Table 8'!13:13,0))*10^6</f>
        <v>626152649</v>
      </c>
      <c r="AA38" s="5">
        <f>INDEX('AEO 2023 Table 8'!22:22,MATCH(Calculations!AA36,'AEO 2023 Table 8'!13:13,0))*10^6</f>
        <v>626436401</v>
      </c>
      <c r="AB38" s="5">
        <f>INDEX('AEO 2023 Table 8'!22:22,MATCH(Calculations!AB36,'AEO 2023 Table 8'!13:13,0))*10^6</f>
        <v>626438843</v>
      </c>
      <c r="AC38" s="5">
        <f>INDEX('AEO 2023 Table 8'!22:22,MATCH(Calculations!AC36,'AEO 2023 Table 8'!13:13,0))*10^6</f>
        <v>626196777</v>
      </c>
      <c r="AD38" s="5">
        <f>INDEX('AEO 2023 Table 8'!22:22,MATCH(Calculations!AD36,'AEO 2023 Table 8'!13:13,0))*10^6</f>
        <v>626002136</v>
      </c>
      <c r="AE38" s="5">
        <f>INDEX('AEO 2023 Table 8'!22:22,MATCH(Calculations!AE36,'AEO 2023 Table 8'!13:13,0))*10^6</f>
        <v>625141296</v>
      </c>
      <c r="AF38" s="5">
        <f>INDEX('AEO 2023 Table 8'!22:22,MATCH(Calculations!AF36,'AEO 2023 Table 8'!13:13,0))*10^6</f>
        <v>625259399</v>
      </c>
      <c r="AG38" s="5">
        <f>INDEX('AEO 2023 Table 8'!22:22,MATCH(Calculations!AG36,'AEO 2023 Table 8'!13:13,0))*10^6</f>
        <v>624860901</v>
      </c>
      <c r="AH38" s="5"/>
      <c r="AI38" s="5"/>
    </row>
    <row r="39" spans="1:35" x14ac:dyDescent="0.25">
      <c r="A39" t="s">
        <v>261</v>
      </c>
      <c r="D39">
        <f t="shared" ref="D39" si="13">D37/D38</f>
        <v>0</v>
      </c>
      <c r="E39">
        <f t="shared" ref="E39:O39" si="14">E37/E38</f>
        <v>1.5544356062906066</v>
      </c>
      <c r="F39">
        <f t="shared" si="14"/>
        <v>1.5311670156123991</v>
      </c>
      <c r="G39">
        <f t="shared" si="14"/>
        <v>1.5201347799126761</v>
      </c>
      <c r="H39">
        <f t="shared" si="14"/>
        <v>1.5340237454347934</v>
      </c>
      <c r="I39">
        <f t="shared" si="14"/>
        <v>1.5490185326926595</v>
      </c>
      <c r="J39">
        <f t="shared" si="14"/>
        <v>0</v>
      </c>
      <c r="K39">
        <f t="shared" si="14"/>
        <v>0</v>
      </c>
      <c r="L39">
        <f t="shared" si="14"/>
        <v>0</v>
      </c>
      <c r="M39">
        <f t="shared" si="14"/>
        <v>0</v>
      </c>
      <c r="N39">
        <f t="shared" si="14"/>
        <v>0</v>
      </c>
      <c r="O39">
        <f t="shared" si="14"/>
        <v>0</v>
      </c>
      <c r="P39">
        <f t="shared" ref="P39:Z39" si="15">P37/P38</f>
        <v>0</v>
      </c>
      <c r="Q39">
        <f t="shared" si="15"/>
        <v>0</v>
      </c>
      <c r="R39">
        <f t="shared" si="15"/>
        <v>0</v>
      </c>
      <c r="S39">
        <f t="shared" si="15"/>
        <v>0</v>
      </c>
      <c r="T39">
        <f t="shared" si="15"/>
        <v>0</v>
      </c>
      <c r="U39">
        <f t="shared" si="15"/>
        <v>0</v>
      </c>
      <c r="V39">
        <f t="shared" si="15"/>
        <v>0</v>
      </c>
      <c r="W39">
        <f t="shared" si="15"/>
        <v>0</v>
      </c>
      <c r="X39">
        <f t="shared" si="15"/>
        <v>0</v>
      </c>
      <c r="Y39">
        <f t="shared" si="15"/>
        <v>0</v>
      </c>
      <c r="Z39">
        <f t="shared" si="15"/>
        <v>0</v>
      </c>
      <c r="AA39">
        <f t="shared" ref="AA39:AG39" si="16">AA37/AA38</f>
        <v>0</v>
      </c>
      <c r="AB39">
        <f t="shared" si="16"/>
        <v>0</v>
      </c>
      <c r="AC39">
        <f t="shared" si="16"/>
        <v>0</v>
      </c>
      <c r="AD39">
        <f t="shared" si="16"/>
        <v>0</v>
      </c>
      <c r="AE39">
        <f t="shared" si="16"/>
        <v>0</v>
      </c>
      <c r="AF39">
        <f t="shared" si="16"/>
        <v>0</v>
      </c>
      <c r="AG39">
        <f t="shared" si="16"/>
        <v>0</v>
      </c>
    </row>
    <row r="41" spans="1:35" x14ac:dyDescent="0.25">
      <c r="A41" s="12" t="s">
        <v>262</v>
      </c>
      <c r="B41" s="12"/>
      <c r="C41" s="12"/>
      <c r="D41" s="12"/>
      <c r="E41" s="12"/>
      <c r="F41" s="12"/>
      <c r="G41" s="12"/>
      <c r="H41" s="12"/>
      <c r="I41" s="12"/>
      <c r="J41" s="12"/>
      <c r="K41" s="12"/>
      <c r="L41" s="12"/>
      <c r="M41" s="12"/>
      <c r="N41" s="12"/>
      <c r="O41" s="12"/>
      <c r="P41" s="12"/>
      <c r="Q41" s="12"/>
      <c r="R41" s="12"/>
      <c r="S41" s="12"/>
      <c r="T41" s="12"/>
      <c r="U41" s="12"/>
      <c r="V41" s="12"/>
      <c r="W41" s="12"/>
      <c r="X41" s="12"/>
      <c r="Y41" s="12"/>
      <c r="Z41" s="12"/>
      <c r="AA41" s="12"/>
      <c r="AB41" s="12"/>
      <c r="AC41" s="12"/>
      <c r="AD41" s="12"/>
      <c r="AE41" s="12"/>
      <c r="AF41" s="12"/>
      <c r="AG41" s="12"/>
      <c r="AH41" s="12"/>
      <c r="AI41" s="12"/>
    </row>
    <row r="42" spans="1:35" x14ac:dyDescent="0.25">
      <c r="A42" s="10" t="s">
        <v>226</v>
      </c>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row>
    <row r="43" spans="1:35" ht="13.9" customHeight="1" x14ac:dyDescent="0.25">
      <c r="A43" s="15" t="s">
        <v>234</v>
      </c>
      <c r="B43" t="s">
        <v>0</v>
      </c>
      <c r="D43">
        <v>2021</v>
      </c>
      <c r="E43">
        <v>2022</v>
      </c>
      <c r="F43">
        <v>2023</v>
      </c>
      <c r="G43">
        <v>2024</v>
      </c>
      <c r="H43">
        <v>2025</v>
      </c>
      <c r="I43">
        <v>2026</v>
      </c>
      <c r="J43">
        <v>2027</v>
      </c>
      <c r="K43">
        <v>2028</v>
      </c>
      <c r="L43">
        <v>2029</v>
      </c>
      <c r="M43">
        <v>2030</v>
      </c>
      <c r="N43">
        <v>2031</v>
      </c>
      <c r="O43">
        <v>2032</v>
      </c>
      <c r="P43">
        <v>2033</v>
      </c>
      <c r="Q43">
        <v>2034</v>
      </c>
      <c r="R43">
        <v>2035</v>
      </c>
      <c r="S43">
        <v>2036</v>
      </c>
      <c r="T43">
        <v>2037</v>
      </c>
      <c r="U43">
        <v>2038</v>
      </c>
      <c r="V43">
        <v>2039</v>
      </c>
      <c r="W43">
        <v>2040</v>
      </c>
      <c r="X43">
        <v>2041</v>
      </c>
      <c r="Y43">
        <v>2042</v>
      </c>
      <c r="Z43">
        <v>2043</v>
      </c>
      <c r="AA43">
        <v>2044</v>
      </c>
      <c r="AB43">
        <v>2045</v>
      </c>
      <c r="AC43">
        <v>2046</v>
      </c>
      <c r="AD43">
        <v>2047</v>
      </c>
      <c r="AE43">
        <v>2048</v>
      </c>
      <c r="AF43">
        <v>2049</v>
      </c>
      <c r="AG43">
        <v>2050</v>
      </c>
    </row>
    <row r="44" spans="1:35" x14ac:dyDescent="0.25">
      <c r="A44" t="s">
        <v>267</v>
      </c>
      <c r="B44" t="s">
        <v>298</v>
      </c>
      <c r="C44" s="5"/>
      <c r="D44" s="5">
        <f>'Subsidies Paid'!K15*10^9</f>
        <v>100000000</v>
      </c>
      <c r="E44" s="5">
        <f t="shared" ref="E44:AG44" si="17">D44</f>
        <v>100000000</v>
      </c>
      <c r="F44" s="5">
        <f t="shared" si="17"/>
        <v>100000000</v>
      </c>
      <c r="G44" s="5">
        <f t="shared" si="17"/>
        <v>100000000</v>
      </c>
      <c r="H44" s="5">
        <f t="shared" si="17"/>
        <v>100000000</v>
      </c>
      <c r="I44" s="5">
        <f t="shared" si="17"/>
        <v>100000000</v>
      </c>
      <c r="J44" s="5">
        <f t="shared" si="17"/>
        <v>100000000</v>
      </c>
      <c r="K44" s="5">
        <f t="shared" si="17"/>
        <v>100000000</v>
      </c>
      <c r="L44" s="5">
        <f t="shared" si="17"/>
        <v>100000000</v>
      </c>
      <c r="M44" s="5">
        <f t="shared" si="17"/>
        <v>100000000</v>
      </c>
      <c r="N44" s="5">
        <f t="shared" si="17"/>
        <v>100000000</v>
      </c>
      <c r="O44" s="5">
        <f t="shared" si="17"/>
        <v>100000000</v>
      </c>
      <c r="P44" s="5">
        <f t="shared" si="17"/>
        <v>100000000</v>
      </c>
      <c r="Q44" s="5">
        <f t="shared" si="17"/>
        <v>100000000</v>
      </c>
      <c r="R44" s="5">
        <f t="shared" si="17"/>
        <v>100000000</v>
      </c>
      <c r="S44" s="5">
        <f t="shared" si="17"/>
        <v>100000000</v>
      </c>
      <c r="T44" s="5">
        <f t="shared" si="17"/>
        <v>100000000</v>
      </c>
      <c r="U44" s="5">
        <f t="shared" si="17"/>
        <v>100000000</v>
      </c>
      <c r="V44" s="5">
        <f t="shared" si="17"/>
        <v>100000000</v>
      </c>
      <c r="W44" s="5">
        <f t="shared" si="17"/>
        <v>100000000</v>
      </c>
      <c r="X44" s="5">
        <f t="shared" si="17"/>
        <v>100000000</v>
      </c>
      <c r="Y44" s="5">
        <f t="shared" si="17"/>
        <v>100000000</v>
      </c>
      <c r="Z44" s="5">
        <f t="shared" si="17"/>
        <v>100000000</v>
      </c>
      <c r="AA44" s="5">
        <f t="shared" si="17"/>
        <v>100000000</v>
      </c>
      <c r="AB44" s="5">
        <f t="shared" si="17"/>
        <v>100000000</v>
      </c>
      <c r="AC44" s="5">
        <f t="shared" si="17"/>
        <v>100000000</v>
      </c>
      <c r="AD44" s="5">
        <f t="shared" si="17"/>
        <v>100000000</v>
      </c>
      <c r="AE44" s="5">
        <f t="shared" si="17"/>
        <v>100000000</v>
      </c>
      <c r="AF44" s="5">
        <f t="shared" si="17"/>
        <v>100000000</v>
      </c>
      <c r="AG44" s="5">
        <f t="shared" si="17"/>
        <v>100000000</v>
      </c>
      <c r="AH44" s="5"/>
      <c r="AI44" s="5"/>
    </row>
    <row r="45" spans="1:35" x14ac:dyDescent="0.25">
      <c r="A45" t="s">
        <v>268</v>
      </c>
      <c r="B45" t="s">
        <v>637</v>
      </c>
      <c r="C45" s="5"/>
      <c r="D45" s="5">
        <f>INDEX('AEO 2022 Table 1'!19:19,MATCH(Calculations!D43,'AEO 2022 Table 1'!13:13,0))*10^15</f>
        <v>1.3089978E+16</v>
      </c>
      <c r="E45" s="5">
        <f>INDEX('AEO 2023 Table 1'!19:19,MATCH(Calculations!E43,'AEO 2023 Table 1'!13:13,0))*10^15</f>
        <v>1.1789563E+16</v>
      </c>
      <c r="F45" s="5">
        <f>INDEX('AEO 2023 Table 1'!19:19,MATCH(Calculations!F43,'AEO 2023 Table 1'!13:13,0))*10^15</f>
        <v>1.1071955E+16</v>
      </c>
      <c r="G45" s="5">
        <f>INDEX('AEO 2023 Table 1'!19:19,MATCH(Calculations!G43,'AEO 2023 Table 1'!13:13,0))*10^15</f>
        <v>1.2067057E+16</v>
      </c>
      <c r="H45" s="5">
        <f>INDEX('AEO 2023 Table 1'!19:19,MATCH(Calculations!H43,'AEO 2023 Table 1'!13:13,0))*10^15</f>
        <v>1.1332017E+16</v>
      </c>
      <c r="I45" s="5">
        <f>INDEX('AEO 2023 Table 1'!19:19,MATCH(Calculations!I43,'AEO 2023 Table 1'!13:13,0))*10^15</f>
        <v>1.0370732E+16</v>
      </c>
      <c r="J45" s="5">
        <f>INDEX('AEO 2023 Table 1'!19:19,MATCH(Calculations!J43,'AEO 2023 Table 1'!13:13,0))*10^15</f>
        <v>9303524000000000</v>
      </c>
      <c r="K45" s="5">
        <f>INDEX('AEO 2023 Table 1'!19:19,MATCH(Calculations!K43,'AEO 2023 Table 1'!13:13,0))*10^15</f>
        <v>8355421000000000</v>
      </c>
      <c r="L45" s="5">
        <f>INDEX('AEO 2023 Table 1'!19:19,MATCH(Calculations!L43,'AEO 2023 Table 1'!13:13,0))*10^15</f>
        <v>7463985000000000</v>
      </c>
      <c r="M45" s="5">
        <f>INDEX('AEO 2023 Table 1'!19:19,MATCH(Calculations!M43,'AEO 2023 Table 1'!13:13,0))*10^15</f>
        <v>7094864000000000</v>
      </c>
      <c r="N45" s="5">
        <f>INDEX('AEO 2023 Table 1'!19:19,MATCH(Calculations!N43,'AEO 2023 Table 1'!13:13,0))*10^15</f>
        <v>7063365000000000</v>
      </c>
      <c r="O45" s="5">
        <f>INDEX('AEO 2023 Table 1'!19:19,MATCH(Calculations!O43,'AEO 2023 Table 1'!13:13,0))*10^15</f>
        <v>7113411000000000</v>
      </c>
      <c r="P45" s="5">
        <f>INDEX('AEO 2023 Table 1'!19:19,MATCH(Calculations!P43,'AEO 2023 Table 1'!13:13,0))*10^15</f>
        <v>7082268000000000</v>
      </c>
      <c r="Q45" s="5">
        <f>INDEX('AEO 2023 Table 1'!19:19,MATCH(Calculations!Q43,'AEO 2023 Table 1'!13:13,0))*10^15</f>
        <v>7016970000000000</v>
      </c>
      <c r="R45" s="5">
        <f>INDEX('AEO 2023 Table 1'!19:19,MATCH(Calculations!R43,'AEO 2023 Table 1'!13:13,0))*10^15</f>
        <v>7068785000000000</v>
      </c>
      <c r="S45" s="5">
        <f>INDEX('AEO 2023 Table 1'!19:19,MATCH(Calculations!S43,'AEO 2023 Table 1'!13:13,0))*10^15</f>
        <v>6985933000000000</v>
      </c>
      <c r="T45" s="5">
        <f>INDEX('AEO 2023 Table 1'!19:19,MATCH(Calculations!T43,'AEO 2023 Table 1'!13:13,0))*10^15</f>
        <v>6801968000000000</v>
      </c>
      <c r="U45" s="5">
        <f>INDEX('AEO 2023 Table 1'!19:19,MATCH(Calculations!U43,'AEO 2023 Table 1'!13:13,0))*10^15</f>
        <v>6692012000000000</v>
      </c>
      <c r="V45" s="5">
        <f>INDEX('AEO 2023 Table 1'!19:19,MATCH(Calculations!V43,'AEO 2023 Table 1'!13:13,0))*10^15</f>
        <v>6533113000000000</v>
      </c>
      <c r="W45" s="5">
        <f>INDEX('AEO 2023 Table 1'!19:19,MATCH(Calculations!W43,'AEO 2023 Table 1'!13:13,0))*10^15</f>
        <v>6437759000000000</v>
      </c>
      <c r="X45" s="5">
        <f>INDEX('AEO 2023 Table 1'!19:19,MATCH(Calculations!X43,'AEO 2023 Table 1'!13:13,0))*10^15</f>
        <v>6442639000000000</v>
      </c>
      <c r="Y45" s="5">
        <f>INDEX('AEO 2023 Table 1'!19:19,MATCH(Calculations!Y43,'AEO 2023 Table 1'!13:13,0))*10^15</f>
        <v>6454122000000000</v>
      </c>
      <c r="Z45" s="5">
        <f>INDEX('AEO 2023 Table 1'!19:19,MATCH(Calculations!Z43,'AEO 2023 Table 1'!13:13,0))*10^15</f>
        <v>6363970000000000</v>
      </c>
      <c r="AA45" s="5">
        <f>INDEX('AEO 2023 Table 1'!19:19,MATCH(Calculations!AA43,'AEO 2023 Table 1'!13:13,0))*10^15</f>
        <v>6262532000000000</v>
      </c>
      <c r="AB45" s="5">
        <f>INDEX('AEO 2023 Table 1'!19:19,MATCH(Calculations!AB43,'AEO 2023 Table 1'!13:13,0))*10^15</f>
        <v>6188755000000000</v>
      </c>
      <c r="AC45" s="5">
        <f>INDEX('AEO 2023 Table 1'!19:19,MATCH(Calculations!AC43,'AEO 2023 Table 1'!13:13,0))*10^15</f>
        <v>6119871000000000</v>
      </c>
      <c r="AD45" s="5">
        <f>INDEX('AEO 2023 Table 1'!19:19,MATCH(Calculations!AD43,'AEO 2023 Table 1'!13:13,0))*10^15</f>
        <v>6087613000000000</v>
      </c>
      <c r="AE45" s="5">
        <f>INDEX('AEO 2023 Table 1'!19:19,MATCH(Calculations!AE43,'AEO 2023 Table 1'!13:13,0))*10^15</f>
        <v>6069883000000000</v>
      </c>
      <c r="AF45" s="5">
        <f>INDEX('AEO 2023 Table 1'!19:19,MATCH(Calculations!AF43,'AEO 2023 Table 1'!13:13,0))*10^15</f>
        <v>6032045000000000</v>
      </c>
      <c r="AG45" s="5">
        <f>INDEX('AEO 2023 Table 1'!19:19,MATCH(Calculations!AG43,'AEO 2023 Table 1'!13:13,0))*10^15</f>
        <v>5945596000000000</v>
      </c>
      <c r="AH45" s="5"/>
      <c r="AI45" s="5"/>
    </row>
    <row r="46" spans="1:35" x14ac:dyDescent="0.25">
      <c r="A46" t="s">
        <v>284</v>
      </c>
      <c r="D46">
        <f t="shared" ref="D46" si="18">D44/D45</f>
        <v>7.639432243507209E-9</v>
      </c>
      <c r="E46">
        <f t="shared" ref="E46:O46" si="19">E44/E45</f>
        <v>8.4820785978241937E-9</v>
      </c>
      <c r="F46">
        <f t="shared" si="19"/>
        <v>9.0318286156329205E-9</v>
      </c>
      <c r="G46">
        <f t="shared" si="19"/>
        <v>8.2870247484535797E-9</v>
      </c>
      <c r="H46">
        <f t="shared" si="19"/>
        <v>8.8245543577987918E-9</v>
      </c>
      <c r="I46">
        <f t="shared" si="19"/>
        <v>9.6425208943785254E-9</v>
      </c>
      <c r="J46">
        <f t="shared" si="19"/>
        <v>1.0748615255896583E-8</v>
      </c>
      <c r="K46">
        <f t="shared" si="19"/>
        <v>1.1968277840218943E-8</v>
      </c>
      <c r="L46">
        <f t="shared" si="19"/>
        <v>1.3397668939581202E-8</v>
      </c>
      <c r="M46">
        <f t="shared" si="19"/>
        <v>1.4094702872387688E-8</v>
      </c>
      <c r="N46">
        <f t="shared" si="19"/>
        <v>1.4157558047757691E-8</v>
      </c>
      <c r="O46">
        <f t="shared" si="19"/>
        <v>1.405795335036876E-8</v>
      </c>
      <c r="P46">
        <f t="shared" ref="P46:AG46" si="20">P44/P45</f>
        <v>1.4119770672332648E-8</v>
      </c>
      <c r="Q46">
        <f t="shared" si="20"/>
        <v>1.425116538904969E-8</v>
      </c>
      <c r="R46">
        <f t="shared" si="20"/>
        <v>1.4146702721896336E-8</v>
      </c>
      <c r="S46">
        <f t="shared" si="20"/>
        <v>1.4314480256252099E-8</v>
      </c>
      <c r="T46">
        <f t="shared" si="20"/>
        <v>1.4701627528973968E-8</v>
      </c>
      <c r="U46">
        <f t="shared" si="20"/>
        <v>1.4943188984120171E-8</v>
      </c>
      <c r="V46">
        <f t="shared" si="20"/>
        <v>1.5306638657558807E-8</v>
      </c>
      <c r="W46">
        <f t="shared" si="20"/>
        <v>1.5533355628876447E-8</v>
      </c>
      <c r="X46">
        <f t="shared" si="20"/>
        <v>1.552158983298614E-8</v>
      </c>
      <c r="Y46">
        <f t="shared" si="20"/>
        <v>1.5493974238478915E-8</v>
      </c>
      <c r="Z46">
        <f t="shared" si="20"/>
        <v>1.5713461879927152E-8</v>
      </c>
      <c r="AA46">
        <f t="shared" si="20"/>
        <v>1.5967982279371985E-8</v>
      </c>
      <c r="AB46">
        <f t="shared" si="20"/>
        <v>1.6158338793505319E-8</v>
      </c>
      <c r="AC46">
        <f t="shared" si="20"/>
        <v>1.6340213707118991E-8</v>
      </c>
      <c r="AD46">
        <f t="shared" si="20"/>
        <v>1.6426799798213192E-8</v>
      </c>
      <c r="AE46">
        <f t="shared" si="20"/>
        <v>1.6474782133362373E-8</v>
      </c>
      <c r="AF46">
        <f t="shared" si="20"/>
        <v>1.6578125660534693E-8</v>
      </c>
      <c r="AG46">
        <f t="shared" si="20"/>
        <v>1.6819171702887314E-8</v>
      </c>
    </row>
    <row r="48" spans="1:35" x14ac:dyDescent="0.25">
      <c r="A48" s="15" t="s">
        <v>247</v>
      </c>
    </row>
    <row r="49" spans="1:35" x14ac:dyDescent="0.25">
      <c r="A49" t="s">
        <v>267</v>
      </c>
      <c r="B49" t="s">
        <v>298</v>
      </c>
      <c r="C49" s="5"/>
      <c r="D49" s="5">
        <f>'Subsidies Paid'!H14</f>
        <v>53000000</v>
      </c>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row>
    <row r="50" spans="1:35" x14ac:dyDescent="0.25">
      <c r="A50" t="s">
        <v>268</v>
      </c>
      <c r="B50" t="s">
        <v>259</v>
      </c>
      <c r="C50" s="5"/>
      <c r="D50" s="5">
        <f>INDEX('AEO 2022 Table 1'!19:19,MATCH(Calculations!D43,'AEO 2022 Table 1'!13:13,0))*10^15</f>
        <v>1.3089978E+16</v>
      </c>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row>
    <row r="51" spans="1:35" x14ac:dyDescent="0.25">
      <c r="A51" t="s">
        <v>284</v>
      </c>
      <c r="C51" s="5"/>
      <c r="D51" s="5">
        <f>D49/D50</f>
        <v>4.0488990890588205E-9</v>
      </c>
      <c r="E51" s="5">
        <f>D51</f>
        <v>4.0488990890588205E-9</v>
      </c>
      <c r="F51">
        <f t="shared" ref="F51:AG51" si="21">E51</f>
        <v>4.0488990890588205E-9</v>
      </c>
      <c r="G51">
        <f t="shared" si="21"/>
        <v>4.0488990890588205E-9</v>
      </c>
      <c r="H51">
        <f t="shared" si="21"/>
        <v>4.0488990890588205E-9</v>
      </c>
      <c r="I51">
        <f t="shared" si="21"/>
        <v>4.0488990890588205E-9</v>
      </c>
      <c r="J51">
        <f t="shared" si="21"/>
        <v>4.0488990890588205E-9</v>
      </c>
      <c r="K51">
        <f t="shared" si="21"/>
        <v>4.0488990890588205E-9</v>
      </c>
      <c r="L51">
        <f t="shared" si="21"/>
        <v>4.0488990890588205E-9</v>
      </c>
      <c r="M51">
        <f t="shared" si="21"/>
        <v>4.0488990890588205E-9</v>
      </c>
      <c r="N51">
        <f t="shared" si="21"/>
        <v>4.0488990890588205E-9</v>
      </c>
      <c r="O51">
        <f t="shared" si="21"/>
        <v>4.0488990890588205E-9</v>
      </c>
      <c r="P51">
        <f t="shared" si="21"/>
        <v>4.0488990890588205E-9</v>
      </c>
      <c r="Q51">
        <f t="shared" si="21"/>
        <v>4.0488990890588205E-9</v>
      </c>
      <c r="R51">
        <f t="shared" si="21"/>
        <v>4.0488990890588205E-9</v>
      </c>
      <c r="S51">
        <f t="shared" si="21"/>
        <v>4.0488990890588205E-9</v>
      </c>
      <c r="T51">
        <f t="shared" si="21"/>
        <v>4.0488990890588205E-9</v>
      </c>
      <c r="U51">
        <f t="shared" si="21"/>
        <v>4.0488990890588205E-9</v>
      </c>
      <c r="V51">
        <f t="shared" si="21"/>
        <v>4.0488990890588205E-9</v>
      </c>
      <c r="W51">
        <f t="shared" si="21"/>
        <v>4.0488990890588205E-9</v>
      </c>
      <c r="X51">
        <f t="shared" si="21"/>
        <v>4.0488990890588205E-9</v>
      </c>
      <c r="Y51">
        <f t="shared" si="21"/>
        <v>4.0488990890588205E-9</v>
      </c>
      <c r="Z51">
        <f t="shared" si="21"/>
        <v>4.0488990890588205E-9</v>
      </c>
      <c r="AA51">
        <f t="shared" si="21"/>
        <v>4.0488990890588205E-9</v>
      </c>
      <c r="AB51">
        <f t="shared" si="21"/>
        <v>4.0488990890588205E-9</v>
      </c>
      <c r="AC51">
        <f t="shared" si="21"/>
        <v>4.0488990890588205E-9</v>
      </c>
      <c r="AD51">
        <f t="shared" si="21"/>
        <v>4.0488990890588205E-9</v>
      </c>
      <c r="AE51">
        <f t="shared" si="21"/>
        <v>4.0488990890588205E-9</v>
      </c>
      <c r="AF51">
        <f t="shared" si="21"/>
        <v>4.0488990890588205E-9</v>
      </c>
      <c r="AG51">
        <f t="shared" si="21"/>
        <v>4.0488990890588205E-9</v>
      </c>
    </row>
    <row r="53" spans="1:35" x14ac:dyDescent="0.25">
      <c r="A53" s="10" t="s">
        <v>269</v>
      </c>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row>
    <row r="54" spans="1:35" x14ac:dyDescent="0.25">
      <c r="A54" s="15" t="s">
        <v>30</v>
      </c>
      <c r="B54" t="s">
        <v>0</v>
      </c>
      <c r="D54">
        <v>2021</v>
      </c>
      <c r="E54">
        <v>2022</v>
      </c>
      <c r="F54">
        <v>2023</v>
      </c>
      <c r="G54">
        <v>2024</v>
      </c>
      <c r="H54">
        <v>2025</v>
      </c>
      <c r="I54">
        <v>2026</v>
      </c>
      <c r="J54">
        <v>2027</v>
      </c>
      <c r="K54">
        <v>2028</v>
      </c>
      <c r="L54">
        <v>2029</v>
      </c>
      <c r="M54">
        <v>2030</v>
      </c>
      <c r="N54">
        <v>2031</v>
      </c>
      <c r="O54">
        <v>2032</v>
      </c>
      <c r="P54">
        <v>2033</v>
      </c>
      <c r="Q54">
        <v>2034</v>
      </c>
      <c r="R54">
        <v>2035</v>
      </c>
      <c r="S54">
        <v>2036</v>
      </c>
      <c r="T54">
        <v>2037</v>
      </c>
      <c r="U54">
        <v>2038</v>
      </c>
      <c r="V54">
        <v>2039</v>
      </c>
      <c r="W54">
        <v>2040</v>
      </c>
      <c r="X54">
        <v>2041</v>
      </c>
      <c r="Y54">
        <v>2042</v>
      </c>
      <c r="Z54">
        <v>2043</v>
      </c>
      <c r="AA54">
        <v>2044</v>
      </c>
      <c r="AB54">
        <v>2045</v>
      </c>
      <c r="AC54">
        <v>2046</v>
      </c>
      <c r="AD54">
        <v>2047</v>
      </c>
      <c r="AE54">
        <v>2048</v>
      </c>
      <c r="AF54">
        <v>2049</v>
      </c>
      <c r="AG54">
        <v>2050</v>
      </c>
    </row>
    <row r="55" spans="1:35" x14ac:dyDescent="0.25">
      <c r="A55" t="s">
        <v>276</v>
      </c>
      <c r="B55" t="s">
        <v>298</v>
      </c>
      <c r="C55" s="5"/>
      <c r="D55" s="5">
        <f>'Subsidies Paid'!J17*10^9</f>
        <v>1620000000.0000002</v>
      </c>
      <c r="E55" s="5">
        <f t="shared" ref="E55:AG55" si="22">D55</f>
        <v>1620000000.0000002</v>
      </c>
      <c r="F55" s="5">
        <f t="shared" si="22"/>
        <v>1620000000.0000002</v>
      </c>
      <c r="G55" s="5">
        <f t="shared" si="22"/>
        <v>1620000000.0000002</v>
      </c>
      <c r="H55" s="5">
        <f t="shared" si="22"/>
        <v>1620000000.0000002</v>
      </c>
      <c r="I55" s="5">
        <f t="shared" si="22"/>
        <v>1620000000.0000002</v>
      </c>
      <c r="J55" s="5">
        <f t="shared" si="22"/>
        <v>1620000000.0000002</v>
      </c>
      <c r="K55" s="5">
        <f t="shared" si="22"/>
        <v>1620000000.0000002</v>
      </c>
      <c r="L55" s="5">
        <f t="shared" si="22"/>
        <v>1620000000.0000002</v>
      </c>
      <c r="M55" s="5">
        <f t="shared" si="22"/>
        <v>1620000000.0000002</v>
      </c>
      <c r="N55" s="5">
        <f t="shared" si="22"/>
        <v>1620000000.0000002</v>
      </c>
      <c r="O55" s="5">
        <f t="shared" si="22"/>
        <v>1620000000.0000002</v>
      </c>
      <c r="P55" s="5">
        <f t="shared" si="22"/>
        <v>1620000000.0000002</v>
      </c>
      <c r="Q55" s="5">
        <f t="shared" si="22"/>
        <v>1620000000.0000002</v>
      </c>
      <c r="R55" s="5">
        <f t="shared" si="22"/>
        <v>1620000000.0000002</v>
      </c>
      <c r="S55" s="5">
        <f t="shared" si="22"/>
        <v>1620000000.0000002</v>
      </c>
      <c r="T55" s="5">
        <f t="shared" si="22"/>
        <v>1620000000.0000002</v>
      </c>
      <c r="U55" s="5">
        <f t="shared" si="22"/>
        <v>1620000000.0000002</v>
      </c>
      <c r="V55" s="5">
        <f t="shared" si="22"/>
        <v>1620000000.0000002</v>
      </c>
      <c r="W55" s="5">
        <f t="shared" si="22"/>
        <v>1620000000.0000002</v>
      </c>
      <c r="X55" s="5">
        <f t="shared" si="22"/>
        <v>1620000000.0000002</v>
      </c>
      <c r="Y55" s="5">
        <f t="shared" si="22"/>
        <v>1620000000.0000002</v>
      </c>
      <c r="Z55" s="5">
        <f t="shared" si="22"/>
        <v>1620000000.0000002</v>
      </c>
      <c r="AA55" s="5">
        <f t="shared" si="22"/>
        <v>1620000000.0000002</v>
      </c>
      <c r="AB55" s="5">
        <f t="shared" si="22"/>
        <v>1620000000.0000002</v>
      </c>
      <c r="AC55" s="5">
        <f t="shared" si="22"/>
        <v>1620000000.0000002</v>
      </c>
      <c r="AD55" s="5">
        <f t="shared" si="22"/>
        <v>1620000000.0000002</v>
      </c>
      <c r="AE55" s="5">
        <f t="shared" si="22"/>
        <v>1620000000.0000002</v>
      </c>
      <c r="AF55" s="5">
        <f t="shared" si="22"/>
        <v>1620000000.0000002</v>
      </c>
      <c r="AG55" s="5">
        <f t="shared" si="22"/>
        <v>1620000000.0000002</v>
      </c>
      <c r="AH55" s="5"/>
      <c r="AI55" s="5"/>
    </row>
    <row r="56" spans="1:35" x14ac:dyDescent="0.25">
      <c r="A56" t="s">
        <v>270</v>
      </c>
      <c r="B56" t="s">
        <v>637</v>
      </c>
      <c r="C56" s="5"/>
      <c r="D56" s="5">
        <f>INDEX('AEO 2022 Table 1'!18:18,MATCH(Calculations!D43,'AEO 2022 Table 1'!13:13,0))*10^15</f>
        <v>3.5682777E+16</v>
      </c>
      <c r="E56" s="5">
        <f>INDEX('AEO 2023 Table 1'!18:18,MATCH(Calculations!E43,'AEO 2023 Table 1'!13:13,0))*10^15</f>
        <v>3.7814274E+16</v>
      </c>
      <c r="F56" s="5">
        <f>INDEX('AEO 2023 Table 1'!18:18,MATCH(Calculations!F43,'AEO 2023 Table 1'!13:13,0))*10^15</f>
        <v>3.7835823E+16</v>
      </c>
      <c r="G56" s="5">
        <f>INDEX('AEO 2023 Table 1'!18:18,MATCH(Calculations!G43,'AEO 2023 Table 1'!13:13,0))*10^15</f>
        <v>3.6882996E+16</v>
      </c>
      <c r="H56" s="5">
        <f>INDEX('AEO 2023 Table 1'!18:18,MATCH(Calculations!H43,'AEO 2023 Table 1'!13:13,0))*10^15</f>
        <v>3.7047318E+16</v>
      </c>
      <c r="I56" s="5">
        <f>INDEX('AEO 2023 Table 1'!18:18,MATCH(Calculations!I43,'AEO 2023 Table 1'!13:13,0))*10^15</f>
        <v>3.7522251E+16</v>
      </c>
      <c r="J56" s="5">
        <f>INDEX('AEO 2023 Table 1'!18:18,MATCH(Calculations!J43,'AEO 2023 Table 1'!13:13,0))*10^15</f>
        <v>3.7473186E+16</v>
      </c>
      <c r="K56" s="5">
        <f>INDEX('AEO 2023 Table 1'!18:18,MATCH(Calculations!K43,'AEO 2023 Table 1'!13:13,0))*10^15</f>
        <v>3.7786018E+16</v>
      </c>
      <c r="L56" s="5">
        <f>INDEX('AEO 2023 Table 1'!18:18,MATCH(Calculations!L43,'AEO 2023 Table 1'!13:13,0))*10^15</f>
        <v>3.8036835E+16</v>
      </c>
      <c r="M56" s="5">
        <f>INDEX('AEO 2023 Table 1'!18:18,MATCH(Calculations!M43,'AEO 2023 Table 1'!13:13,0))*10^15</f>
        <v>3.8406055E+16</v>
      </c>
      <c r="N56" s="5">
        <f>INDEX('AEO 2023 Table 1'!18:18,MATCH(Calculations!N43,'AEO 2023 Table 1'!13:13,0))*10^15</f>
        <v>3.8853168E+16</v>
      </c>
      <c r="O56" s="5">
        <f>INDEX('AEO 2023 Table 1'!18:18,MATCH(Calculations!O43,'AEO 2023 Table 1'!13:13,0))*10^15</f>
        <v>3.9378105E+16</v>
      </c>
      <c r="P56" s="5">
        <f>INDEX('AEO 2023 Table 1'!18:18,MATCH(Calculations!P43,'AEO 2023 Table 1'!13:13,0))*10^15</f>
        <v>3.9977421E+16</v>
      </c>
      <c r="Q56" s="5">
        <f>INDEX('AEO 2023 Table 1'!18:18,MATCH(Calculations!Q43,'AEO 2023 Table 1'!13:13,0))*10^15</f>
        <v>4.0490608E+16</v>
      </c>
      <c r="R56" s="5">
        <f>INDEX('AEO 2023 Table 1'!18:18,MATCH(Calculations!R43,'AEO 2023 Table 1'!13:13,0))*10^15</f>
        <v>4.0958794E+16</v>
      </c>
      <c r="S56" s="5">
        <f>INDEX('AEO 2023 Table 1'!18:18,MATCH(Calculations!S43,'AEO 2023 Table 1'!13:13,0))*10^15</f>
        <v>4.1332081E+16</v>
      </c>
      <c r="T56" s="5">
        <f>INDEX('AEO 2023 Table 1'!18:18,MATCH(Calculations!T43,'AEO 2023 Table 1'!13:13,0))*10^15</f>
        <v>4.1707432E+16</v>
      </c>
      <c r="U56" s="5">
        <f>INDEX('AEO 2023 Table 1'!18:18,MATCH(Calculations!U43,'AEO 2023 Table 1'!13:13,0))*10^15</f>
        <v>4.1989216E+16</v>
      </c>
      <c r="V56" s="5">
        <f>INDEX('AEO 2023 Table 1'!18:18,MATCH(Calculations!V43,'AEO 2023 Table 1'!13:13,0))*10^15</f>
        <v>4.2240601E+16</v>
      </c>
      <c r="W56" s="5">
        <f>INDEX('AEO 2023 Table 1'!18:18,MATCH(Calculations!W43,'AEO 2023 Table 1'!13:13,0))*10^15</f>
        <v>4.238311E+16</v>
      </c>
      <c r="X56" s="5">
        <f>INDEX('AEO 2023 Table 1'!18:18,MATCH(Calculations!X43,'AEO 2023 Table 1'!13:13,0))*10^15</f>
        <v>4.2506451E+16</v>
      </c>
      <c r="Y56" s="5">
        <f>INDEX('AEO 2023 Table 1'!18:18,MATCH(Calculations!Y43,'AEO 2023 Table 1'!13:13,0))*10^15</f>
        <v>4.2687958E+16</v>
      </c>
      <c r="Z56" s="5">
        <f>INDEX('AEO 2023 Table 1'!18:18,MATCH(Calculations!Z43,'AEO 2023 Table 1'!13:13,0))*10^15</f>
        <v>4.2804451E+16</v>
      </c>
      <c r="AA56" s="5">
        <f>INDEX('AEO 2023 Table 1'!18:18,MATCH(Calculations!AA43,'AEO 2023 Table 1'!13:13,0))*10^15</f>
        <v>4.2884609E+16</v>
      </c>
      <c r="AB56" s="5">
        <f>INDEX('AEO 2023 Table 1'!18:18,MATCH(Calculations!AB43,'AEO 2023 Table 1'!13:13,0))*10^15</f>
        <v>4.3041492E+16</v>
      </c>
      <c r="AC56" s="5">
        <f>INDEX('AEO 2023 Table 1'!18:18,MATCH(Calculations!AC43,'AEO 2023 Table 1'!13:13,0))*10^15</f>
        <v>4.2870251E+16</v>
      </c>
      <c r="AD56" s="5">
        <f>INDEX('AEO 2023 Table 1'!18:18,MATCH(Calculations!AD43,'AEO 2023 Table 1'!13:13,0))*10^15</f>
        <v>4.3082157E+16</v>
      </c>
      <c r="AE56" s="5">
        <f>INDEX('AEO 2023 Table 1'!18:18,MATCH(Calculations!AE43,'AEO 2023 Table 1'!13:13,0))*10^15</f>
        <v>4.3152935E+16</v>
      </c>
      <c r="AF56" s="5">
        <f>INDEX('AEO 2023 Table 1'!18:18,MATCH(Calculations!AF43,'AEO 2023 Table 1'!13:13,0))*10^15</f>
        <v>4.3235588E+16</v>
      </c>
      <c r="AG56" s="5">
        <f>INDEX('AEO 2023 Table 1'!18:18,MATCH(Calculations!AG43,'AEO 2023 Table 1'!13:13,0))*10^15</f>
        <v>4.3621796E+16</v>
      </c>
      <c r="AH56" s="5"/>
      <c r="AI56" s="5"/>
    </row>
    <row r="57" spans="1:35" x14ac:dyDescent="0.25">
      <c r="A57" t="s">
        <v>277</v>
      </c>
      <c r="B57" t="s">
        <v>637</v>
      </c>
      <c r="C57" s="5"/>
      <c r="D57" s="5">
        <f>SUM(INDEX('AEO 2022 Table 1'!16:17,0,MATCH(Calculations!D43,'AEO 2022 Table 1'!13:13,0)))*10^15</f>
        <v>3.0179702000000004E+16</v>
      </c>
      <c r="E57" s="5">
        <f>SUM(INDEX('AEO 2023 Table 1'!16:17,0,MATCH(Calculations!E43,'AEO 2023 Table 1'!13:13,0)))*10^15</f>
        <v>3.2355485E+16</v>
      </c>
      <c r="F57" s="5">
        <f>SUM(INDEX('AEO 2023 Table 1'!16:17,0,MATCH(Calculations!F43,'AEO 2023 Table 1'!13:13,0)))*10^15</f>
        <v>3.3740817E+16</v>
      </c>
      <c r="G57" s="5">
        <f>SUM(INDEX('AEO 2023 Table 1'!16:17,0,MATCH(Calculations!G43,'AEO 2023 Table 1'!13:13,0)))*10^15</f>
        <v>3.461716E+16</v>
      </c>
      <c r="H57" s="5">
        <f>SUM(INDEX('AEO 2023 Table 1'!16:17,0,MATCH(Calculations!H43,'AEO 2023 Table 1'!13:13,0)))*10^15</f>
        <v>3.5000308000000004E+16</v>
      </c>
      <c r="I57" s="5">
        <f>SUM(INDEX('AEO 2023 Table 1'!16:17,0,MATCH(Calculations!I43,'AEO 2023 Table 1'!13:13,0)))*10^15</f>
        <v>3.5533997999999996E+16</v>
      </c>
      <c r="J57" s="5">
        <f>SUM(INDEX('AEO 2023 Table 1'!16:17,0,MATCH(Calculations!J43,'AEO 2023 Table 1'!13:13,0)))*10^15</f>
        <v>3.5616770000000004E+16</v>
      </c>
      <c r="K57" s="5">
        <f>SUM(INDEX('AEO 2023 Table 1'!16:17,0,MATCH(Calculations!K43,'AEO 2023 Table 1'!13:13,0)))*10^15</f>
        <v>3.5873631000000004E+16</v>
      </c>
      <c r="L57" s="5">
        <f>SUM(INDEX('AEO 2023 Table 1'!16:17,0,MATCH(Calculations!L43,'AEO 2023 Table 1'!13:13,0)))*10^15</f>
        <v>3.5733719E+16</v>
      </c>
      <c r="M57" s="5">
        <f>SUM(INDEX('AEO 2023 Table 1'!16:17,0,MATCH(Calculations!M43,'AEO 2023 Table 1'!13:13,0)))*10^15</f>
        <v>3.5716667E+16</v>
      </c>
      <c r="N57" s="5">
        <f>SUM(INDEX('AEO 2023 Table 1'!16:17,0,MATCH(Calculations!N43,'AEO 2023 Table 1'!13:13,0)))*10^15</f>
        <v>3.5545387000000004E+16</v>
      </c>
      <c r="O57" s="5">
        <f>SUM(INDEX('AEO 2023 Table 1'!16:17,0,MATCH(Calculations!O43,'AEO 2023 Table 1'!13:13,0)))*10^15</f>
        <v>3.5679352E+16</v>
      </c>
      <c r="P57" s="5">
        <f>SUM(INDEX('AEO 2023 Table 1'!16:17,0,MATCH(Calculations!P43,'AEO 2023 Table 1'!13:13,0)))*10^15</f>
        <v>3.579441E+16</v>
      </c>
      <c r="Q57" s="5">
        <f>SUM(INDEX('AEO 2023 Table 1'!16:17,0,MATCH(Calculations!Q43,'AEO 2023 Table 1'!13:13,0)))*10^15</f>
        <v>3.5805981000000004E+16</v>
      </c>
      <c r="R57" s="5">
        <f>SUM(INDEX('AEO 2023 Table 1'!16:17,0,MATCH(Calculations!R43,'AEO 2023 Table 1'!13:13,0)))*10^15</f>
        <v>3.5794215E+16</v>
      </c>
      <c r="S57" s="5">
        <f>SUM(INDEX('AEO 2023 Table 1'!16:17,0,MATCH(Calculations!S43,'AEO 2023 Table 1'!13:13,0)))*10^15</f>
        <v>3.5788567999999996E+16</v>
      </c>
      <c r="T57" s="5">
        <f>SUM(INDEX('AEO 2023 Table 1'!16:17,0,MATCH(Calculations!T43,'AEO 2023 Table 1'!13:13,0)))*10^15</f>
        <v>3.5803458E+16</v>
      </c>
      <c r="U57" s="5">
        <f>SUM(INDEX('AEO 2023 Table 1'!16:17,0,MATCH(Calculations!U43,'AEO 2023 Table 1'!13:13,0)))*10^15</f>
        <v>3.5698186999999996E+16</v>
      </c>
      <c r="V57" s="5">
        <f>SUM(INDEX('AEO 2023 Table 1'!16:17,0,MATCH(Calculations!V43,'AEO 2023 Table 1'!13:13,0)))*10^15</f>
        <v>3.5715210999999996E+16</v>
      </c>
      <c r="W57" s="5">
        <f>SUM(INDEX('AEO 2023 Table 1'!16:17,0,MATCH(Calculations!W43,'AEO 2023 Table 1'!13:13,0)))*10^15</f>
        <v>3.5489804E+16</v>
      </c>
      <c r="X57" s="5">
        <f>SUM(INDEX('AEO 2023 Table 1'!16:17,0,MATCH(Calculations!X43,'AEO 2023 Table 1'!13:13,0)))*10^15</f>
        <v>3.5256639E+16</v>
      </c>
      <c r="Y57" s="5">
        <f>SUM(INDEX('AEO 2023 Table 1'!16:17,0,MATCH(Calculations!Y43,'AEO 2023 Table 1'!13:13,0)))*10^15</f>
        <v>3.5461591999999996E+16</v>
      </c>
      <c r="Z57" s="5">
        <f>SUM(INDEX('AEO 2023 Table 1'!16:17,0,MATCH(Calculations!Z43,'AEO 2023 Table 1'!13:13,0)))*10^15</f>
        <v>3.5729228E+16</v>
      </c>
      <c r="AA57" s="5">
        <f>SUM(INDEX('AEO 2023 Table 1'!16:17,0,MATCH(Calculations!AA43,'AEO 2023 Table 1'!13:13,0)))*10^15</f>
        <v>3.607432E+16</v>
      </c>
      <c r="AB57" s="5">
        <f>SUM(INDEX('AEO 2023 Table 1'!16:17,0,MATCH(Calculations!AB43,'AEO 2023 Table 1'!13:13,0)))*10^15</f>
        <v>3.6188941E+16</v>
      </c>
      <c r="AC57" s="5">
        <f>SUM(INDEX('AEO 2023 Table 1'!16:17,0,MATCH(Calculations!AC43,'AEO 2023 Table 1'!13:13,0)))*10^15</f>
        <v>3.6311526E+16</v>
      </c>
      <c r="AD57" s="5">
        <f>SUM(INDEX('AEO 2023 Table 1'!16:17,0,MATCH(Calculations!AD43,'AEO 2023 Table 1'!13:13,0)))*10^15</f>
        <v>3.6143656E+16</v>
      </c>
      <c r="AE57" s="5">
        <f>SUM(INDEX('AEO 2023 Table 1'!16:17,0,MATCH(Calculations!AE43,'AEO 2023 Table 1'!13:13,0)))*10^15</f>
        <v>3.6267134E+16</v>
      </c>
      <c r="AF57" s="5">
        <f>SUM(INDEX('AEO 2023 Table 1'!16:17,0,MATCH(Calculations!AF43,'AEO 2023 Table 1'!13:13,0)))*10^15</f>
        <v>3.6602768E+16</v>
      </c>
      <c r="AG57" s="5">
        <f>SUM(INDEX('AEO 2023 Table 1'!16:17,0,MATCH(Calculations!AG43,'AEO 2023 Table 1'!13:13,0)))*10^15</f>
        <v>3.6701269E+16</v>
      </c>
      <c r="AH57" s="5"/>
      <c r="AI57" s="5"/>
    </row>
    <row r="58" spans="1:35" x14ac:dyDescent="0.25">
      <c r="A58" t="s">
        <v>283</v>
      </c>
      <c r="C58" s="5"/>
      <c r="D58" s="5">
        <f>D55*(D56/SUM(D56:D57))/D56</f>
        <v>2.4596705508154352E-8</v>
      </c>
      <c r="E58" s="5">
        <f t="shared" ref="E58:O58" si="23">E55*(E56/SUM(E56:E57))/E56</f>
        <v>2.308686851838839E-8</v>
      </c>
      <c r="F58" s="5">
        <f t="shared" si="23"/>
        <v>2.2633082525248467E-8</v>
      </c>
      <c r="G58" s="5">
        <f t="shared" si="23"/>
        <v>2.2657293223248358E-8</v>
      </c>
      <c r="H58" s="5">
        <f t="shared" si="23"/>
        <v>2.2485126713266033E-8</v>
      </c>
      <c r="I58" s="5">
        <f t="shared" si="23"/>
        <v>2.2174694460428707E-8</v>
      </c>
      <c r="J58" s="5">
        <f t="shared" si="23"/>
        <v>2.216446812473112E-8</v>
      </c>
      <c r="K58" s="5">
        <f t="shared" si="23"/>
        <v>2.199304533748186E-8</v>
      </c>
      <c r="L58" s="5">
        <f t="shared" si="23"/>
        <v>2.1959981485295612E-8</v>
      </c>
      <c r="M58" s="5">
        <f t="shared" si="23"/>
        <v>2.1855646369813569E-8</v>
      </c>
      <c r="N58" s="5">
        <f t="shared" si="23"/>
        <v>2.1774616455924452E-8</v>
      </c>
      <c r="O58" s="5">
        <f t="shared" si="23"/>
        <v>2.1583465051313956E-8</v>
      </c>
      <c r="P58" s="5">
        <f t="shared" ref="P58:AG58" si="24">P55*(P56/SUM(P56:P57))/P56</f>
        <v>2.1379976946841896E-8</v>
      </c>
      <c r="Q58" s="5">
        <f t="shared" si="24"/>
        <v>2.1232928250567009E-8</v>
      </c>
      <c r="R58" s="5">
        <f t="shared" si="24"/>
        <v>2.1106664365432242E-8</v>
      </c>
      <c r="S58" s="5">
        <f t="shared" si="24"/>
        <v>2.1006047290914271E-8</v>
      </c>
      <c r="T58" s="5">
        <f t="shared" si="24"/>
        <v>2.0900288978748666E-8</v>
      </c>
      <c r="U58" s="5">
        <f t="shared" si="24"/>
        <v>2.085280157968468E-8</v>
      </c>
      <c r="V58" s="5">
        <f t="shared" si="24"/>
        <v>2.0781003474121984E-8</v>
      </c>
      <c r="W58" s="5">
        <f t="shared" si="24"/>
        <v>2.0803125461569351E-8</v>
      </c>
      <c r="X58" s="5">
        <f t="shared" si="24"/>
        <v>2.0832505498431201E-8</v>
      </c>
      <c r="Y58" s="5">
        <f t="shared" si="24"/>
        <v>2.0729485966329943E-8</v>
      </c>
      <c r="Z58" s="5">
        <f t="shared" si="24"/>
        <v>2.0628092566502587E-8</v>
      </c>
      <c r="AA58" s="5">
        <f t="shared" si="24"/>
        <v>2.0516995614264223E-8</v>
      </c>
      <c r="AB58" s="5">
        <f t="shared" si="24"/>
        <v>2.0446688711142096E-8</v>
      </c>
      <c r="AC58" s="5">
        <f t="shared" si="24"/>
        <v>2.0459252890977684E-8</v>
      </c>
      <c r="AD58" s="5">
        <f t="shared" si="24"/>
        <v>2.0447881046042409E-8</v>
      </c>
      <c r="AE58" s="5">
        <f t="shared" si="24"/>
        <v>2.0397866942170499E-8</v>
      </c>
      <c r="AF58" s="5">
        <f t="shared" si="24"/>
        <v>2.0290998977984971E-8</v>
      </c>
      <c r="AG58" s="5">
        <f t="shared" si="24"/>
        <v>2.0168553079990165E-8</v>
      </c>
      <c r="AH58" s="5"/>
      <c r="AI58" s="5"/>
    </row>
    <row r="60" spans="1:35" x14ac:dyDescent="0.25">
      <c r="A60" s="15" t="s">
        <v>31</v>
      </c>
    </row>
    <row r="61" spans="1:35" x14ac:dyDescent="0.25">
      <c r="A61" t="s">
        <v>276</v>
      </c>
      <c r="B61" t="s">
        <v>298</v>
      </c>
      <c r="C61" s="5"/>
      <c r="D61" s="5">
        <f>'Subsidies Paid'!J18*10^9</f>
        <v>140000000</v>
      </c>
      <c r="E61" s="5">
        <f t="shared" ref="E61:O61" si="25">D61</f>
        <v>140000000</v>
      </c>
      <c r="F61" s="5">
        <f t="shared" si="25"/>
        <v>140000000</v>
      </c>
      <c r="G61" s="5">
        <f t="shared" si="25"/>
        <v>140000000</v>
      </c>
      <c r="H61" s="5">
        <f t="shared" si="25"/>
        <v>140000000</v>
      </c>
      <c r="I61" s="5">
        <f t="shared" si="25"/>
        <v>140000000</v>
      </c>
      <c r="J61" s="5">
        <f t="shared" si="25"/>
        <v>140000000</v>
      </c>
      <c r="K61" s="5">
        <f t="shared" si="25"/>
        <v>140000000</v>
      </c>
      <c r="L61" s="5">
        <f t="shared" si="25"/>
        <v>140000000</v>
      </c>
      <c r="M61" s="5">
        <f t="shared" si="25"/>
        <v>140000000</v>
      </c>
      <c r="N61" s="5">
        <f t="shared" si="25"/>
        <v>140000000</v>
      </c>
      <c r="O61" s="5">
        <f t="shared" si="25"/>
        <v>140000000</v>
      </c>
      <c r="P61" s="5">
        <f t="shared" ref="P61" si="26">O61</f>
        <v>140000000</v>
      </c>
      <c r="Q61" s="5">
        <f t="shared" ref="Q61" si="27">P61</f>
        <v>140000000</v>
      </c>
      <c r="R61" s="5">
        <f t="shared" ref="R61" si="28">Q61</f>
        <v>140000000</v>
      </c>
      <c r="S61" s="5">
        <f t="shared" ref="S61" si="29">R61</f>
        <v>140000000</v>
      </c>
      <c r="T61" s="5">
        <f t="shared" ref="T61" si="30">S61</f>
        <v>140000000</v>
      </c>
      <c r="U61" s="5">
        <f t="shared" ref="U61" si="31">T61</f>
        <v>140000000</v>
      </c>
      <c r="V61" s="5">
        <f t="shared" ref="V61" si="32">U61</f>
        <v>140000000</v>
      </c>
      <c r="W61" s="5">
        <f t="shared" ref="W61" si="33">V61</f>
        <v>140000000</v>
      </c>
      <c r="X61" s="5">
        <f t="shared" ref="X61" si="34">W61</f>
        <v>140000000</v>
      </c>
      <c r="Y61" s="5">
        <f t="shared" ref="Y61" si="35">X61</f>
        <v>140000000</v>
      </c>
      <c r="Z61" s="5">
        <f t="shared" ref="Z61" si="36">Y61</f>
        <v>140000000</v>
      </c>
      <c r="AA61" s="5">
        <f t="shared" ref="AA61" si="37">Z61</f>
        <v>140000000</v>
      </c>
      <c r="AB61" s="5">
        <f t="shared" ref="AB61" si="38">AA61</f>
        <v>140000000</v>
      </c>
      <c r="AC61" s="5">
        <f t="shared" ref="AC61" si="39">AB61</f>
        <v>140000000</v>
      </c>
      <c r="AD61" s="5">
        <f t="shared" ref="AD61" si="40">AC61</f>
        <v>140000000</v>
      </c>
      <c r="AE61" s="5">
        <f t="shared" ref="AE61" si="41">AD61</f>
        <v>140000000</v>
      </c>
      <c r="AF61" s="5">
        <f t="shared" ref="AF61" si="42">AE61</f>
        <v>140000000</v>
      </c>
      <c r="AG61" s="5">
        <f t="shared" ref="AG61" si="43">AF61</f>
        <v>140000000</v>
      </c>
      <c r="AH61" s="5"/>
      <c r="AI61" s="5"/>
    </row>
    <row r="62" spans="1:35" x14ac:dyDescent="0.25">
      <c r="A62" t="s">
        <v>270</v>
      </c>
      <c r="B62" t="s">
        <v>637</v>
      </c>
      <c r="C62" s="5"/>
      <c r="D62" s="5">
        <f t="shared" ref="D62:AG62" si="44">D56</f>
        <v>3.5682777E+16</v>
      </c>
      <c r="E62" s="5">
        <f t="shared" si="44"/>
        <v>3.7814274E+16</v>
      </c>
      <c r="F62" s="5">
        <f t="shared" si="44"/>
        <v>3.7835823E+16</v>
      </c>
      <c r="G62" s="5">
        <f t="shared" si="44"/>
        <v>3.6882996E+16</v>
      </c>
      <c r="H62" s="5">
        <f t="shared" si="44"/>
        <v>3.7047318E+16</v>
      </c>
      <c r="I62" s="5">
        <f t="shared" si="44"/>
        <v>3.7522251E+16</v>
      </c>
      <c r="J62" s="5">
        <f t="shared" si="44"/>
        <v>3.7473186E+16</v>
      </c>
      <c r="K62" s="5">
        <f t="shared" si="44"/>
        <v>3.7786018E+16</v>
      </c>
      <c r="L62" s="5">
        <f t="shared" si="44"/>
        <v>3.8036835E+16</v>
      </c>
      <c r="M62" s="5">
        <f t="shared" si="44"/>
        <v>3.8406055E+16</v>
      </c>
      <c r="N62" s="5">
        <f t="shared" si="44"/>
        <v>3.8853168E+16</v>
      </c>
      <c r="O62" s="5">
        <f t="shared" si="44"/>
        <v>3.9378105E+16</v>
      </c>
      <c r="P62" s="5">
        <f t="shared" si="44"/>
        <v>3.9977421E+16</v>
      </c>
      <c r="Q62" s="5">
        <f t="shared" si="44"/>
        <v>4.0490608E+16</v>
      </c>
      <c r="R62" s="5">
        <f t="shared" si="44"/>
        <v>4.0958794E+16</v>
      </c>
      <c r="S62" s="5">
        <f t="shared" si="44"/>
        <v>4.1332081E+16</v>
      </c>
      <c r="T62" s="5">
        <f t="shared" si="44"/>
        <v>4.1707432E+16</v>
      </c>
      <c r="U62" s="5">
        <f t="shared" si="44"/>
        <v>4.1989216E+16</v>
      </c>
      <c r="V62" s="5">
        <f t="shared" si="44"/>
        <v>4.2240601E+16</v>
      </c>
      <c r="W62" s="5">
        <f t="shared" si="44"/>
        <v>4.238311E+16</v>
      </c>
      <c r="X62" s="5">
        <f t="shared" si="44"/>
        <v>4.2506451E+16</v>
      </c>
      <c r="Y62" s="5">
        <f t="shared" si="44"/>
        <v>4.2687958E+16</v>
      </c>
      <c r="Z62" s="5">
        <f t="shared" si="44"/>
        <v>4.2804451E+16</v>
      </c>
      <c r="AA62" s="5">
        <f t="shared" si="44"/>
        <v>4.2884609E+16</v>
      </c>
      <c r="AB62" s="5">
        <f t="shared" si="44"/>
        <v>4.3041492E+16</v>
      </c>
      <c r="AC62" s="5">
        <f t="shared" si="44"/>
        <v>4.2870251E+16</v>
      </c>
      <c r="AD62" s="5">
        <f t="shared" si="44"/>
        <v>4.3082157E+16</v>
      </c>
      <c r="AE62" s="5">
        <f t="shared" si="44"/>
        <v>4.3152935E+16</v>
      </c>
      <c r="AF62" s="5">
        <f t="shared" si="44"/>
        <v>4.3235588E+16</v>
      </c>
      <c r="AG62" s="5">
        <f t="shared" si="44"/>
        <v>4.3621796E+16</v>
      </c>
      <c r="AH62" s="5"/>
      <c r="AI62" s="5"/>
    </row>
    <row r="63" spans="1:35" x14ac:dyDescent="0.25">
      <c r="A63" t="s">
        <v>277</v>
      </c>
      <c r="B63" t="s">
        <v>637</v>
      </c>
      <c r="C63" s="5"/>
      <c r="D63" s="5">
        <f t="shared" ref="D63:AG63" si="45">D57</f>
        <v>3.0179702000000004E+16</v>
      </c>
      <c r="E63" s="5">
        <f t="shared" si="45"/>
        <v>3.2355485E+16</v>
      </c>
      <c r="F63" s="5">
        <f t="shared" si="45"/>
        <v>3.3740817E+16</v>
      </c>
      <c r="G63" s="5">
        <f t="shared" si="45"/>
        <v>3.461716E+16</v>
      </c>
      <c r="H63" s="5">
        <f t="shared" si="45"/>
        <v>3.5000308000000004E+16</v>
      </c>
      <c r="I63" s="5">
        <f t="shared" si="45"/>
        <v>3.5533997999999996E+16</v>
      </c>
      <c r="J63" s="5">
        <f t="shared" si="45"/>
        <v>3.5616770000000004E+16</v>
      </c>
      <c r="K63" s="5">
        <f t="shared" si="45"/>
        <v>3.5873631000000004E+16</v>
      </c>
      <c r="L63" s="5">
        <f t="shared" si="45"/>
        <v>3.5733719E+16</v>
      </c>
      <c r="M63" s="5">
        <f t="shared" si="45"/>
        <v>3.5716667E+16</v>
      </c>
      <c r="N63" s="5">
        <f t="shared" si="45"/>
        <v>3.5545387000000004E+16</v>
      </c>
      <c r="O63" s="5">
        <f t="shared" si="45"/>
        <v>3.5679352E+16</v>
      </c>
      <c r="P63" s="5">
        <f t="shared" si="45"/>
        <v>3.579441E+16</v>
      </c>
      <c r="Q63" s="5">
        <f t="shared" si="45"/>
        <v>3.5805981000000004E+16</v>
      </c>
      <c r="R63" s="5">
        <f t="shared" si="45"/>
        <v>3.5794215E+16</v>
      </c>
      <c r="S63" s="5">
        <f t="shared" si="45"/>
        <v>3.5788567999999996E+16</v>
      </c>
      <c r="T63" s="5">
        <f t="shared" si="45"/>
        <v>3.5803458E+16</v>
      </c>
      <c r="U63" s="5">
        <f t="shared" si="45"/>
        <v>3.5698186999999996E+16</v>
      </c>
      <c r="V63" s="5">
        <f t="shared" si="45"/>
        <v>3.5715210999999996E+16</v>
      </c>
      <c r="W63" s="5">
        <f t="shared" si="45"/>
        <v>3.5489804E+16</v>
      </c>
      <c r="X63" s="5">
        <f t="shared" si="45"/>
        <v>3.5256639E+16</v>
      </c>
      <c r="Y63" s="5">
        <f t="shared" si="45"/>
        <v>3.5461591999999996E+16</v>
      </c>
      <c r="Z63" s="5">
        <f t="shared" si="45"/>
        <v>3.5729228E+16</v>
      </c>
      <c r="AA63" s="5">
        <f t="shared" si="45"/>
        <v>3.607432E+16</v>
      </c>
      <c r="AB63" s="5">
        <f t="shared" si="45"/>
        <v>3.6188941E+16</v>
      </c>
      <c r="AC63" s="5">
        <f t="shared" si="45"/>
        <v>3.6311526E+16</v>
      </c>
      <c r="AD63" s="5">
        <f t="shared" si="45"/>
        <v>3.6143656E+16</v>
      </c>
      <c r="AE63" s="5">
        <f t="shared" si="45"/>
        <v>3.6267134E+16</v>
      </c>
      <c r="AF63" s="5">
        <f t="shared" si="45"/>
        <v>3.6602768E+16</v>
      </c>
      <c r="AG63" s="5">
        <f t="shared" si="45"/>
        <v>3.6701269E+16</v>
      </c>
      <c r="AH63" s="5"/>
      <c r="AI63" s="5"/>
    </row>
    <row r="64" spans="1:35" x14ac:dyDescent="0.25">
      <c r="A64" t="s">
        <v>283</v>
      </c>
      <c r="C64" s="5"/>
      <c r="D64" s="5">
        <f t="shared" ref="D64:AG64" si="46">D61*(D62/SUM(D62:D63))/D62</f>
        <v>2.1256412167540793E-9</v>
      </c>
      <c r="E64" s="5">
        <f t="shared" si="46"/>
        <v>1.9951614768977616E-9</v>
      </c>
      <c r="F64" s="5">
        <f t="shared" si="46"/>
        <v>1.9559454034165337E-9</v>
      </c>
      <c r="G64" s="5">
        <f t="shared" si="46"/>
        <v>1.9580376859597342E-9</v>
      </c>
      <c r="H64" s="5">
        <f t="shared" si="46"/>
        <v>1.9431590986773112E-9</v>
      </c>
      <c r="I64" s="5">
        <f t="shared" si="46"/>
        <v>1.9163316200370485E-9</v>
      </c>
      <c r="J64" s="5">
        <f t="shared" si="46"/>
        <v>1.9154478626310841E-9</v>
      </c>
      <c r="K64" s="5">
        <f t="shared" si="46"/>
        <v>1.9006335476836174E-9</v>
      </c>
      <c r="L64" s="5">
        <f t="shared" si="46"/>
        <v>1.8977761777415959E-9</v>
      </c>
      <c r="M64" s="5">
        <f t="shared" si="46"/>
        <v>1.8887595628233946E-9</v>
      </c>
      <c r="N64" s="5">
        <f t="shared" si="46"/>
        <v>1.8817569776724834E-9</v>
      </c>
      <c r="O64" s="5">
        <f t="shared" si="46"/>
        <v>1.865237720483922E-9</v>
      </c>
      <c r="P64" s="5">
        <f t="shared" si="46"/>
        <v>1.8476523287394228E-9</v>
      </c>
      <c r="Q64" s="5">
        <f t="shared" si="46"/>
        <v>1.8349444167156673E-9</v>
      </c>
      <c r="R64" s="5">
        <f t="shared" si="46"/>
        <v>1.8240327229385886E-9</v>
      </c>
      <c r="S64" s="5">
        <f t="shared" si="46"/>
        <v>1.8153374202024677E-9</v>
      </c>
      <c r="T64" s="5">
        <f t="shared" si="46"/>
        <v>1.8061978129782795E-9</v>
      </c>
      <c r="U64" s="5">
        <f t="shared" si="46"/>
        <v>1.8020939636764536E-9</v>
      </c>
      <c r="V64" s="5">
        <f t="shared" si="46"/>
        <v>1.7958891891216529E-9</v>
      </c>
      <c r="W64" s="5">
        <f t="shared" si="46"/>
        <v>1.7978009658146348E-9</v>
      </c>
      <c r="X64" s="5">
        <f t="shared" si="46"/>
        <v>1.8003399813459059E-9</v>
      </c>
      <c r="Y64" s="5">
        <f t="shared" si="46"/>
        <v>1.7914370588186367E-9</v>
      </c>
      <c r="Z64" s="5">
        <f t="shared" si="46"/>
        <v>1.7826746662409641E-9</v>
      </c>
      <c r="AA64" s="5">
        <f t="shared" si="46"/>
        <v>1.7730736950598707E-9</v>
      </c>
      <c r="AB64" s="5">
        <f t="shared" si="46"/>
        <v>1.7669977898517859E-9</v>
      </c>
      <c r="AC64" s="5">
        <f t="shared" si="46"/>
        <v>1.7680835831709108E-9</v>
      </c>
      <c r="AD64" s="5">
        <f t="shared" si="46"/>
        <v>1.7671008311394674E-9</v>
      </c>
      <c r="AE64" s="5">
        <f t="shared" si="46"/>
        <v>1.7627786246320181E-9</v>
      </c>
      <c r="AF64" s="5">
        <f t="shared" si="46"/>
        <v>1.7535431215542564E-9</v>
      </c>
      <c r="AG64" s="5">
        <f t="shared" si="46"/>
        <v>1.7429613772831001E-9</v>
      </c>
      <c r="AH64" s="5"/>
      <c r="AI64" s="5"/>
    </row>
    <row r="66" spans="1:36" x14ac:dyDescent="0.25">
      <c r="A66" s="15" t="s">
        <v>38</v>
      </c>
    </row>
    <row r="67" spans="1:36" x14ac:dyDescent="0.25">
      <c r="A67" t="s">
        <v>276</v>
      </c>
      <c r="B67" t="s">
        <v>298</v>
      </c>
      <c r="C67" s="5"/>
      <c r="D67" s="5">
        <f>'Subsidies Paid'!K19*10^9</f>
        <v>1200000000</v>
      </c>
      <c r="E67" s="5">
        <f t="shared" ref="E67:O67" si="47">D67</f>
        <v>1200000000</v>
      </c>
      <c r="F67" s="5">
        <f t="shared" si="47"/>
        <v>1200000000</v>
      </c>
      <c r="G67" s="5">
        <f t="shared" si="47"/>
        <v>1200000000</v>
      </c>
      <c r="H67" s="5">
        <f t="shared" si="47"/>
        <v>1200000000</v>
      </c>
      <c r="I67" s="5">
        <f t="shared" si="47"/>
        <v>1200000000</v>
      </c>
      <c r="J67" s="5">
        <f t="shared" si="47"/>
        <v>1200000000</v>
      </c>
      <c r="K67" s="5">
        <f t="shared" si="47"/>
        <v>1200000000</v>
      </c>
      <c r="L67" s="5">
        <f t="shared" si="47"/>
        <v>1200000000</v>
      </c>
      <c r="M67" s="5">
        <f t="shared" si="47"/>
        <v>1200000000</v>
      </c>
      <c r="N67" s="5">
        <f t="shared" si="47"/>
        <v>1200000000</v>
      </c>
      <c r="O67" s="5">
        <f t="shared" si="47"/>
        <v>1200000000</v>
      </c>
      <c r="P67" s="5">
        <f t="shared" ref="P67" si="48">O67</f>
        <v>1200000000</v>
      </c>
      <c r="Q67" s="5">
        <f t="shared" ref="Q67" si="49">P67</f>
        <v>1200000000</v>
      </c>
      <c r="R67" s="5">
        <f t="shared" ref="R67" si="50">Q67</f>
        <v>1200000000</v>
      </c>
      <c r="S67" s="5">
        <f t="shared" ref="S67" si="51">R67</f>
        <v>1200000000</v>
      </c>
      <c r="T67" s="5">
        <f t="shared" ref="T67" si="52">S67</f>
        <v>1200000000</v>
      </c>
      <c r="U67" s="5">
        <f t="shared" ref="U67" si="53">T67</f>
        <v>1200000000</v>
      </c>
      <c r="V67" s="5">
        <f t="shared" ref="V67" si="54">U67</f>
        <v>1200000000</v>
      </c>
      <c r="W67" s="5">
        <f t="shared" ref="W67" si="55">V67</f>
        <v>1200000000</v>
      </c>
      <c r="X67" s="5">
        <f t="shared" ref="X67" si="56">W67</f>
        <v>1200000000</v>
      </c>
      <c r="Y67" s="5">
        <f t="shared" ref="Y67" si="57">X67</f>
        <v>1200000000</v>
      </c>
      <c r="Z67" s="5">
        <f t="shared" ref="Z67" si="58">Y67</f>
        <v>1200000000</v>
      </c>
      <c r="AA67" s="5">
        <f t="shared" ref="AA67" si="59">Z67</f>
        <v>1200000000</v>
      </c>
      <c r="AB67" s="5">
        <f t="shared" ref="AB67" si="60">AA67</f>
        <v>1200000000</v>
      </c>
      <c r="AC67" s="5">
        <f t="shared" ref="AC67" si="61">AB67</f>
        <v>1200000000</v>
      </c>
      <c r="AD67" s="5">
        <f t="shared" ref="AD67" si="62">AC67</f>
        <v>1200000000</v>
      </c>
      <c r="AE67" s="5">
        <f t="shared" ref="AE67" si="63">AD67</f>
        <v>1200000000</v>
      </c>
      <c r="AF67" s="5">
        <f t="shared" ref="AF67" si="64">AE67</f>
        <v>1200000000</v>
      </c>
      <c r="AG67" s="5">
        <f t="shared" ref="AG67" si="65">AF67</f>
        <v>1200000000</v>
      </c>
      <c r="AH67" s="5"/>
      <c r="AI67" s="5"/>
    </row>
    <row r="68" spans="1:36" x14ac:dyDescent="0.25">
      <c r="A68" t="s">
        <v>270</v>
      </c>
      <c r="B68" t="s">
        <v>637</v>
      </c>
      <c r="C68" s="5"/>
      <c r="D68" s="5">
        <f t="shared" ref="D68:AG68" si="66">D56</f>
        <v>3.5682777E+16</v>
      </c>
      <c r="E68" s="5">
        <f t="shared" si="66"/>
        <v>3.7814274E+16</v>
      </c>
      <c r="F68" s="5">
        <f t="shared" si="66"/>
        <v>3.7835823E+16</v>
      </c>
      <c r="G68" s="5">
        <f t="shared" si="66"/>
        <v>3.6882996E+16</v>
      </c>
      <c r="H68" s="5">
        <f t="shared" si="66"/>
        <v>3.7047318E+16</v>
      </c>
      <c r="I68" s="5">
        <f t="shared" si="66"/>
        <v>3.7522251E+16</v>
      </c>
      <c r="J68" s="5">
        <f t="shared" si="66"/>
        <v>3.7473186E+16</v>
      </c>
      <c r="K68" s="5">
        <f t="shared" si="66"/>
        <v>3.7786018E+16</v>
      </c>
      <c r="L68" s="5">
        <f t="shared" si="66"/>
        <v>3.8036835E+16</v>
      </c>
      <c r="M68" s="5">
        <f t="shared" si="66"/>
        <v>3.8406055E+16</v>
      </c>
      <c r="N68" s="5">
        <f t="shared" si="66"/>
        <v>3.8853168E+16</v>
      </c>
      <c r="O68" s="5">
        <f t="shared" si="66"/>
        <v>3.9378105E+16</v>
      </c>
      <c r="P68" s="5">
        <f t="shared" si="66"/>
        <v>3.9977421E+16</v>
      </c>
      <c r="Q68" s="5">
        <f t="shared" si="66"/>
        <v>4.0490608E+16</v>
      </c>
      <c r="R68" s="5">
        <f t="shared" si="66"/>
        <v>4.0958794E+16</v>
      </c>
      <c r="S68" s="5">
        <f t="shared" si="66"/>
        <v>4.1332081E+16</v>
      </c>
      <c r="T68" s="5">
        <f t="shared" si="66"/>
        <v>4.1707432E+16</v>
      </c>
      <c r="U68" s="5">
        <f t="shared" si="66"/>
        <v>4.1989216E+16</v>
      </c>
      <c r="V68" s="5">
        <f t="shared" si="66"/>
        <v>4.2240601E+16</v>
      </c>
      <c r="W68" s="5">
        <f t="shared" si="66"/>
        <v>4.238311E+16</v>
      </c>
      <c r="X68" s="5">
        <f t="shared" si="66"/>
        <v>4.2506451E+16</v>
      </c>
      <c r="Y68" s="5">
        <f t="shared" si="66"/>
        <v>4.2687958E+16</v>
      </c>
      <c r="Z68" s="5">
        <f t="shared" si="66"/>
        <v>4.2804451E+16</v>
      </c>
      <c r="AA68" s="5">
        <f t="shared" si="66"/>
        <v>4.2884609E+16</v>
      </c>
      <c r="AB68" s="5">
        <f t="shared" si="66"/>
        <v>4.3041492E+16</v>
      </c>
      <c r="AC68" s="5">
        <f t="shared" si="66"/>
        <v>4.2870251E+16</v>
      </c>
      <c r="AD68" s="5">
        <f t="shared" si="66"/>
        <v>4.3082157E+16</v>
      </c>
      <c r="AE68" s="5">
        <f t="shared" si="66"/>
        <v>4.3152935E+16</v>
      </c>
      <c r="AF68" s="5">
        <f t="shared" si="66"/>
        <v>4.3235588E+16</v>
      </c>
      <c r="AG68" s="5">
        <f t="shared" si="66"/>
        <v>4.3621796E+16</v>
      </c>
      <c r="AH68" s="5"/>
      <c r="AI68" s="5"/>
    </row>
    <row r="69" spans="1:36" x14ac:dyDescent="0.25">
      <c r="A69" t="s">
        <v>277</v>
      </c>
      <c r="B69" t="s">
        <v>637</v>
      </c>
      <c r="C69" s="5"/>
      <c r="D69" s="5">
        <f t="shared" ref="D69:AG69" si="67">D57</f>
        <v>3.0179702000000004E+16</v>
      </c>
      <c r="E69" s="5">
        <f t="shared" si="67"/>
        <v>3.2355485E+16</v>
      </c>
      <c r="F69" s="5">
        <f t="shared" si="67"/>
        <v>3.3740817E+16</v>
      </c>
      <c r="G69" s="5">
        <f t="shared" si="67"/>
        <v>3.461716E+16</v>
      </c>
      <c r="H69" s="5">
        <f t="shared" si="67"/>
        <v>3.5000308000000004E+16</v>
      </c>
      <c r="I69" s="5">
        <f t="shared" si="67"/>
        <v>3.5533997999999996E+16</v>
      </c>
      <c r="J69" s="5">
        <f t="shared" si="67"/>
        <v>3.5616770000000004E+16</v>
      </c>
      <c r="K69" s="5">
        <f t="shared" si="67"/>
        <v>3.5873631000000004E+16</v>
      </c>
      <c r="L69" s="5">
        <f t="shared" si="67"/>
        <v>3.5733719E+16</v>
      </c>
      <c r="M69" s="5">
        <f t="shared" si="67"/>
        <v>3.5716667E+16</v>
      </c>
      <c r="N69" s="5">
        <f t="shared" si="67"/>
        <v>3.5545387000000004E+16</v>
      </c>
      <c r="O69" s="5">
        <f t="shared" si="67"/>
        <v>3.5679352E+16</v>
      </c>
      <c r="P69" s="5">
        <f t="shared" si="67"/>
        <v>3.579441E+16</v>
      </c>
      <c r="Q69" s="5">
        <f t="shared" si="67"/>
        <v>3.5805981000000004E+16</v>
      </c>
      <c r="R69" s="5">
        <f t="shared" si="67"/>
        <v>3.5794215E+16</v>
      </c>
      <c r="S69" s="5">
        <f t="shared" si="67"/>
        <v>3.5788567999999996E+16</v>
      </c>
      <c r="T69" s="5">
        <f t="shared" si="67"/>
        <v>3.5803458E+16</v>
      </c>
      <c r="U69" s="5">
        <f t="shared" si="67"/>
        <v>3.5698186999999996E+16</v>
      </c>
      <c r="V69" s="5">
        <f t="shared" si="67"/>
        <v>3.5715210999999996E+16</v>
      </c>
      <c r="W69" s="5">
        <f t="shared" si="67"/>
        <v>3.5489804E+16</v>
      </c>
      <c r="X69" s="5">
        <f t="shared" si="67"/>
        <v>3.5256639E+16</v>
      </c>
      <c r="Y69" s="5">
        <f t="shared" si="67"/>
        <v>3.5461591999999996E+16</v>
      </c>
      <c r="Z69" s="5">
        <f t="shared" si="67"/>
        <v>3.5729228E+16</v>
      </c>
      <c r="AA69" s="5">
        <f t="shared" si="67"/>
        <v>3.607432E+16</v>
      </c>
      <c r="AB69" s="5">
        <f t="shared" si="67"/>
        <v>3.6188941E+16</v>
      </c>
      <c r="AC69" s="5">
        <f t="shared" si="67"/>
        <v>3.6311526E+16</v>
      </c>
      <c r="AD69" s="5">
        <f t="shared" si="67"/>
        <v>3.6143656E+16</v>
      </c>
      <c r="AE69" s="5">
        <f t="shared" si="67"/>
        <v>3.6267134E+16</v>
      </c>
      <c r="AF69" s="5">
        <f t="shared" si="67"/>
        <v>3.6602768E+16</v>
      </c>
      <c r="AG69" s="5">
        <f t="shared" si="67"/>
        <v>3.6701269E+16</v>
      </c>
      <c r="AH69" s="5"/>
      <c r="AI69" s="5"/>
    </row>
    <row r="70" spans="1:36" x14ac:dyDescent="0.25">
      <c r="A70" t="s">
        <v>283</v>
      </c>
      <c r="C70" s="5"/>
      <c r="D70" s="5">
        <f t="shared" ref="D70:AG70" si="68">D67*(D68/SUM(D68:D69))/D68</f>
        <v>1.8219781857892108E-8</v>
      </c>
      <c r="E70" s="5">
        <f t="shared" si="68"/>
        <v>1.7101384087695103E-8</v>
      </c>
      <c r="F70" s="5">
        <f t="shared" si="68"/>
        <v>1.6765246314998861E-8</v>
      </c>
      <c r="G70" s="5">
        <f t="shared" si="68"/>
        <v>1.6783180165369151E-8</v>
      </c>
      <c r="H70" s="5">
        <f t="shared" si="68"/>
        <v>1.6655649417234097E-8</v>
      </c>
      <c r="I70" s="5">
        <f t="shared" si="68"/>
        <v>1.6425699600317559E-8</v>
      </c>
      <c r="J70" s="5">
        <f t="shared" si="68"/>
        <v>1.6418124536837863E-8</v>
      </c>
      <c r="K70" s="5">
        <f t="shared" si="68"/>
        <v>1.6291144694431001E-8</v>
      </c>
      <c r="L70" s="5">
        <f t="shared" si="68"/>
        <v>1.6266652952070821E-8</v>
      </c>
      <c r="M70" s="5">
        <f t="shared" si="68"/>
        <v>1.6189367681343385E-8</v>
      </c>
      <c r="N70" s="5">
        <f t="shared" si="68"/>
        <v>1.6129345522906998E-8</v>
      </c>
      <c r="O70" s="5">
        <f t="shared" si="68"/>
        <v>1.598775188986219E-8</v>
      </c>
      <c r="P70" s="5">
        <f t="shared" si="68"/>
        <v>1.5837019960623627E-8</v>
      </c>
      <c r="Q70" s="5">
        <f t="shared" si="68"/>
        <v>1.5728095000420007E-8</v>
      </c>
      <c r="R70" s="5">
        <f t="shared" si="68"/>
        <v>1.5634566196616472E-8</v>
      </c>
      <c r="S70" s="5">
        <f t="shared" si="68"/>
        <v>1.5560035030306865E-8</v>
      </c>
      <c r="T70" s="5">
        <f t="shared" si="68"/>
        <v>1.5481695539813824E-8</v>
      </c>
      <c r="U70" s="5">
        <f t="shared" si="68"/>
        <v>1.5446519688655317E-8</v>
      </c>
      <c r="V70" s="5">
        <f t="shared" si="68"/>
        <v>1.5393335906757024E-8</v>
      </c>
      <c r="W70" s="5">
        <f t="shared" si="68"/>
        <v>1.5409722564125443E-8</v>
      </c>
      <c r="X70" s="5">
        <f t="shared" si="68"/>
        <v>1.543148555439348E-8</v>
      </c>
      <c r="Y70" s="5">
        <f t="shared" si="68"/>
        <v>1.5355174789874029E-8</v>
      </c>
      <c r="Z70" s="5">
        <f t="shared" si="68"/>
        <v>1.5280068567779691E-8</v>
      </c>
      <c r="AA70" s="5">
        <f t="shared" si="68"/>
        <v>1.5197774529084607E-8</v>
      </c>
      <c r="AB70" s="5">
        <f t="shared" si="68"/>
        <v>1.5145695341586733E-8</v>
      </c>
      <c r="AC70" s="5">
        <f t="shared" si="68"/>
        <v>1.5155002141464948E-8</v>
      </c>
      <c r="AD70" s="5">
        <f t="shared" si="68"/>
        <v>1.5146578552624003E-8</v>
      </c>
      <c r="AE70" s="5">
        <f t="shared" si="68"/>
        <v>1.5109531068274443E-8</v>
      </c>
      <c r="AF70" s="5">
        <f t="shared" si="68"/>
        <v>1.5030369613322199E-8</v>
      </c>
      <c r="AG70" s="5">
        <f t="shared" si="68"/>
        <v>1.4939668948140862E-8</v>
      </c>
      <c r="AH70" s="5"/>
      <c r="AI70" s="5"/>
    </row>
    <row r="72" spans="1:36" x14ac:dyDescent="0.25">
      <c r="A72" s="10" t="s">
        <v>271</v>
      </c>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row>
    <row r="73" spans="1:36" x14ac:dyDescent="0.25">
      <c r="A73" s="15" t="s">
        <v>234</v>
      </c>
      <c r="C73">
        <v>2019</v>
      </c>
      <c r="D73">
        <v>2020</v>
      </c>
      <c r="E73">
        <v>2021</v>
      </c>
      <c r="F73">
        <v>2022</v>
      </c>
      <c r="G73">
        <v>2023</v>
      </c>
      <c r="H73">
        <v>2024</v>
      </c>
      <c r="I73">
        <v>2025</v>
      </c>
      <c r="J73">
        <v>2026</v>
      </c>
      <c r="K73">
        <v>2027</v>
      </c>
      <c r="L73">
        <v>2028</v>
      </c>
      <c r="M73">
        <v>2029</v>
      </c>
      <c r="N73">
        <v>2030</v>
      </c>
      <c r="O73">
        <v>2031</v>
      </c>
      <c r="P73">
        <v>2032</v>
      </c>
      <c r="Q73">
        <v>2033</v>
      </c>
      <c r="R73">
        <v>2034</v>
      </c>
      <c r="S73">
        <v>2035</v>
      </c>
      <c r="T73">
        <v>2036</v>
      </c>
      <c r="U73">
        <v>2037</v>
      </c>
      <c r="V73">
        <v>2038</v>
      </c>
      <c r="W73">
        <v>2039</v>
      </c>
      <c r="X73">
        <v>2040</v>
      </c>
      <c r="Y73">
        <v>2041</v>
      </c>
      <c r="Z73">
        <v>2042</v>
      </c>
      <c r="AA73">
        <v>2043</v>
      </c>
      <c r="AB73">
        <v>2044</v>
      </c>
      <c r="AC73">
        <v>2045</v>
      </c>
      <c r="AD73">
        <v>2046</v>
      </c>
      <c r="AE73">
        <v>2047</v>
      </c>
      <c r="AF73">
        <v>2048</v>
      </c>
      <c r="AG73">
        <v>2049</v>
      </c>
      <c r="AH73">
        <v>2050</v>
      </c>
    </row>
    <row r="74" spans="1:36" x14ac:dyDescent="0.25">
      <c r="A74" t="s">
        <v>272</v>
      </c>
      <c r="B74" t="s">
        <v>298</v>
      </c>
      <c r="C74">
        <f>'Subsidies Paid'!J16*10^9</f>
        <v>1300000000</v>
      </c>
      <c r="D74">
        <f>'Subsidies Paid'!K16*10^9</f>
        <v>1300000000</v>
      </c>
      <c r="E74">
        <f>D74</f>
        <v>1300000000</v>
      </c>
      <c r="F74">
        <f t="shared" ref="F74:P74" si="69">E74</f>
        <v>1300000000</v>
      </c>
      <c r="G74">
        <f t="shared" si="69"/>
        <v>1300000000</v>
      </c>
      <c r="H74">
        <f t="shared" si="69"/>
        <v>1300000000</v>
      </c>
      <c r="I74">
        <f t="shared" si="69"/>
        <v>1300000000</v>
      </c>
      <c r="J74">
        <f t="shared" si="69"/>
        <v>1300000000</v>
      </c>
      <c r="K74">
        <f t="shared" si="69"/>
        <v>1300000000</v>
      </c>
      <c r="L74">
        <f t="shared" si="69"/>
        <v>1300000000</v>
      </c>
      <c r="M74">
        <f t="shared" si="69"/>
        <v>1300000000</v>
      </c>
      <c r="N74">
        <f t="shared" si="69"/>
        <v>1300000000</v>
      </c>
      <c r="O74">
        <f t="shared" si="69"/>
        <v>1300000000</v>
      </c>
      <c r="P74">
        <f t="shared" si="69"/>
        <v>1300000000</v>
      </c>
      <c r="Q74">
        <f t="shared" ref="Q74" si="70">P74</f>
        <v>1300000000</v>
      </c>
      <c r="R74">
        <f t="shared" ref="R74" si="71">Q74</f>
        <v>1300000000</v>
      </c>
      <c r="S74">
        <f t="shared" ref="S74" si="72">R74</f>
        <v>1300000000</v>
      </c>
      <c r="T74">
        <f t="shared" ref="T74" si="73">S74</f>
        <v>1300000000</v>
      </c>
      <c r="U74">
        <f t="shared" ref="U74" si="74">T74</f>
        <v>1300000000</v>
      </c>
      <c r="V74">
        <f t="shared" ref="V74" si="75">U74</f>
        <v>1300000000</v>
      </c>
      <c r="W74">
        <f t="shared" ref="W74" si="76">V74</f>
        <v>1300000000</v>
      </c>
      <c r="X74">
        <f t="shared" ref="X74" si="77">W74</f>
        <v>1300000000</v>
      </c>
      <c r="Y74">
        <f t="shared" ref="Y74" si="78">X74</f>
        <v>1300000000</v>
      </c>
      <c r="Z74">
        <f t="shared" ref="Z74" si="79">Y74</f>
        <v>1300000000</v>
      </c>
      <c r="AA74">
        <f t="shared" ref="AA74" si="80">Z74</f>
        <v>1300000000</v>
      </c>
      <c r="AB74">
        <f t="shared" ref="AB74" si="81">AA74</f>
        <v>1300000000</v>
      </c>
      <c r="AC74">
        <f t="shared" ref="AC74" si="82">AB74</f>
        <v>1300000000</v>
      </c>
      <c r="AD74">
        <f t="shared" ref="AD74" si="83">AC74</f>
        <v>1300000000</v>
      </c>
      <c r="AE74">
        <f t="shared" ref="AE74" si="84">AD74</f>
        <v>1300000000</v>
      </c>
      <c r="AF74">
        <f t="shared" ref="AF74" si="85">AE74</f>
        <v>1300000000</v>
      </c>
      <c r="AG74">
        <f t="shared" ref="AG74" si="86">AF74</f>
        <v>1300000000</v>
      </c>
      <c r="AH74">
        <f t="shared" ref="AH74" si="87">AG74</f>
        <v>1300000000</v>
      </c>
    </row>
    <row r="75" spans="1:36" x14ac:dyDescent="0.25">
      <c r="A75" t="s">
        <v>279</v>
      </c>
      <c r="B75" t="s">
        <v>638</v>
      </c>
      <c r="C75" s="4"/>
      <c r="D75" s="4"/>
      <c r="E75" s="4">
        <f>INDEX('AEO 2022 Table 11'!16:16,MATCH(Calculations!E73,'AEO 2022 Table 11'!13:13,0))</f>
        <v>11.13137</v>
      </c>
      <c r="F75" s="4">
        <f>INDEX('AEO 2023 Table 11'!16:16,MATCH(Calculations!E43,'AEO 2023 Table 11'!13:13,0))</f>
        <v>11.828412999999999</v>
      </c>
      <c r="G75" s="4">
        <f>INDEX('AEO 2023 Table 11'!16:16,MATCH(Calculations!F43,'AEO 2023 Table 11'!13:13,0))</f>
        <v>12.317411</v>
      </c>
      <c r="H75" s="4">
        <f>INDEX('AEO 2023 Table 11'!16:16,MATCH(Calculations!G43,'AEO 2023 Table 11'!13:13,0))</f>
        <v>12.668136000000001</v>
      </c>
      <c r="I75" s="4">
        <f>INDEX('AEO 2023 Table 11'!16:16,MATCH(Calculations!H43,'AEO 2023 Table 11'!13:13,0))</f>
        <v>12.860077</v>
      </c>
      <c r="J75" s="4">
        <f>INDEX('AEO 2023 Table 11'!16:16,MATCH(Calculations!I43,'AEO 2023 Table 11'!13:13,0))</f>
        <v>13.04087</v>
      </c>
      <c r="K75" s="4">
        <f>INDEX('AEO 2023 Table 11'!16:16,MATCH(Calculations!J43,'AEO 2023 Table 11'!13:13,0))</f>
        <v>13.143864000000001</v>
      </c>
      <c r="L75" s="4">
        <f>INDEX('AEO 2023 Table 11'!16:16,MATCH(Calculations!K43,'AEO 2023 Table 11'!13:13,0))</f>
        <v>13.308415999999999</v>
      </c>
      <c r="M75" s="4">
        <f>INDEX('AEO 2023 Table 11'!16:16,MATCH(Calculations!L43,'AEO 2023 Table 11'!13:13,0))</f>
        <v>13.288779</v>
      </c>
      <c r="N75" s="4">
        <f>INDEX('AEO 2023 Table 11'!16:16,MATCH(Calculations!M43,'AEO 2023 Table 11'!13:13,0))</f>
        <v>13.312295000000001</v>
      </c>
      <c r="O75" s="4">
        <f>INDEX('AEO 2023 Table 11'!16:16,MATCH(Calculations!N43,'AEO 2023 Table 11'!13:13,0))</f>
        <v>13.240861000000001</v>
      </c>
      <c r="P75" s="4">
        <f>INDEX('AEO 2023 Table 11'!16:16,MATCH(Calculations!O43,'AEO 2023 Table 11'!13:13,0))</f>
        <v>13.273460999999999</v>
      </c>
      <c r="Q75" s="4">
        <f>INDEX('AEO 2023 Table 11'!16:16,MATCH(Calculations!P43,'AEO 2023 Table 11'!13:13,0))</f>
        <v>13.304527999999999</v>
      </c>
      <c r="R75" s="4">
        <f>INDEX('AEO 2023 Table 11'!16:16,MATCH(Calculations!Q43,'AEO 2023 Table 11'!13:13,0))</f>
        <v>13.258546000000001</v>
      </c>
      <c r="S75" s="4">
        <f>INDEX('AEO 2023 Table 11'!16:16,MATCH(Calculations!R43,'AEO 2023 Table 11'!13:13,0))</f>
        <v>13.227854000000001</v>
      </c>
      <c r="T75" s="4">
        <f>INDEX('AEO 2023 Table 11'!16:16,MATCH(Calculations!S43,'AEO 2023 Table 11'!13:13,0))</f>
        <v>13.170089000000001</v>
      </c>
      <c r="U75" s="4">
        <f>INDEX('AEO 2023 Table 11'!16:16,MATCH(Calculations!T43,'AEO 2023 Table 11'!13:13,0))</f>
        <v>13.155234999999999</v>
      </c>
      <c r="V75" s="4">
        <f>INDEX('AEO 2023 Table 11'!16:16,MATCH(Calculations!U43,'AEO 2023 Table 11'!13:13,0))</f>
        <v>13.109235999999999</v>
      </c>
      <c r="W75" s="4">
        <f>INDEX('AEO 2023 Table 11'!16:16,MATCH(Calculations!V43,'AEO 2023 Table 11'!13:13,0))</f>
        <v>13.059265</v>
      </c>
      <c r="X75" s="4">
        <f>INDEX('AEO 2023 Table 11'!16:16,MATCH(Calculations!W43,'AEO 2023 Table 11'!13:13,0))</f>
        <v>12.962479</v>
      </c>
      <c r="Y75" s="4">
        <f>INDEX('AEO 2023 Table 11'!16:16,MATCH(Calculations!X43,'AEO 2023 Table 11'!13:13,0))</f>
        <v>12.830216999999999</v>
      </c>
      <c r="Z75" s="4">
        <f>INDEX('AEO 2023 Table 11'!16:16,MATCH(Calculations!Y43,'AEO 2023 Table 11'!13:13,0))</f>
        <v>12.859726999999999</v>
      </c>
      <c r="AA75" s="4">
        <f>INDEX('AEO 2023 Table 11'!16:16,MATCH(Calculations!Z43,'AEO 2023 Table 11'!13:13,0))</f>
        <v>12.929422000000001</v>
      </c>
      <c r="AB75" s="4">
        <f>INDEX('AEO 2023 Table 11'!16:16,MATCH(Calculations!AA43,'AEO 2023 Table 11'!13:13,0))</f>
        <v>13.063684</v>
      </c>
      <c r="AC75" s="4">
        <f>INDEX('AEO 2023 Table 11'!16:16,MATCH(Calculations!AB43,'AEO 2023 Table 11'!13:13,0))</f>
        <v>13.097238000000001</v>
      </c>
      <c r="AD75" s="4">
        <f>INDEX('AEO 2023 Table 11'!16:16,MATCH(Calculations!AC43,'AEO 2023 Table 11'!13:13,0))</f>
        <v>13.129096000000001</v>
      </c>
      <c r="AE75" s="4">
        <f>INDEX('AEO 2023 Table 11'!16:16,MATCH(Calculations!AD43,'AEO 2023 Table 11'!13:13,0))</f>
        <v>13.032037000000001</v>
      </c>
      <c r="AF75" s="4">
        <f>INDEX('AEO 2023 Table 11'!16:16,MATCH(Calculations!AE43,'AEO 2023 Table 11'!13:13,0))</f>
        <v>13.064216</v>
      </c>
      <c r="AG75" s="4">
        <f>INDEX('AEO 2023 Table 11'!16:16,MATCH(Calculations!AF43,'AEO 2023 Table 11'!13:13,0))</f>
        <v>13.201051</v>
      </c>
      <c r="AH75" s="4">
        <f>INDEX('AEO 2023 Table 11'!16:16,MATCH(Calculations!AG43,'AEO 2023 Table 11'!13:13,0))</f>
        <v>13.238148000000001</v>
      </c>
      <c r="AI75" s="4"/>
      <c r="AJ75" s="4"/>
    </row>
    <row r="76" spans="1:36" x14ac:dyDescent="0.25">
      <c r="A76" t="s">
        <v>281</v>
      </c>
      <c r="B76" t="s">
        <v>280</v>
      </c>
      <c r="C76">
        <f t="shared" ref="C76:AH76" si="88">5.751*10^6</f>
        <v>5751000</v>
      </c>
      <c r="D76">
        <f t="shared" si="88"/>
        <v>5751000</v>
      </c>
      <c r="E76">
        <f t="shared" si="88"/>
        <v>5751000</v>
      </c>
      <c r="F76">
        <f t="shared" si="88"/>
        <v>5751000</v>
      </c>
      <c r="G76">
        <f t="shared" si="88"/>
        <v>5751000</v>
      </c>
      <c r="H76">
        <f t="shared" si="88"/>
        <v>5751000</v>
      </c>
      <c r="I76">
        <f t="shared" si="88"/>
        <v>5751000</v>
      </c>
      <c r="J76">
        <f t="shared" si="88"/>
        <v>5751000</v>
      </c>
      <c r="K76">
        <f t="shared" si="88"/>
        <v>5751000</v>
      </c>
      <c r="L76">
        <f t="shared" si="88"/>
        <v>5751000</v>
      </c>
      <c r="M76">
        <f t="shared" si="88"/>
        <v>5751000</v>
      </c>
      <c r="N76">
        <f t="shared" si="88"/>
        <v>5751000</v>
      </c>
      <c r="O76">
        <f t="shared" si="88"/>
        <v>5751000</v>
      </c>
      <c r="P76">
        <f t="shared" si="88"/>
        <v>5751000</v>
      </c>
      <c r="Q76">
        <f t="shared" si="88"/>
        <v>5751000</v>
      </c>
      <c r="R76">
        <f t="shared" si="88"/>
        <v>5751000</v>
      </c>
      <c r="S76">
        <f t="shared" si="88"/>
        <v>5751000</v>
      </c>
      <c r="T76">
        <f t="shared" si="88"/>
        <v>5751000</v>
      </c>
      <c r="U76">
        <f t="shared" si="88"/>
        <v>5751000</v>
      </c>
      <c r="V76">
        <f t="shared" si="88"/>
        <v>5751000</v>
      </c>
      <c r="W76">
        <f t="shared" si="88"/>
        <v>5751000</v>
      </c>
      <c r="X76">
        <f t="shared" si="88"/>
        <v>5751000</v>
      </c>
      <c r="Y76">
        <f t="shared" si="88"/>
        <v>5751000</v>
      </c>
      <c r="Z76">
        <f t="shared" si="88"/>
        <v>5751000</v>
      </c>
      <c r="AA76">
        <f t="shared" si="88"/>
        <v>5751000</v>
      </c>
      <c r="AB76">
        <f t="shared" si="88"/>
        <v>5751000</v>
      </c>
      <c r="AC76">
        <f t="shared" si="88"/>
        <v>5751000</v>
      </c>
      <c r="AD76">
        <f t="shared" si="88"/>
        <v>5751000</v>
      </c>
      <c r="AE76">
        <f t="shared" si="88"/>
        <v>5751000</v>
      </c>
      <c r="AF76">
        <f t="shared" si="88"/>
        <v>5751000</v>
      </c>
      <c r="AG76">
        <f t="shared" si="88"/>
        <v>5751000</v>
      </c>
      <c r="AH76">
        <f t="shared" si="88"/>
        <v>5751000</v>
      </c>
    </row>
    <row r="77" spans="1:36" x14ac:dyDescent="0.25">
      <c r="A77" t="s">
        <v>282</v>
      </c>
      <c r="B77" t="s">
        <v>638</v>
      </c>
      <c r="C77" s="11"/>
      <c r="D77" s="11"/>
      <c r="E77" s="11">
        <f>(INDEX('AEO 2022 Table 11'!16:16,MATCH(Calculations!E73,'AEO 2022 Table 11'!13:13,0))-INDEX('AEO 2022 Table 11'!21:21,MATCH(Calculations!E73,'AEO 2022 Table 11'!13:13,0)))/INDEX('AEO 2022 Table 11'!23:23,MATCH(Calculations!E73,'AEO 2022 Table 11'!13:13,0))</f>
        <v>0.53645091974861669</v>
      </c>
      <c r="F77" s="11">
        <f>(INDEX('AEO 2023 Table 11'!16:16,MATCH(Calculations!E43,'AEO 2023 Table 11'!13:13,0))-INDEX('AEO 2023 Table 11'!21:21,MATCH(Calculations!E43,'AEO 2023 Table 11'!13:13,0)))/INDEX('AEO 2023 Table 11'!23:23,MATCH(Calculations!E43,'AEO 2023 Table 11'!13:13,0))</f>
        <v>0.54997072969670069</v>
      </c>
      <c r="G77" s="11">
        <f>(INDEX('AEO 2023 Table 11'!16:16,MATCH(Calculations!F43,'AEO 2023 Table 11'!13:13,0))-INDEX('AEO 2023 Table 11'!21:21,MATCH(Calculations!F43,'AEO 2023 Table 11'!13:13,0)))/INDEX('AEO 2023 Table 11'!23:23,MATCH(Calculations!F43,'AEO 2023 Table 11'!13:13,0))</f>
        <v>0.56102856350540731</v>
      </c>
      <c r="H77" s="11">
        <f>(INDEX('AEO 2023 Table 11'!16:16,MATCH(Calculations!G43,'AEO 2023 Table 11'!13:13,0))-INDEX('AEO 2023 Table 11'!21:21,MATCH(Calculations!G43,'AEO 2023 Table 11'!13:13,0)))/INDEX('AEO 2023 Table 11'!23:23,MATCH(Calculations!G43,'AEO 2023 Table 11'!13:13,0))</f>
        <v>0.5700150141357454</v>
      </c>
      <c r="I77" s="11">
        <f>(INDEX('AEO 2023 Table 11'!16:16,MATCH(Calculations!H43,'AEO 2023 Table 11'!13:13,0))-INDEX('AEO 2023 Table 11'!21:21,MATCH(Calculations!H43,'AEO 2023 Table 11'!13:13,0)))/INDEX('AEO 2023 Table 11'!23:23,MATCH(Calculations!H43,'AEO 2023 Table 11'!13:13,0))</f>
        <v>0.57926680098894301</v>
      </c>
      <c r="J77" s="11">
        <f>(INDEX('AEO 2023 Table 11'!16:16,MATCH(Calculations!I43,'AEO 2023 Table 11'!13:13,0))-INDEX('AEO 2023 Table 11'!21:21,MATCH(Calculations!I43,'AEO 2023 Table 11'!13:13,0)))/INDEX('AEO 2023 Table 11'!23:23,MATCH(Calculations!I43,'AEO 2023 Table 11'!13:13,0))</f>
        <v>0.58769615396832875</v>
      </c>
      <c r="K77" s="11">
        <f>(INDEX('AEO 2023 Table 11'!16:16,MATCH(Calculations!J43,'AEO 2023 Table 11'!13:13,0))-INDEX('AEO 2023 Table 11'!21:21,MATCH(Calculations!J43,'AEO 2023 Table 11'!13:13,0)))/INDEX('AEO 2023 Table 11'!23:23,MATCH(Calculations!J43,'AEO 2023 Table 11'!13:13,0))</f>
        <v>0.58428341418062657</v>
      </c>
      <c r="L77" s="11">
        <f>(INDEX('AEO 2023 Table 11'!16:16,MATCH(Calculations!K43,'AEO 2023 Table 11'!13:13,0))-INDEX('AEO 2023 Table 11'!21:21,MATCH(Calculations!K43,'AEO 2023 Table 11'!13:13,0)))/INDEX('AEO 2023 Table 11'!23:23,MATCH(Calculations!K43,'AEO 2023 Table 11'!13:13,0))</f>
        <v>0.58963176201876377</v>
      </c>
      <c r="M77" s="11">
        <f>(INDEX('AEO 2023 Table 11'!16:16,MATCH(Calculations!L43,'AEO 2023 Table 11'!13:13,0))-INDEX('AEO 2023 Table 11'!21:21,MATCH(Calculations!L43,'AEO 2023 Table 11'!13:13,0)))/INDEX('AEO 2023 Table 11'!23:23,MATCH(Calculations!L43,'AEO 2023 Table 11'!13:13,0))</f>
        <v>0.58463909472541797</v>
      </c>
      <c r="N77" s="11">
        <f>(INDEX('AEO 2023 Table 11'!16:16,MATCH(Calculations!M43,'AEO 2023 Table 11'!13:13,0))-INDEX('AEO 2023 Table 11'!21:21,MATCH(Calculations!M43,'AEO 2023 Table 11'!13:13,0)))/INDEX('AEO 2023 Table 11'!23:23,MATCH(Calculations!M43,'AEO 2023 Table 11'!13:13,0))</f>
        <v>0.58233382990372573</v>
      </c>
      <c r="O77" s="11">
        <f>(INDEX('AEO 2023 Table 11'!16:16,MATCH(Calculations!N43,'AEO 2023 Table 11'!13:13,0))-INDEX('AEO 2023 Table 11'!21:21,MATCH(Calculations!N43,'AEO 2023 Table 11'!13:13,0)))/INDEX('AEO 2023 Table 11'!23:23,MATCH(Calculations!N43,'AEO 2023 Table 11'!13:13,0))</f>
        <v>0.57973773741270151</v>
      </c>
      <c r="P77" s="11">
        <f>(INDEX('AEO 2023 Table 11'!16:16,MATCH(Calculations!O43,'AEO 2023 Table 11'!13:13,0))-INDEX('AEO 2023 Table 11'!21:21,MATCH(Calculations!O43,'AEO 2023 Table 11'!13:13,0)))/INDEX('AEO 2023 Table 11'!23:23,MATCH(Calculations!O43,'AEO 2023 Table 11'!13:13,0))</f>
        <v>0.58294415337514294</v>
      </c>
      <c r="Q77" s="11">
        <f>(INDEX('AEO 2023 Table 11'!16:16,MATCH(Calculations!P43,'AEO 2023 Table 11'!13:13,0))-INDEX('AEO 2023 Table 11'!21:21,MATCH(Calculations!P43,'AEO 2023 Table 11'!13:13,0)))/INDEX('AEO 2023 Table 11'!23:23,MATCH(Calculations!P43,'AEO 2023 Table 11'!13:13,0))</f>
        <v>0.5871338237100614</v>
      </c>
      <c r="R77" s="11">
        <f>(INDEX('AEO 2023 Table 11'!16:16,MATCH(Calculations!Q43,'AEO 2023 Table 11'!13:13,0))-INDEX('AEO 2023 Table 11'!21:21,MATCH(Calculations!Q43,'AEO 2023 Table 11'!13:13,0)))/INDEX('AEO 2023 Table 11'!23:23,MATCH(Calculations!Q43,'AEO 2023 Table 11'!13:13,0))</f>
        <v>0.58381022011187156</v>
      </c>
      <c r="S77" s="11">
        <f>(INDEX('AEO 2023 Table 11'!16:16,MATCH(Calculations!R43,'AEO 2023 Table 11'!13:13,0))-INDEX('AEO 2023 Table 11'!21:21,MATCH(Calculations!R43,'AEO 2023 Table 11'!13:13,0)))/INDEX('AEO 2023 Table 11'!23:23,MATCH(Calculations!R43,'AEO 2023 Table 11'!13:13,0))</f>
        <v>0.58050239777655377</v>
      </c>
      <c r="T77" s="11">
        <f>(INDEX('AEO 2023 Table 11'!16:16,MATCH(Calculations!S43,'AEO 2023 Table 11'!13:13,0))-INDEX('AEO 2023 Table 11'!21:21,MATCH(Calculations!S43,'AEO 2023 Table 11'!13:13,0)))/INDEX('AEO 2023 Table 11'!23:23,MATCH(Calculations!S43,'AEO 2023 Table 11'!13:13,0))</f>
        <v>0.58025058567882126</v>
      </c>
      <c r="U77" s="11">
        <f>(INDEX('AEO 2023 Table 11'!16:16,MATCH(Calculations!T43,'AEO 2023 Table 11'!13:13,0))-INDEX('AEO 2023 Table 11'!21:21,MATCH(Calculations!T43,'AEO 2023 Table 11'!13:13,0)))/INDEX('AEO 2023 Table 11'!23:23,MATCH(Calculations!T43,'AEO 2023 Table 11'!13:13,0))</f>
        <v>0.58123258476512729</v>
      </c>
      <c r="V77" s="11">
        <f>(INDEX('AEO 2023 Table 11'!16:16,MATCH(Calculations!U43,'AEO 2023 Table 11'!13:13,0))-INDEX('AEO 2023 Table 11'!21:21,MATCH(Calculations!U43,'AEO 2023 Table 11'!13:13,0)))/INDEX('AEO 2023 Table 11'!23:23,MATCH(Calculations!U43,'AEO 2023 Table 11'!13:13,0))</f>
        <v>0.58013543473119111</v>
      </c>
      <c r="W77" s="11">
        <f>(INDEX('AEO 2023 Table 11'!16:16,MATCH(Calculations!V43,'AEO 2023 Table 11'!13:13,0))-INDEX('AEO 2023 Table 11'!21:21,MATCH(Calculations!V43,'AEO 2023 Table 11'!13:13,0)))/INDEX('AEO 2023 Table 11'!23:23,MATCH(Calculations!V43,'AEO 2023 Table 11'!13:13,0))</f>
        <v>0.57735226356746217</v>
      </c>
      <c r="X77" s="11">
        <f>(INDEX('AEO 2023 Table 11'!16:16,MATCH(Calculations!W43,'AEO 2023 Table 11'!13:13,0))-INDEX('AEO 2023 Table 11'!21:21,MATCH(Calculations!W43,'AEO 2023 Table 11'!13:13,0)))/INDEX('AEO 2023 Table 11'!23:23,MATCH(Calculations!W43,'AEO 2023 Table 11'!13:13,0))</f>
        <v>0.57604453871000039</v>
      </c>
      <c r="Y77" s="11">
        <f>(INDEX('AEO 2023 Table 11'!16:16,MATCH(Calculations!X43,'AEO 2023 Table 11'!13:13,0))-INDEX('AEO 2023 Table 11'!21:21,MATCH(Calculations!X43,'AEO 2023 Table 11'!13:13,0)))/INDEX('AEO 2023 Table 11'!23:23,MATCH(Calculations!X43,'AEO 2023 Table 11'!13:13,0))</f>
        <v>0.56711243014994495</v>
      </c>
      <c r="Z77" s="11">
        <f>(INDEX('AEO 2023 Table 11'!16:16,MATCH(Calculations!Y43,'AEO 2023 Table 11'!13:13,0))-INDEX('AEO 2023 Table 11'!21:21,MATCH(Calculations!Y43,'AEO 2023 Table 11'!13:13,0)))/INDEX('AEO 2023 Table 11'!23:23,MATCH(Calculations!Y43,'AEO 2023 Table 11'!13:13,0))</f>
        <v>0.56904200005122207</v>
      </c>
      <c r="AA77" s="11">
        <f>(INDEX('AEO 2023 Table 11'!16:16,MATCH(Calculations!Z43,'AEO 2023 Table 11'!13:13,0))-INDEX('AEO 2023 Table 11'!21:21,MATCH(Calculations!Z43,'AEO 2023 Table 11'!13:13,0)))/INDEX('AEO 2023 Table 11'!23:23,MATCH(Calculations!Z43,'AEO 2023 Table 11'!13:13,0))</f>
        <v>0.57322602218318386</v>
      </c>
      <c r="AB77" s="11">
        <f>(INDEX('AEO 2023 Table 11'!16:16,MATCH(Calculations!AA43,'AEO 2023 Table 11'!13:13,0))-INDEX('AEO 2023 Table 11'!21:21,MATCH(Calculations!AA43,'AEO 2023 Table 11'!13:13,0)))/INDEX('AEO 2023 Table 11'!23:23,MATCH(Calculations!AA43,'AEO 2023 Table 11'!13:13,0))</f>
        <v>0.58142614261825287</v>
      </c>
      <c r="AC77" s="11">
        <f>(INDEX('AEO 2023 Table 11'!16:16,MATCH(Calculations!AB43,'AEO 2023 Table 11'!13:13,0))-INDEX('AEO 2023 Table 11'!21:21,MATCH(Calculations!AB43,'AEO 2023 Table 11'!13:13,0)))/INDEX('AEO 2023 Table 11'!23:23,MATCH(Calculations!AB43,'AEO 2023 Table 11'!13:13,0))</f>
        <v>0.58419914075102453</v>
      </c>
      <c r="AD77" s="11">
        <f>(INDEX('AEO 2023 Table 11'!16:16,MATCH(Calculations!AC43,'AEO 2023 Table 11'!13:13,0))-INDEX('AEO 2023 Table 11'!21:21,MATCH(Calculations!AC43,'AEO 2023 Table 11'!13:13,0)))/INDEX('AEO 2023 Table 11'!23:23,MATCH(Calculations!AC43,'AEO 2023 Table 11'!13:13,0))</f>
        <v>0.59201557804393345</v>
      </c>
      <c r="AE77" s="11">
        <f>(INDEX('AEO 2023 Table 11'!16:16,MATCH(Calculations!AD43,'AEO 2023 Table 11'!13:13,0))-INDEX('AEO 2023 Table 11'!21:21,MATCH(Calculations!AD43,'AEO 2023 Table 11'!13:13,0)))/INDEX('AEO 2023 Table 11'!23:23,MATCH(Calculations!AD43,'AEO 2023 Table 11'!13:13,0))</f>
        <v>0.58992071454961459</v>
      </c>
      <c r="AF77" s="11">
        <f>(INDEX('AEO 2023 Table 11'!16:16,MATCH(Calculations!AE43,'AEO 2023 Table 11'!13:13,0))-INDEX('AEO 2023 Table 11'!21:21,MATCH(Calculations!AE43,'AEO 2023 Table 11'!13:13,0)))/INDEX('AEO 2023 Table 11'!23:23,MATCH(Calculations!AE43,'AEO 2023 Table 11'!13:13,0))</f>
        <v>0.59295487741520381</v>
      </c>
      <c r="AG77" s="11">
        <f>(INDEX('AEO 2023 Table 11'!16:16,MATCH(Calculations!AF43,'AEO 2023 Table 11'!13:13,0))-INDEX('AEO 2023 Table 11'!21:21,MATCH(Calculations!AF43,'AEO 2023 Table 11'!13:13,0)))/INDEX('AEO 2023 Table 11'!23:23,MATCH(Calculations!AF43,'AEO 2023 Table 11'!13:13,0))</f>
        <v>0.60228548336533616</v>
      </c>
      <c r="AH77" s="11">
        <f>(INDEX('AEO 2023 Table 11'!16:16,MATCH(Calculations!AG43,'AEO 2023 Table 11'!13:13,0))-INDEX('AEO 2023 Table 11'!21:21,MATCH(Calculations!AG43,'AEO 2023 Table 11'!13:13,0)))/INDEX('AEO 2023 Table 11'!23:23,MATCH(Calculations!AG43,'AEO 2023 Table 11'!13:13,0))</f>
        <v>0.60761157271644028</v>
      </c>
      <c r="AI77" s="11"/>
      <c r="AJ77" s="11"/>
    </row>
    <row r="78" spans="1:36" x14ac:dyDescent="0.25">
      <c r="A78" t="s">
        <v>285</v>
      </c>
      <c r="E78">
        <f>E74/(E75*E76*10^6*365)*E77</f>
        <v>2.9846162265946587E-8</v>
      </c>
      <c r="F78">
        <f t="shared" ref="F78:AH78" si="89">F74/(F75*F76*10^6*365)*F77</f>
        <v>2.8795207777624858E-8</v>
      </c>
      <c r="G78">
        <f t="shared" si="89"/>
        <v>2.8208023726556365E-8</v>
      </c>
      <c r="H78">
        <f t="shared" si="89"/>
        <v>2.7866389184402128E-8</v>
      </c>
      <c r="I78">
        <f t="shared" si="89"/>
        <v>2.7896016431657902E-8</v>
      </c>
      <c r="J78">
        <f t="shared" si="89"/>
        <v>2.7909586569748765E-8</v>
      </c>
      <c r="K78">
        <f t="shared" si="89"/>
        <v>2.7530089406284982E-8</v>
      </c>
      <c r="L78">
        <f t="shared" si="89"/>
        <v>2.7438579388232572E-8</v>
      </c>
      <c r="M78">
        <f t="shared" si="89"/>
        <v>2.724644808142688E-8</v>
      </c>
      <c r="N78">
        <f t="shared" si="89"/>
        <v>2.7091073081601077E-8</v>
      </c>
      <c r="O78">
        <f t="shared" si="89"/>
        <v>2.7115802687452081E-8</v>
      </c>
      <c r="P78">
        <f t="shared" si="89"/>
        <v>2.7198809361901655E-8</v>
      </c>
      <c r="Q78">
        <f t="shared" si="89"/>
        <v>2.7330321995438225E-8</v>
      </c>
      <c r="R78">
        <f t="shared" si="89"/>
        <v>2.7269860352821844E-8</v>
      </c>
      <c r="S78">
        <f t="shared" si="89"/>
        <v>2.7178266031484207E-8</v>
      </c>
      <c r="T78">
        <f t="shared" si="89"/>
        <v>2.7285630768064699E-8</v>
      </c>
      <c r="U78">
        <f t="shared" si="89"/>
        <v>2.7362669395798914E-8</v>
      </c>
      <c r="V78">
        <f t="shared" si="89"/>
        <v>2.7406850533688071E-8</v>
      </c>
      <c r="W78">
        <f t="shared" si="89"/>
        <v>2.7379736132822313E-8</v>
      </c>
      <c r="X78">
        <f t="shared" si="89"/>
        <v>2.7521691222830841E-8</v>
      </c>
      <c r="Y78">
        <f t="shared" si="89"/>
        <v>2.7374253510555262E-8</v>
      </c>
      <c r="Z78">
        <f t="shared" si="89"/>
        <v>2.7404361851028284E-8</v>
      </c>
      <c r="AA78">
        <f t="shared" si="89"/>
        <v>2.7457052059897524E-8</v>
      </c>
      <c r="AB78">
        <f t="shared" si="89"/>
        <v>2.7563604430011705E-8</v>
      </c>
      <c r="AC78">
        <f t="shared" si="89"/>
        <v>2.7624111267063938E-8</v>
      </c>
      <c r="AD78">
        <f t="shared" si="89"/>
        <v>2.7925787635702687E-8</v>
      </c>
      <c r="AE78">
        <f t="shared" si="89"/>
        <v>2.8034219035661257E-8</v>
      </c>
      <c r="AF78">
        <f t="shared" si="89"/>
        <v>2.8109001178175168E-8</v>
      </c>
      <c r="AG78">
        <f t="shared" si="89"/>
        <v>2.8255370543528462E-8</v>
      </c>
      <c r="AH78">
        <f t="shared" si="89"/>
        <v>2.842535682331473E-8</v>
      </c>
    </row>
    <row r="80" spans="1:36" x14ac:dyDescent="0.25">
      <c r="A80" s="15" t="s">
        <v>30</v>
      </c>
    </row>
    <row r="81" spans="1:36" x14ac:dyDescent="0.25">
      <c r="A81" t="s">
        <v>286</v>
      </c>
      <c r="B81" t="s">
        <v>298</v>
      </c>
      <c r="C81">
        <f>'Subsidies Paid'!J17*10^9</f>
        <v>1620000000.0000002</v>
      </c>
      <c r="D81">
        <f>'Subsidies Paid'!K17*10^9</f>
        <v>1620000000.0000002</v>
      </c>
      <c r="E81">
        <f>D81</f>
        <v>1620000000.0000002</v>
      </c>
      <c r="F81">
        <f t="shared" ref="F81:P81" si="90">E81</f>
        <v>1620000000.0000002</v>
      </c>
      <c r="G81">
        <f t="shared" si="90"/>
        <v>1620000000.0000002</v>
      </c>
      <c r="H81">
        <f t="shared" si="90"/>
        <v>1620000000.0000002</v>
      </c>
      <c r="I81">
        <f t="shared" si="90"/>
        <v>1620000000.0000002</v>
      </c>
      <c r="J81">
        <f t="shared" si="90"/>
        <v>1620000000.0000002</v>
      </c>
      <c r="K81">
        <f t="shared" si="90"/>
        <v>1620000000.0000002</v>
      </c>
      <c r="L81">
        <f t="shared" si="90"/>
        <v>1620000000.0000002</v>
      </c>
      <c r="M81">
        <f t="shared" si="90"/>
        <v>1620000000.0000002</v>
      </c>
      <c r="N81">
        <f t="shared" si="90"/>
        <v>1620000000.0000002</v>
      </c>
      <c r="O81">
        <f t="shared" si="90"/>
        <v>1620000000.0000002</v>
      </c>
      <c r="P81">
        <f t="shared" si="90"/>
        <v>1620000000.0000002</v>
      </c>
      <c r="Q81">
        <f t="shared" ref="Q81" si="91">P81</f>
        <v>1620000000.0000002</v>
      </c>
      <c r="R81">
        <f t="shared" ref="R81" si="92">Q81</f>
        <v>1620000000.0000002</v>
      </c>
      <c r="S81">
        <f t="shared" ref="S81" si="93">R81</f>
        <v>1620000000.0000002</v>
      </c>
      <c r="T81">
        <f t="shared" ref="T81" si="94">S81</f>
        <v>1620000000.0000002</v>
      </c>
      <c r="U81">
        <f t="shared" ref="U81" si="95">T81</f>
        <v>1620000000.0000002</v>
      </c>
      <c r="V81">
        <f t="shared" ref="V81" si="96">U81</f>
        <v>1620000000.0000002</v>
      </c>
      <c r="W81">
        <f t="shared" ref="W81" si="97">V81</f>
        <v>1620000000.0000002</v>
      </c>
      <c r="X81">
        <f t="shared" ref="X81" si="98">W81</f>
        <v>1620000000.0000002</v>
      </c>
      <c r="Y81">
        <f t="shared" ref="Y81" si="99">X81</f>
        <v>1620000000.0000002</v>
      </c>
      <c r="Z81">
        <f t="shared" ref="Z81" si="100">Y81</f>
        <v>1620000000.0000002</v>
      </c>
      <c r="AA81">
        <f t="shared" ref="AA81" si="101">Z81</f>
        <v>1620000000.0000002</v>
      </c>
      <c r="AB81">
        <f t="shared" ref="AB81" si="102">AA81</f>
        <v>1620000000.0000002</v>
      </c>
      <c r="AC81">
        <f t="shared" ref="AC81" si="103">AB81</f>
        <v>1620000000.0000002</v>
      </c>
      <c r="AD81">
        <f t="shared" ref="AD81" si="104">AC81</f>
        <v>1620000000.0000002</v>
      </c>
      <c r="AE81">
        <f t="shared" ref="AE81" si="105">AD81</f>
        <v>1620000000.0000002</v>
      </c>
      <c r="AF81">
        <f t="shared" ref="AF81" si="106">AE81</f>
        <v>1620000000.0000002</v>
      </c>
      <c r="AG81">
        <f t="shared" ref="AG81" si="107">AF81</f>
        <v>1620000000.0000002</v>
      </c>
      <c r="AH81">
        <f t="shared" ref="AH81" si="108">AG81</f>
        <v>1620000000.0000002</v>
      </c>
    </row>
    <row r="82" spans="1:36" x14ac:dyDescent="0.25">
      <c r="A82" t="s">
        <v>287</v>
      </c>
      <c r="B82" t="s">
        <v>637</v>
      </c>
      <c r="C82" s="11"/>
      <c r="D82" s="11"/>
      <c r="E82" s="11">
        <f>INDEX('AEO 2022 Table 1'!16:16,MATCH(Calculations!E73,'AEO 2022 Table 1'!13:13,0))/SUM(INDEX('AEO 2022 Table 1'!16:18,0,MATCH(Calculations!D43,'AEO 2022 Table 1'!13:13,0)))</f>
        <v>0.35184656502224881</v>
      </c>
      <c r="F82" s="11">
        <f>INDEX('AEO 2023 Table 1'!16:16,MATCH(Calculations!E43,'AEO 2023 Table 1'!13:13,0))/SUM(INDEX('AEO 2023 Table 1'!16:18,0,MATCH(Calculations!E43,'AEO 2023 Table 1'!13:13,0)))</f>
        <v>0.35039299479423891</v>
      </c>
      <c r="G82" s="11">
        <f>INDEX('AEO 2023 Table 1'!16:16,MATCH(Calculations!F43,'AEO 2023 Table 1'!13:13,0))/SUM(INDEX('AEO 2023 Table 1'!16:18,0,MATCH(Calculations!F43,'AEO 2023 Table 1'!13:13,0)))</f>
        <v>0.3572556772712438</v>
      </c>
      <c r="H82" s="11">
        <f>INDEX('AEO 2023 Table 1'!16:16,MATCH(Calculations!G43,'AEO 2023 Table 1'!13:13,0))/SUM(INDEX('AEO 2023 Table 1'!16:18,0,MATCH(Calculations!G43,'AEO 2023 Table 1'!13:13,0)))</f>
        <v>0.36762213497827889</v>
      </c>
      <c r="I82" s="11">
        <f>INDEX('AEO 2023 Table 1'!16:16,MATCH(Calculations!H43,'AEO 2023 Table 1'!13:13,0))/SUM(INDEX('AEO 2023 Table 1'!16:18,0,MATCH(Calculations!H43,'AEO 2023 Table 1'!13:13,0)))</f>
        <v>0.37043770186126601</v>
      </c>
      <c r="J82" s="11">
        <f>INDEX('AEO 2023 Table 1'!16:16,MATCH(Calculations!I43,'AEO 2023 Table 1'!13:13,0))/SUM(INDEX('AEO 2023 Table 1'!16:18,0,MATCH(Calculations!I43,'AEO 2023 Table 1'!13:13,0)))</f>
        <v>0.37042160486504039</v>
      </c>
      <c r="K82" s="11">
        <f>INDEX('AEO 2023 Table 1'!16:16,MATCH(Calculations!J43,'AEO 2023 Table 1'!13:13,0))/SUM(INDEX('AEO 2023 Table 1'!16:18,0,MATCH(Calculations!J43,'AEO 2023 Table 1'!13:13,0)))</f>
        <v>0.37319565495428675</v>
      </c>
      <c r="L82" s="11">
        <f>INDEX('AEO 2023 Table 1'!16:16,MATCH(Calculations!K43,'AEO 2023 Table 1'!13:13,0))/SUM(INDEX('AEO 2023 Table 1'!16:18,0,MATCH(Calculations!K43,'AEO 2023 Table 1'!13:13,0)))</f>
        <v>0.37530727304986211</v>
      </c>
      <c r="M82" s="11">
        <f>INDEX('AEO 2023 Table 1'!16:16,MATCH(Calculations!L43,'AEO 2023 Table 1'!13:13,0))/SUM(INDEX('AEO 2023 Table 1'!16:18,0,MATCH(Calculations!L43,'AEO 2023 Table 1'!13:13,0)))</f>
        <v>0.37423621625506565</v>
      </c>
      <c r="N82" s="11">
        <f>INDEX('AEO 2023 Table 1'!16:16,MATCH(Calculations!M43,'AEO 2023 Table 1'!13:13,0))/SUM(INDEX('AEO 2023 Table 1'!16:18,0,MATCH(Calculations!M43,'AEO 2023 Table 1'!13:13,0)))</f>
        <v>0.3731330454917724</v>
      </c>
      <c r="O82" s="11">
        <f>INDEX('AEO 2023 Table 1'!16:16,MATCH(Calculations!N43,'AEO 2023 Table 1'!13:13,0))/SUM(INDEX('AEO 2023 Table 1'!16:18,0,MATCH(Calculations!N43,'AEO 2023 Table 1'!13:13,0)))</f>
        <v>0.36969435763906977</v>
      </c>
      <c r="P82" s="11">
        <f>INDEX('AEO 2023 Table 1'!16:16,MATCH(Calculations!O43,'AEO 2023 Table 1'!13:13,0))/SUM(INDEX('AEO 2023 Table 1'!16:18,0,MATCH(Calculations!O43,'AEO 2023 Table 1'!13:13,0)))</f>
        <v>0.36726777194170063</v>
      </c>
      <c r="Q82" s="11">
        <f>INDEX('AEO 2023 Table 1'!16:16,MATCH(Calculations!P43,'AEO 2023 Table 1'!13:13,0))/SUM(INDEX('AEO 2023 Table 1'!16:18,0,MATCH(Calculations!P43,'AEO 2023 Table 1'!13:13,0)))</f>
        <v>0.36460140444540667</v>
      </c>
      <c r="R82" s="11">
        <f>INDEX('AEO 2023 Table 1'!16:16,MATCH(Calculations!Q43,'AEO 2023 Table 1'!13:13,0))/SUM(INDEX('AEO 2023 Table 1'!16:18,0,MATCH(Calculations!Q43,'AEO 2023 Table 1'!13:13,0)))</f>
        <v>0.36076677032049226</v>
      </c>
      <c r="S82" s="11">
        <f>INDEX('AEO 2023 Table 1'!16:16,MATCH(Calculations!R43,'AEO 2023 Table 1'!13:13,0))/SUM(INDEX('AEO 2023 Table 1'!16:18,0,MATCH(Calculations!R43,'AEO 2023 Table 1'!13:13,0)))</f>
        <v>0.35769905776593075</v>
      </c>
      <c r="T82" s="11">
        <f>INDEX('AEO 2023 Table 1'!16:16,MATCH(Calculations!S43,'AEO 2023 Table 1'!13:13,0))/SUM(INDEX('AEO 2023 Table 1'!16:18,0,MATCH(Calculations!S43,'AEO 2023 Table 1'!13:13,0)))</f>
        <v>0.35431244879694929</v>
      </c>
      <c r="U82" s="11">
        <f>INDEX('AEO 2023 Table 1'!16:16,MATCH(Calculations!T43,'AEO 2023 Table 1'!13:13,0))/SUM(INDEX('AEO 2023 Table 1'!16:18,0,MATCH(Calculations!T43,'AEO 2023 Table 1'!13:13,0)))</f>
        <v>0.35203163065215742</v>
      </c>
      <c r="V82" s="11">
        <f>INDEX('AEO 2023 Table 1'!16:16,MATCH(Calculations!U43,'AEO 2023 Table 1'!13:13,0))/SUM(INDEX('AEO 2023 Table 1'!16:18,0,MATCH(Calculations!U43,'AEO 2023 Table 1'!13:13,0)))</f>
        <v>0.34986539580940818</v>
      </c>
      <c r="W82" s="11">
        <f>INDEX('AEO 2023 Table 1'!16:16,MATCH(Calculations!V43,'AEO 2023 Table 1'!13:13,0))/SUM(INDEX('AEO 2023 Table 1'!16:18,0,MATCH(Calculations!V43,'AEO 2023 Table 1'!13:13,0)))</f>
        <v>0.34724222999562881</v>
      </c>
      <c r="X82" s="11">
        <f>INDEX('AEO 2023 Table 1'!16:16,MATCH(Calculations!W43,'AEO 2023 Table 1'!13:13,0))/SUM(INDEX('AEO 2023 Table 1'!16:18,0,MATCH(Calculations!W43,'AEO 2023 Table 1'!13:13,0)))</f>
        <v>0.34488501354912693</v>
      </c>
      <c r="Y82" s="11">
        <f>INDEX('AEO 2023 Table 1'!16:16,MATCH(Calculations!X43,'AEO 2023 Table 1'!13:13,0))/SUM(INDEX('AEO 2023 Table 1'!16:18,0,MATCH(Calculations!X43,'AEO 2023 Table 1'!13:13,0)))</f>
        <v>0.34162085122903424</v>
      </c>
      <c r="Z82" s="11">
        <f>INDEX('AEO 2023 Table 1'!16:16,MATCH(Calculations!Y43,'AEO 2023 Table 1'!13:13,0))/SUM(INDEX('AEO 2023 Table 1'!16:18,0,MATCH(Calculations!Y43,'AEO 2023 Table 1'!13:13,0)))</f>
        <v>0.34060971560296893</v>
      </c>
      <c r="AA82" s="11">
        <f>INDEX('AEO 2023 Table 1'!16:16,MATCH(Calculations!Z43,'AEO 2023 Table 1'!13:13,0))/SUM(INDEX('AEO 2023 Table 1'!16:18,0,MATCH(Calculations!Z43,'AEO 2023 Table 1'!13:13,0)))</f>
        <v>0.34077379718833745</v>
      </c>
      <c r="AB82" s="11">
        <f>INDEX('AEO 2023 Table 1'!16:16,MATCH(Calculations!AA43,'AEO 2023 Table 1'!13:13,0))/SUM(INDEX('AEO 2023 Table 1'!16:18,0,MATCH(Calculations!AA43,'AEO 2023 Table 1'!13:13,0)))</f>
        <v>0.34248443263459161</v>
      </c>
      <c r="AC82" s="11">
        <f>INDEX('AEO 2023 Table 1'!16:16,MATCH(Calculations!AB43,'AEO 2023 Table 1'!13:13,0))/SUM(INDEX('AEO 2023 Table 1'!16:18,0,MATCH(Calculations!AB43,'AEO 2023 Table 1'!13:13,0)))</f>
        <v>0.34215348791543265</v>
      </c>
      <c r="AD82" s="11">
        <f>INDEX('AEO 2023 Table 1'!16:16,MATCH(Calculations!AC43,'AEO 2023 Table 1'!13:13,0))/SUM(INDEX('AEO 2023 Table 1'!16:18,0,MATCH(Calculations!AC43,'AEO 2023 Table 1'!13:13,0)))</f>
        <v>0.3431056744280947</v>
      </c>
      <c r="AE82" s="11">
        <f>INDEX('AEO 2023 Table 1'!16:16,MATCH(Calculations!AD43,'AEO 2023 Table 1'!13:13,0))/SUM(INDEX('AEO 2023 Table 1'!16:18,0,MATCH(Calculations!AD43,'AEO 2023 Table 1'!13:13,0)))</f>
        <v>0.34014729517512177</v>
      </c>
      <c r="AF82" s="11">
        <f>INDEX('AEO 2023 Table 1'!16:16,MATCH(Calculations!AE43,'AEO 2023 Table 1'!13:13,0))/SUM(INDEX('AEO 2023 Table 1'!16:18,0,MATCH(Calculations!AE43,'AEO 2023 Table 1'!13:13,0)))</f>
        <v>0.34035593698615396</v>
      </c>
      <c r="AG82" s="11">
        <f>INDEX('AEO 2023 Table 1'!16:16,MATCH(Calculations!AF43,'AEO 2023 Table 1'!13:13,0))/SUM(INDEX('AEO 2023 Table 1'!16:18,0,MATCH(Calculations!AF43,'AEO 2023 Table 1'!13:13,0)))</f>
        <v>0.34219181567315837</v>
      </c>
      <c r="AH82" s="11">
        <f>INDEX('AEO 2023 Table 1'!16:16,MATCH(Calculations!AG43,'AEO 2023 Table 1'!13:13,0))/SUM(INDEX('AEO 2023 Table 1'!16:18,0,MATCH(Calculations!AG43,'AEO 2023 Table 1'!13:13,0)))</f>
        <v>0.34100818986426873</v>
      </c>
      <c r="AI82" s="11"/>
      <c r="AJ82" s="11"/>
    </row>
    <row r="83" spans="1:36" x14ac:dyDescent="0.25">
      <c r="A83" t="s">
        <v>279</v>
      </c>
      <c r="B83" t="s">
        <v>638</v>
      </c>
      <c r="C83" s="4"/>
      <c r="D83" s="4"/>
      <c r="E83" s="4">
        <f t="shared" ref="E83:AH85" si="109">E75</f>
        <v>11.13137</v>
      </c>
      <c r="F83" s="4">
        <f t="shared" si="109"/>
        <v>11.828412999999999</v>
      </c>
      <c r="G83" s="4">
        <f t="shared" si="109"/>
        <v>12.317411</v>
      </c>
      <c r="H83" s="4">
        <f t="shared" si="109"/>
        <v>12.668136000000001</v>
      </c>
      <c r="I83" s="4">
        <f t="shared" si="109"/>
        <v>12.860077</v>
      </c>
      <c r="J83" s="4">
        <f t="shared" si="109"/>
        <v>13.04087</v>
      </c>
      <c r="K83" s="4">
        <f t="shared" si="109"/>
        <v>13.143864000000001</v>
      </c>
      <c r="L83" s="4">
        <f t="shared" si="109"/>
        <v>13.308415999999999</v>
      </c>
      <c r="M83" s="4">
        <f t="shared" si="109"/>
        <v>13.288779</v>
      </c>
      <c r="N83" s="4">
        <f t="shared" si="109"/>
        <v>13.312295000000001</v>
      </c>
      <c r="O83" s="4">
        <f t="shared" si="109"/>
        <v>13.240861000000001</v>
      </c>
      <c r="P83" s="4">
        <f t="shared" si="109"/>
        <v>13.273460999999999</v>
      </c>
      <c r="Q83" s="4">
        <f t="shared" si="109"/>
        <v>13.304527999999999</v>
      </c>
      <c r="R83" s="4">
        <f t="shared" si="109"/>
        <v>13.258546000000001</v>
      </c>
      <c r="S83" s="4">
        <f t="shared" si="109"/>
        <v>13.227854000000001</v>
      </c>
      <c r="T83" s="4">
        <f t="shared" si="109"/>
        <v>13.170089000000001</v>
      </c>
      <c r="U83" s="4">
        <f t="shared" si="109"/>
        <v>13.155234999999999</v>
      </c>
      <c r="V83" s="4">
        <f t="shared" si="109"/>
        <v>13.109235999999999</v>
      </c>
      <c r="W83" s="4">
        <f t="shared" si="109"/>
        <v>13.059265</v>
      </c>
      <c r="X83" s="4">
        <f t="shared" si="109"/>
        <v>12.962479</v>
      </c>
      <c r="Y83" s="4">
        <f t="shared" si="109"/>
        <v>12.830216999999999</v>
      </c>
      <c r="Z83" s="4">
        <f t="shared" si="109"/>
        <v>12.859726999999999</v>
      </c>
      <c r="AA83" s="4">
        <f t="shared" si="109"/>
        <v>12.929422000000001</v>
      </c>
      <c r="AB83" s="4">
        <f t="shared" si="109"/>
        <v>13.063684</v>
      </c>
      <c r="AC83" s="4">
        <f t="shared" si="109"/>
        <v>13.097238000000001</v>
      </c>
      <c r="AD83" s="4">
        <f t="shared" si="109"/>
        <v>13.129096000000001</v>
      </c>
      <c r="AE83" s="4">
        <f t="shared" si="109"/>
        <v>13.032037000000001</v>
      </c>
      <c r="AF83" s="4">
        <f t="shared" si="109"/>
        <v>13.064216</v>
      </c>
      <c r="AG83" s="4">
        <f t="shared" si="109"/>
        <v>13.201051</v>
      </c>
      <c r="AH83" s="4">
        <f t="shared" si="109"/>
        <v>13.238148000000001</v>
      </c>
      <c r="AI83" s="4"/>
      <c r="AJ83" s="4"/>
    </row>
    <row r="84" spans="1:36" x14ac:dyDescent="0.25">
      <c r="A84" t="s">
        <v>281</v>
      </c>
      <c r="B84" t="s">
        <v>280</v>
      </c>
      <c r="C84">
        <f t="shared" ref="C84:R84" si="110">C76</f>
        <v>5751000</v>
      </c>
      <c r="D84">
        <f t="shared" si="110"/>
        <v>5751000</v>
      </c>
      <c r="E84">
        <f t="shared" si="110"/>
        <v>5751000</v>
      </c>
      <c r="F84">
        <f t="shared" si="110"/>
        <v>5751000</v>
      </c>
      <c r="G84">
        <f t="shared" si="110"/>
        <v>5751000</v>
      </c>
      <c r="H84">
        <f t="shared" si="110"/>
        <v>5751000</v>
      </c>
      <c r="I84">
        <f t="shared" si="110"/>
        <v>5751000</v>
      </c>
      <c r="J84">
        <f t="shared" si="110"/>
        <v>5751000</v>
      </c>
      <c r="K84">
        <f t="shared" si="110"/>
        <v>5751000</v>
      </c>
      <c r="L84">
        <f t="shared" si="110"/>
        <v>5751000</v>
      </c>
      <c r="M84">
        <f t="shared" si="110"/>
        <v>5751000</v>
      </c>
      <c r="N84">
        <f t="shared" si="110"/>
        <v>5751000</v>
      </c>
      <c r="O84">
        <f t="shared" si="110"/>
        <v>5751000</v>
      </c>
      <c r="P84">
        <f t="shared" si="110"/>
        <v>5751000</v>
      </c>
      <c r="Q84">
        <f t="shared" si="110"/>
        <v>5751000</v>
      </c>
      <c r="R84">
        <f t="shared" si="110"/>
        <v>5751000</v>
      </c>
      <c r="S84">
        <f t="shared" si="109"/>
        <v>5751000</v>
      </c>
      <c r="T84">
        <f t="shared" si="109"/>
        <v>5751000</v>
      </c>
      <c r="U84">
        <f t="shared" si="109"/>
        <v>5751000</v>
      </c>
      <c r="V84">
        <f t="shared" si="109"/>
        <v>5751000</v>
      </c>
      <c r="W84">
        <f t="shared" si="109"/>
        <v>5751000</v>
      </c>
      <c r="X84">
        <f t="shared" si="109"/>
        <v>5751000</v>
      </c>
      <c r="Y84">
        <f t="shared" si="109"/>
        <v>5751000</v>
      </c>
      <c r="Z84">
        <f t="shared" si="109"/>
        <v>5751000</v>
      </c>
      <c r="AA84">
        <f t="shared" si="109"/>
        <v>5751000</v>
      </c>
      <c r="AB84">
        <f t="shared" si="109"/>
        <v>5751000</v>
      </c>
      <c r="AC84">
        <f t="shared" si="109"/>
        <v>5751000</v>
      </c>
      <c r="AD84">
        <f t="shared" si="109"/>
        <v>5751000</v>
      </c>
      <c r="AE84">
        <f t="shared" si="109"/>
        <v>5751000</v>
      </c>
      <c r="AF84">
        <f t="shared" si="109"/>
        <v>5751000</v>
      </c>
      <c r="AG84">
        <f t="shared" si="109"/>
        <v>5751000</v>
      </c>
      <c r="AH84">
        <f t="shared" si="109"/>
        <v>5751000</v>
      </c>
    </row>
    <row r="85" spans="1:36" x14ac:dyDescent="0.25">
      <c r="A85" t="s">
        <v>282</v>
      </c>
      <c r="B85" t="s">
        <v>638</v>
      </c>
      <c r="C85" s="11"/>
      <c r="D85" s="11"/>
      <c r="E85" s="11">
        <f t="shared" si="109"/>
        <v>0.53645091974861669</v>
      </c>
      <c r="F85" s="11">
        <f t="shared" si="109"/>
        <v>0.54997072969670069</v>
      </c>
      <c r="G85" s="11">
        <f t="shared" si="109"/>
        <v>0.56102856350540731</v>
      </c>
      <c r="H85" s="11">
        <f t="shared" si="109"/>
        <v>0.5700150141357454</v>
      </c>
      <c r="I85" s="11">
        <f t="shared" si="109"/>
        <v>0.57926680098894301</v>
      </c>
      <c r="J85" s="11">
        <f t="shared" si="109"/>
        <v>0.58769615396832875</v>
      </c>
      <c r="K85" s="11">
        <f t="shared" si="109"/>
        <v>0.58428341418062657</v>
      </c>
      <c r="L85" s="11">
        <f t="shared" si="109"/>
        <v>0.58963176201876377</v>
      </c>
      <c r="M85" s="11">
        <f t="shared" si="109"/>
        <v>0.58463909472541797</v>
      </c>
      <c r="N85" s="11">
        <f t="shared" si="109"/>
        <v>0.58233382990372573</v>
      </c>
      <c r="O85" s="11">
        <f t="shared" si="109"/>
        <v>0.57973773741270151</v>
      </c>
      <c r="P85" s="11">
        <f t="shared" si="109"/>
        <v>0.58294415337514294</v>
      </c>
      <c r="Q85" s="11">
        <f t="shared" si="109"/>
        <v>0.5871338237100614</v>
      </c>
      <c r="R85" s="11">
        <f t="shared" si="109"/>
        <v>0.58381022011187156</v>
      </c>
      <c r="S85" s="11">
        <f t="shared" si="109"/>
        <v>0.58050239777655377</v>
      </c>
      <c r="T85" s="11">
        <f t="shared" si="109"/>
        <v>0.58025058567882126</v>
      </c>
      <c r="U85" s="11">
        <f t="shared" si="109"/>
        <v>0.58123258476512729</v>
      </c>
      <c r="V85" s="11">
        <f t="shared" si="109"/>
        <v>0.58013543473119111</v>
      </c>
      <c r="W85" s="11">
        <f t="shared" si="109"/>
        <v>0.57735226356746217</v>
      </c>
      <c r="X85" s="11">
        <f t="shared" si="109"/>
        <v>0.57604453871000039</v>
      </c>
      <c r="Y85" s="11">
        <f t="shared" si="109"/>
        <v>0.56711243014994495</v>
      </c>
      <c r="Z85" s="11">
        <f t="shared" si="109"/>
        <v>0.56904200005122207</v>
      </c>
      <c r="AA85" s="11">
        <f t="shared" si="109"/>
        <v>0.57322602218318386</v>
      </c>
      <c r="AB85" s="11">
        <f t="shared" si="109"/>
        <v>0.58142614261825287</v>
      </c>
      <c r="AC85" s="11">
        <f t="shared" si="109"/>
        <v>0.58419914075102453</v>
      </c>
      <c r="AD85" s="11">
        <f t="shared" si="109"/>
        <v>0.59201557804393345</v>
      </c>
      <c r="AE85" s="11">
        <f t="shared" si="109"/>
        <v>0.58992071454961459</v>
      </c>
      <c r="AF85" s="11">
        <f t="shared" si="109"/>
        <v>0.59295487741520381</v>
      </c>
      <c r="AG85" s="11">
        <f t="shared" si="109"/>
        <v>0.60228548336533616</v>
      </c>
      <c r="AH85" s="11">
        <f t="shared" si="109"/>
        <v>0.60761157271644028</v>
      </c>
      <c r="AI85" s="11"/>
      <c r="AJ85" s="11"/>
    </row>
    <row r="86" spans="1:36" x14ac:dyDescent="0.25">
      <c r="A86" t="s">
        <v>285</v>
      </c>
      <c r="E86">
        <f t="shared" ref="E86:AH86" si="111">(E81*E82)/(E83*10^6*E84*365)*E85</f>
        <v>1.3086197591722575E-8</v>
      </c>
      <c r="F86">
        <f t="shared" si="111"/>
        <v>1.2573242556967248E-8</v>
      </c>
      <c r="G86">
        <f t="shared" si="111"/>
        <v>1.2558086250677707E-8</v>
      </c>
      <c r="H86">
        <f t="shared" si="111"/>
        <v>1.276597569806997E-8</v>
      </c>
      <c r="I86">
        <f t="shared" si="111"/>
        <v>1.2877425133234231E-8</v>
      </c>
      <c r="J86">
        <f t="shared" si="111"/>
        <v>1.2883129564787314E-8</v>
      </c>
      <c r="K86">
        <f t="shared" si="111"/>
        <v>1.2803121376941791E-8</v>
      </c>
      <c r="L86">
        <f t="shared" si="111"/>
        <v>1.2832765706635958E-8</v>
      </c>
      <c r="M86">
        <f t="shared" si="111"/>
        <v>1.2706541823800715E-8</v>
      </c>
      <c r="N86">
        <f t="shared" si="111"/>
        <v>1.2596839122627953E-8</v>
      </c>
      <c r="O86">
        <f t="shared" si="111"/>
        <v>1.249214307336668E-8</v>
      </c>
      <c r="P86">
        <f t="shared" si="111"/>
        <v>1.2448137464905045E-8</v>
      </c>
      <c r="Q86">
        <f t="shared" si="111"/>
        <v>1.2417516560954453E-8</v>
      </c>
      <c r="R86">
        <f t="shared" si="111"/>
        <v>1.2259735618043825E-8</v>
      </c>
      <c r="S86">
        <f t="shared" si="111"/>
        <v>1.211465926530877E-8</v>
      </c>
      <c r="T86">
        <f t="shared" si="111"/>
        <v>1.2047365092409131E-8</v>
      </c>
      <c r="U86">
        <f t="shared" si="111"/>
        <v>1.2003608234435645E-8</v>
      </c>
      <c r="V86">
        <f t="shared" si="111"/>
        <v>1.1949006113823131E-8</v>
      </c>
      <c r="W86">
        <f t="shared" si="111"/>
        <v>1.1847683863810807E-8</v>
      </c>
      <c r="X86">
        <f t="shared" si="111"/>
        <v>1.1828266567273126E-8</v>
      </c>
      <c r="Y86">
        <f t="shared" si="111"/>
        <v>1.1653551979520873E-8</v>
      </c>
      <c r="Z86">
        <f t="shared" si="111"/>
        <v>1.1631839132386572E-8</v>
      </c>
      <c r="AA86">
        <f t="shared" si="111"/>
        <v>1.1659817770676626E-8</v>
      </c>
      <c r="AB86">
        <f t="shared" si="111"/>
        <v>1.1763823682934262E-8</v>
      </c>
      <c r="AC86">
        <f t="shared" si="111"/>
        <v>1.1778254887196682E-8</v>
      </c>
      <c r="AD86">
        <f t="shared" si="111"/>
        <v>1.1940018342390233E-8</v>
      </c>
      <c r="AE86">
        <f t="shared" si="111"/>
        <v>1.188302870713068E-8</v>
      </c>
      <c r="AF86">
        <f t="shared" si="111"/>
        <v>1.1922035386664001E-8</v>
      </c>
      <c r="AG86">
        <f t="shared" si="111"/>
        <v>1.2048758160822129E-8</v>
      </c>
      <c r="AH86">
        <f t="shared" si="111"/>
        <v>1.207931750156499E-8</v>
      </c>
    </row>
    <row r="88" spans="1:36" x14ac:dyDescent="0.25">
      <c r="A88" s="15" t="s">
        <v>31</v>
      </c>
    </row>
    <row r="89" spans="1:36" x14ac:dyDescent="0.25">
      <c r="A89" t="s">
        <v>286</v>
      </c>
      <c r="B89" t="s">
        <v>298</v>
      </c>
      <c r="C89">
        <f>'Subsidies Paid'!J18*10^9</f>
        <v>140000000</v>
      </c>
      <c r="D89">
        <f>'Subsidies Paid'!K18*10^9</f>
        <v>140000000</v>
      </c>
      <c r="E89">
        <f>D89</f>
        <v>140000000</v>
      </c>
      <c r="F89">
        <f t="shared" ref="F89:P89" si="112">E89</f>
        <v>140000000</v>
      </c>
      <c r="G89">
        <f t="shared" si="112"/>
        <v>140000000</v>
      </c>
      <c r="H89">
        <f t="shared" si="112"/>
        <v>140000000</v>
      </c>
      <c r="I89">
        <f t="shared" si="112"/>
        <v>140000000</v>
      </c>
      <c r="J89">
        <f t="shared" si="112"/>
        <v>140000000</v>
      </c>
      <c r="K89">
        <f t="shared" si="112"/>
        <v>140000000</v>
      </c>
      <c r="L89">
        <f t="shared" si="112"/>
        <v>140000000</v>
      </c>
      <c r="M89">
        <f t="shared" si="112"/>
        <v>140000000</v>
      </c>
      <c r="N89">
        <f t="shared" si="112"/>
        <v>140000000</v>
      </c>
      <c r="O89">
        <f t="shared" si="112"/>
        <v>140000000</v>
      </c>
      <c r="P89">
        <f t="shared" si="112"/>
        <v>140000000</v>
      </c>
      <c r="Q89">
        <f t="shared" ref="Q89" si="113">P89</f>
        <v>140000000</v>
      </c>
      <c r="R89">
        <f t="shared" ref="R89" si="114">Q89</f>
        <v>140000000</v>
      </c>
      <c r="S89">
        <f t="shared" ref="S89" si="115">R89</f>
        <v>140000000</v>
      </c>
      <c r="T89">
        <f t="shared" ref="T89" si="116">S89</f>
        <v>140000000</v>
      </c>
      <c r="U89">
        <f t="shared" ref="U89" si="117">T89</f>
        <v>140000000</v>
      </c>
      <c r="V89">
        <f t="shared" ref="V89" si="118">U89</f>
        <v>140000000</v>
      </c>
      <c r="W89">
        <f t="shared" ref="W89" si="119">V89</f>
        <v>140000000</v>
      </c>
      <c r="X89">
        <f t="shared" ref="X89" si="120">W89</f>
        <v>140000000</v>
      </c>
      <c r="Y89">
        <f t="shared" ref="Y89" si="121">X89</f>
        <v>140000000</v>
      </c>
      <c r="Z89">
        <f t="shared" ref="Z89" si="122">Y89</f>
        <v>140000000</v>
      </c>
      <c r="AA89">
        <f t="shared" ref="AA89" si="123">Z89</f>
        <v>140000000</v>
      </c>
      <c r="AB89">
        <f t="shared" ref="AB89" si="124">AA89</f>
        <v>140000000</v>
      </c>
      <c r="AC89">
        <f t="shared" ref="AC89" si="125">AB89</f>
        <v>140000000</v>
      </c>
      <c r="AD89">
        <f t="shared" ref="AD89" si="126">AC89</f>
        <v>140000000</v>
      </c>
      <c r="AE89">
        <f t="shared" ref="AE89" si="127">AD89</f>
        <v>140000000</v>
      </c>
      <c r="AF89">
        <f t="shared" ref="AF89" si="128">AE89</f>
        <v>140000000</v>
      </c>
      <c r="AG89">
        <f t="shared" ref="AG89" si="129">AF89</f>
        <v>140000000</v>
      </c>
      <c r="AH89">
        <f t="shared" ref="AH89" si="130">AG89</f>
        <v>140000000</v>
      </c>
    </row>
    <row r="90" spans="1:36" x14ac:dyDescent="0.25">
      <c r="A90" t="s">
        <v>287</v>
      </c>
      <c r="B90" t="s">
        <v>637</v>
      </c>
      <c r="C90" s="11"/>
      <c r="D90" s="11"/>
      <c r="E90" s="11">
        <f t="shared" ref="D90:AH93" si="131">E82</f>
        <v>0.35184656502224881</v>
      </c>
      <c r="F90" s="11">
        <f t="shared" si="131"/>
        <v>0.35039299479423891</v>
      </c>
      <c r="G90" s="11">
        <f t="shared" si="131"/>
        <v>0.3572556772712438</v>
      </c>
      <c r="H90" s="11">
        <f t="shared" si="131"/>
        <v>0.36762213497827889</v>
      </c>
      <c r="I90" s="11">
        <f t="shared" si="131"/>
        <v>0.37043770186126601</v>
      </c>
      <c r="J90" s="11">
        <f t="shared" si="131"/>
        <v>0.37042160486504039</v>
      </c>
      <c r="K90" s="11">
        <f t="shared" si="131"/>
        <v>0.37319565495428675</v>
      </c>
      <c r="L90" s="11">
        <f t="shared" si="131"/>
        <v>0.37530727304986211</v>
      </c>
      <c r="M90" s="11">
        <f t="shared" si="131"/>
        <v>0.37423621625506565</v>
      </c>
      <c r="N90" s="11">
        <f t="shared" si="131"/>
        <v>0.3731330454917724</v>
      </c>
      <c r="O90" s="11">
        <f t="shared" si="131"/>
        <v>0.36969435763906977</v>
      </c>
      <c r="P90" s="11">
        <f t="shared" si="131"/>
        <v>0.36726777194170063</v>
      </c>
      <c r="Q90" s="11">
        <f t="shared" si="131"/>
        <v>0.36460140444540667</v>
      </c>
      <c r="R90" s="11">
        <f t="shared" si="131"/>
        <v>0.36076677032049226</v>
      </c>
      <c r="S90" s="11">
        <f t="shared" si="131"/>
        <v>0.35769905776593075</v>
      </c>
      <c r="T90" s="11">
        <f t="shared" si="131"/>
        <v>0.35431244879694929</v>
      </c>
      <c r="U90" s="11">
        <f t="shared" si="131"/>
        <v>0.35203163065215742</v>
      </c>
      <c r="V90" s="11">
        <f t="shared" si="131"/>
        <v>0.34986539580940818</v>
      </c>
      <c r="W90" s="11">
        <f t="shared" si="131"/>
        <v>0.34724222999562881</v>
      </c>
      <c r="X90" s="11">
        <f t="shared" si="131"/>
        <v>0.34488501354912693</v>
      </c>
      <c r="Y90" s="11">
        <f t="shared" si="131"/>
        <v>0.34162085122903424</v>
      </c>
      <c r="Z90" s="11">
        <f t="shared" si="131"/>
        <v>0.34060971560296893</v>
      </c>
      <c r="AA90" s="11">
        <f t="shared" si="131"/>
        <v>0.34077379718833745</v>
      </c>
      <c r="AB90" s="11">
        <f t="shared" si="131"/>
        <v>0.34248443263459161</v>
      </c>
      <c r="AC90" s="11">
        <f t="shared" si="131"/>
        <v>0.34215348791543265</v>
      </c>
      <c r="AD90" s="11">
        <f t="shared" si="131"/>
        <v>0.3431056744280947</v>
      </c>
      <c r="AE90" s="11">
        <f t="shared" si="131"/>
        <v>0.34014729517512177</v>
      </c>
      <c r="AF90" s="11">
        <f t="shared" si="131"/>
        <v>0.34035593698615396</v>
      </c>
      <c r="AG90" s="11">
        <f t="shared" si="131"/>
        <v>0.34219181567315837</v>
      </c>
      <c r="AH90" s="11">
        <f t="shared" si="131"/>
        <v>0.34100818986426873</v>
      </c>
      <c r="AI90" s="11"/>
      <c r="AJ90" s="11"/>
    </row>
    <row r="91" spans="1:36" x14ac:dyDescent="0.25">
      <c r="A91" t="s">
        <v>279</v>
      </c>
      <c r="B91" t="s">
        <v>638</v>
      </c>
      <c r="C91" s="4"/>
      <c r="D91" s="4"/>
      <c r="E91" s="4">
        <f t="shared" ref="C91:R92" si="132">E83</f>
        <v>11.13137</v>
      </c>
      <c r="F91" s="4">
        <f t="shared" si="132"/>
        <v>11.828412999999999</v>
      </c>
      <c r="G91" s="4">
        <f t="shared" si="132"/>
        <v>12.317411</v>
      </c>
      <c r="H91" s="4">
        <f t="shared" si="132"/>
        <v>12.668136000000001</v>
      </c>
      <c r="I91" s="4">
        <f t="shared" si="132"/>
        <v>12.860077</v>
      </c>
      <c r="J91" s="4">
        <f t="shared" si="132"/>
        <v>13.04087</v>
      </c>
      <c r="K91" s="4">
        <f t="shared" si="132"/>
        <v>13.143864000000001</v>
      </c>
      <c r="L91" s="4">
        <f t="shared" si="132"/>
        <v>13.308415999999999</v>
      </c>
      <c r="M91" s="4">
        <f t="shared" si="132"/>
        <v>13.288779</v>
      </c>
      <c r="N91" s="4">
        <f t="shared" si="132"/>
        <v>13.312295000000001</v>
      </c>
      <c r="O91" s="4">
        <f t="shared" si="132"/>
        <v>13.240861000000001</v>
      </c>
      <c r="P91" s="4">
        <f t="shared" si="132"/>
        <v>13.273460999999999</v>
      </c>
      <c r="Q91" s="4">
        <f t="shared" si="132"/>
        <v>13.304527999999999</v>
      </c>
      <c r="R91" s="4">
        <f t="shared" si="132"/>
        <v>13.258546000000001</v>
      </c>
      <c r="S91" s="4">
        <f t="shared" si="131"/>
        <v>13.227854000000001</v>
      </c>
      <c r="T91" s="4">
        <f t="shared" si="131"/>
        <v>13.170089000000001</v>
      </c>
      <c r="U91" s="4">
        <f t="shared" si="131"/>
        <v>13.155234999999999</v>
      </c>
      <c r="V91" s="4">
        <f t="shared" si="131"/>
        <v>13.109235999999999</v>
      </c>
      <c r="W91" s="4">
        <f t="shared" si="131"/>
        <v>13.059265</v>
      </c>
      <c r="X91" s="4">
        <f t="shared" si="131"/>
        <v>12.962479</v>
      </c>
      <c r="Y91" s="4">
        <f t="shared" si="131"/>
        <v>12.830216999999999</v>
      </c>
      <c r="Z91" s="4">
        <f t="shared" si="131"/>
        <v>12.859726999999999</v>
      </c>
      <c r="AA91" s="4">
        <f t="shared" si="131"/>
        <v>12.929422000000001</v>
      </c>
      <c r="AB91" s="4">
        <f t="shared" si="131"/>
        <v>13.063684</v>
      </c>
      <c r="AC91" s="4">
        <f t="shared" si="131"/>
        <v>13.097238000000001</v>
      </c>
      <c r="AD91" s="4">
        <f t="shared" si="131"/>
        <v>13.129096000000001</v>
      </c>
      <c r="AE91" s="4">
        <f t="shared" si="131"/>
        <v>13.032037000000001</v>
      </c>
      <c r="AF91" s="4">
        <f t="shared" si="131"/>
        <v>13.064216</v>
      </c>
      <c r="AG91" s="4">
        <f t="shared" si="131"/>
        <v>13.201051</v>
      </c>
      <c r="AH91" s="4">
        <f t="shared" si="131"/>
        <v>13.238148000000001</v>
      </c>
      <c r="AI91" s="4"/>
      <c r="AJ91" s="4"/>
    </row>
    <row r="92" spans="1:36" x14ac:dyDescent="0.25">
      <c r="A92" t="s">
        <v>281</v>
      </c>
      <c r="B92" t="s">
        <v>280</v>
      </c>
      <c r="C92">
        <f t="shared" si="132"/>
        <v>5751000</v>
      </c>
      <c r="D92">
        <f t="shared" si="131"/>
        <v>5751000</v>
      </c>
      <c r="E92">
        <f t="shared" si="131"/>
        <v>5751000</v>
      </c>
      <c r="F92">
        <f t="shared" si="131"/>
        <v>5751000</v>
      </c>
      <c r="G92">
        <f t="shared" si="131"/>
        <v>5751000</v>
      </c>
      <c r="H92">
        <f t="shared" si="131"/>
        <v>5751000</v>
      </c>
      <c r="I92">
        <f t="shared" si="131"/>
        <v>5751000</v>
      </c>
      <c r="J92">
        <f t="shared" si="131"/>
        <v>5751000</v>
      </c>
      <c r="K92">
        <f t="shared" si="131"/>
        <v>5751000</v>
      </c>
      <c r="L92">
        <f t="shared" si="131"/>
        <v>5751000</v>
      </c>
      <c r="M92">
        <f t="shared" si="131"/>
        <v>5751000</v>
      </c>
      <c r="N92">
        <f t="shared" si="131"/>
        <v>5751000</v>
      </c>
      <c r="O92">
        <f t="shared" si="131"/>
        <v>5751000</v>
      </c>
      <c r="P92">
        <f t="shared" si="131"/>
        <v>5751000</v>
      </c>
      <c r="Q92">
        <f t="shared" si="131"/>
        <v>5751000</v>
      </c>
      <c r="R92">
        <f t="shared" si="131"/>
        <v>5751000</v>
      </c>
      <c r="S92">
        <f t="shared" si="131"/>
        <v>5751000</v>
      </c>
      <c r="T92">
        <f t="shared" si="131"/>
        <v>5751000</v>
      </c>
      <c r="U92">
        <f t="shared" si="131"/>
        <v>5751000</v>
      </c>
      <c r="V92">
        <f t="shared" si="131"/>
        <v>5751000</v>
      </c>
      <c r="W92">
        <f t="shared" si="131"/>
        <v>5751000</v>
      </c>
      <c r="X92">
        <f t="shared" si="131"/>
        <v>5751000</v>
      </c>
      <c r="Y92">
        <f t="shared" si="131"/>
        <v>5751000</v>
      </c>
      <c r="Z92">
        <f t="shared" si="131"/>
        <v>5751000</v>
      </c>
      <c r="AA92">
        <f t="shared" si="131"/>
        <v>5751000</v>
      </c>
      <c r="AB92">
        <f t="shared" si="131"/>
        <v>5751000</v>
      </c>
      <c r="AC92">
        <f t="shared" si="131"/>
        <v>5751000</v>
      </c>
      <c r="AD92">
        <f t="shared" si="131"/>
        <v>5751000</v>
      </c>
      <c r="AE92">
        <f t="shared" si="131"/>
        <v>5751000</v>
      </c>
      <c r="AF92">
        <f t="shared" si="131"/>
        <v>5751000</v>
      </c>
      <c r="AG92">
        <f t="shared" si="131"/>
        <v>5751000</v>
      </c>
      <c r="AH92">
        <f t="shared" si="131"/>
        <v>5751000</v>
      </c>
    </row>
    <row r="93" spans="1:36" x14ac:dyDescent="0.25">
      <c r="A93" t="s">
        <v>282</v>
      </c>
      <c r="B93" t="s">
        <v>638</v>
      </c>
      <c r="C93" s="11"/>
      <c r="D93" s="11"/>
      <c r="E93" s="11">
        <f t="shared" si="131"/>
        <v>0.53645091974861669</v>
      </c>
      <c r="F93" s="11">
        <f t="shared" si="131"/>
        <v>0.54997072969670069</v>
      </c>
      <c r="G93" s="11">
        <f t="shared" si="131"/>
        <v>0.56102856350540731</v>
      </c>
      <c r="H93" s="11">
        <f t="shared" si="131"/>
        <v>0.5700150141357454</v>
      </c>
      <c r="I93" s="11">
        <f t="shared" si="131"/>
        <v>0.57926680098894301</v>
      </c>
      <c r="J93" s="11">
        <f t="shared" si="131"/>
        <v>0.58769615396832875</v>
      </c>
      <c r="K93" s="11">
        <f t="shared" si="131"/>
        <v>0.58428341418062657</v>
      </c>
      <c r="L93" s="11">
        <f t="shared" si="131"/>
        <v>0.58963176201876377</v>
      </c>
      <c r="M93" s="11">
        <f t="shared" si="131"/>
        <v>0.58463909472541797</v>
      </c>
      <c r="N93" s="11">
        <f t="shared" si="131"/>
        <v>0.58233382990372573</v>
      </c>
      <c r="O93" s="11">
        <f t="shared" si="131"/>
        <v>0.57973773741270151</v>
      </c>
      <c r="P93" s="11">
        <f t="shared" si="131"/>
        <v>0.58294415337514294</v>
      </c>
      <c r="Q93" s="11">
        <f t="shared" si="131"/>
        <v>0.5871338237100614</v>
      </c>
      <c r="R93" s="11">
        <f t="shared" si="131"/>
        <v>0.58381022011187156</v>
      </c>
      <c r="S93" s="11">
        <f t="shared" si="131"/>
        <v>0.58050239777655377</v>
      </c>
      <c r="T93" s="11">
        <f t="shared" si="131"/>
        <v>0.58025058567882126</v>
      </c>
      <c r="U93" s="11">
        <f t="shared" si="131"/>
        <v>0.58123258476512729</v>
      </c>
      <c r="V93" s="11">
        <f t="shared" si="131"/>
        <v>0.58013543473119111</v>
      </c>
      <c r="W93" s="11">
        <f t="shared" si="131"/>
        <v>0.57735226356746217</v>
      </c>
      <c r="X93" s="11">
        <f t="shared" si="131"/>
        <v>0.57604453871000039</v>
      </c>
      <c r="Y93" s="11">
        <f t="shared" si="131"/>
        <v>0.56711243014994495</v>
      </c>
      <c r="Z93" s="11">
        <f t="shared" si="131"/>
        <v>0.56904200005122207</v>
      </c>
      <c r="AA93" s="11">
        <f t="shared" si="131"/>
        <v>0.57322602218318386</v>
      </c>
      <c r="AB93" s="11">
        <f t="shared" si="131"/>
        <v>0.58142614261825287</v>
      </c>
      <c r="AC93" s="11">
        <f t="shared" si="131"/>
        <v>0.58419914075102453</v>
      </c>
      <c r="AD93" s="11">
        <f t="shared" si="131"/>
        <v>0.59201557804393345</v>
      </c>
      <c r="AE93" s="11">
        <f t="shared" si="131"/>
        <v>0.58992071454961459</v>
      </c>
      <c r="AF93" s="11">
        <f t="shared" si="131"/>
        <v>0.59295487741520381</v>
      </c>
      <c r="AG93" s="11">
        <f t="shared" si="131"/>
        <v>0.60228548336533616</v>
      </c>
      <c r="AH93" s="11">
        <f t="shared" si="131"/>
        <v>0.60761157271644028</v>
      </c>
      <c r="AI93" s="11"/>
      <c r="AJ93" s="11"/>
    </row>
    <row r="94" spans="1:36" x14ac:dyDescent="0.25">
      <c r="A94" t="s">
        <v>285</v>
      </c>
      <c r="E94">
        <f t="shared" ref="E94:AH94" si="133">(E89*E90)/(E91*10^6*E92*365)*E93</f>
        <v>1.1309059647167658E-9</v>
      </c>
      <c r="F94">
        <f t="shared" si="133"/>
        <v>1.0865765172687743E-9</v>
      </c>
      <c r="G94">
        <f t="shared" si="133"/>
        <v>1.0852667130215302E-9</v>
      </c>
      <c r="H94">
        <f t="shared" si="133"/>
        <v>1.1032324677344416E-9</v>
      </c>
      <c r="I94">
        <f t="shared" si="133"/>
        <v>1.112863900402958E-9</v>
      </c>
      <c r="J94">
        <f t="shared" si="133"/>
        <v>1.1133568759692737E-9</v>
      </c>
      <c r="K94">
        <f t="shared" si="133"/>
        <v>1.1064425881307719E-9</v>
      </c>
      <c r="L94">
        <f t="shared" si="133"/>
        <v>1.1090044437833543E-9</v>
      </c>
      <c r="M94">
        <f t="shared" si="133"/>
        <v>1.0980962069951234E-9</v>
      </c>
      <c r="N94">
        <f t="shared" si="133"/>
        <v>1.0886157266468599E-9</v>
      </c>
      <c r="O94">
        <f t="shared" si="133"/>
        <v>1.0795679199205771E-9</v>
      </c>
      <c r="P94">
        <f t="shared" si="133"/>
        <v>1.0757649661029048E-9</v>
      </c>
      <c r="Q94">
        <f t="shared" si="133"/>
        <v>1.0731187151442118E-9</v>
      </c>
      <c r="R94">
        <f t="shared" si="133"/>
        <v>1.0594833250161329E-9</v>
      </c>
      <c r="S94">
        <f t="shared" si="133"/>
        <v>1.046945862434091E-9</v>
      </c>
      <c r="T94">
        <f t="shared" si="133"/>
        <v>1.0411303166279495E-9</v>
      </c>
      <c r="U94">
        <f t="shared" si="133"/>
        <v>1.0373488597660434E-9</v>
      </c>
      <c r="V94">
        <f t="shared" si="133"/>
        <v>1.0326301579847149E-9</v>
      </c>
      <c r="W94">
        <f t="shared" si="133"/>
        <v>1.0238739141564893E-9</v>
      </c>
      <c r="X94">
        <f t="shared" si="133"/>
        <v>1.0221958761840972E-9</v>
      </c>
      <c r="Y94">
        <f t="shared" si="133"/>
        <v>1.007097084649952E-9</v>
      </c>
      <c r="Z94">
        <f t="shared" si="133"/>
        <v>1.0052206657618027E-9</v>
      </c>
      <c r="AA94">
        <f t="shared" si="133"/>
        <v>1.0076385727745231E-9</v>
      </c>
      <c r="AB94">
        <f t="shared" si="133"/>
        <v>1.0166267380313556E-9</v>
      </c>
      <c r="AC94">
        <f t="shared" si="133"/>
        <v>1.0178738791404539E-9</v>
      </c>
      <c r="AD94">
        <f t="shared" si="133"/>
        <v>1.0318534369966866E-9</v>
      </c>
      <c r="AE94">
        <f t="shared" si="133"/>
        <v>1.026928406789071E-9</v>
      </c>
      <c r="AF94">
        <f t="shared" si="133"/>
        <v>1.0302993544030616E-9</v>
      </c>
      <c r="AG94">
        <f t="shared" si="133"/>
        <v>1.0412507052562333E-9</v>
      </c>
      <c r="AH94">
        <f t="shared" si="133"/>
        <v>1.043891635937715E-9</v>
      </c>
    </row>
    <row r="96" spans="1:36" x14ac:dyDescent="0.25">
      <c r="A96" s="15" t="s">
        <v>38</v>
      </c>
    </row>
    <row r="97" spans="1:36" x14ac:dyDescent="0.25">
      <c r="A97" t="s">
        <v>286</v>
      </c>
      <c r="B97" t="s">
        <v>298</v>
      </c>
      <c r="C97">
        <f>'Subsidies Paid'!J19*10^9</f>
        <v>1200000000</v>
      </c>
      <c r="D97">
        <f>'Subsidies Paid'!K19*10^9</f>
        <v>1200000000</v>
      </c>
      <c r="E97">
        <f>D97</f>
        <v>1200000000</v>
      </c>
      <c r="F97">
        <f t="shared" ref="F97:P97" si="134">E97</f>
        <v>1200000000</v>
      </c>
      <c r="G97">
        <f t="shared" si="134"/>
        <v>1200000000</v>
      </c>
      <c r="H97">
        <f t="shared" si="134"/>
        <v>1200000000</v>
      </c>
      <c r="I97">
        <f t="shared" si="134"/>
        <v>1200000000</v>
      </c>
      <c r="J97">
        <f t="shared" si="134"/>
        <v>1200000000</v>
      </c>
      <c r="K97">
        <f t="shared" si="134"/>
        <v>1200000000</v>
      </c>
      <c r="L97">
        <f t="shared" si="134"/>
        <v>1200000000</v>
      </c>
      <c r="M97">
        <f t="shared" si="134"/>
        <v>1200000000</v>
      </c>
      <c r="N97">
        <f t="shared" si="134"/>
        <v>1200000000</v>
      </c>
      <c r="O97">
        <f t="shared" si="134"/>
        <v>1200000000</v>
      </c>
      <c r="P97">
        <f t="shared" si="134"/>
        <v>1200000000</v>
      </c>
      <c r="Q97">
        <f t="shared" ref="Q97" si="135">P97</f>
        <v>1200000000</v>
      </c>
      <c r="R97">
        <f t="shared" ref="R97" si="136">Q97</f>
        <v>1200000000</v>
      </c>
      <c r="S97">
        <f t="shared" ref="S97" si="137">R97</f>
        <v>1200000000</v>
      </c>
      <c r="T97">
        <f t="shared" ref="T97" si="138">S97</f>
        <v>1200000000</v>
      </c>
      <c r="U97">
        <f t="shared" ref="U97" si="139">T97</f>
        <v>1200000000</v>
      </c>
      <c r="V97">
        <f t="shared" ref="V97" si="140">U97</f>
        <v>1200000000</v>
      </c>
      <c r="W97">
        <f t="shared" ref="W97" si="141">V97</f>
        <v>1200000000</v>
      </c>
      <c r="X97">
        <f t="shared" ref="X97" si="142">W97</f>
        <v>1200000000</v>
      </c>
      <c r="Y97">
        <f t="shared" ref="Y97" si="143">X97</f>
        <v>1200000000</v>
      </c>
      <c r="Z97">
        <f t="shared" ref="Z97" si="144">Y97</f>
        <v>1200000000</v>
      </c>
      <c r="AA97">
        <f t="shared" ref="AA97" si="145">Z97</f>
        <v>1200000000</v>
      </c>
      <c r="AB97">
        <f t="shared" ref="AB97" si="146">AA97</f>
        <v>1200000000</v>
      </c>
      <c r="AC97">
        <f t="shared" ref="AC97" si="147">AB97</f>
        <v>1200000000</v>
      </c>
      <c r="AD97">
        <f t="shared" ref="AD97" si="148">AC97</f>
        <v>1200000000</v>
      </c>
      <c r="AE97">
        <f t="shared" ref="AE97" si="149">AD97</f>
        <v>1200000000</v>
      </c>
      <c r="AF97">
        <f t="shared" ref="AF97" si="150">AE97</f>
        <v>1200000000</v>
      </c>
      <c r="AG97">
        <f t="shared" ref="AG97" si="151">AF97</f>
        <v>1200000000</v>
      </c>
      <c r="AH97">
        <f t="shared" ref="AH97" si="152">AG97</f>
        <v>1200000000</v>
      </c>
    </row>
    <row r="98" spans="1:36" x14ac:dyDescent="0.25">
      <c r="A98" t="s">
        <v>287</v>
      </c>
      <c r="B98" t="s">
        <v>637</v>
      </c>
      <c r="C98" s="11"/>
      <c r="D98" s="11"/>
      <c r="E98" s="11">
        <f>E90</f>
        <v>0.35184656502224881</v>
      </c>
      <c r="F98" s="11">
        <f t="shared" ref="D98:AH101" si="153">F90</f>
        <v>0.35039299479423891</v>
      </c>
      <c r="G98" s="11">
        <f t="shared" si="153"/>
        <v>0.3572556772712438</v>
      </c>
      <c r="H98" s="11">
        <f t="shared" si="153"/>
        <v>0.36762213497827889</v>
      </c>
      <c r="I98" s="11">
        <f t="shared" si="153"/>
        <v>0.37043770186126601</v>
      </c>
      <c r="J98" s="11">
        <f t="shared" si="153"/>
        <v>0.37042160486504039</v>
      </c>
      <c r="K98" s="11">
        <f t="shared" si="153"/>
        <v>0.37319565495428675</v>
      </c>
      <c r="L98" s="11">
        <f t="shared" si="153"/>
        <v>0.37530727304986211</v>
      </c>
      <c r="M98" s="11">
        <f t="shared" si="153"/>
        <v>0.37423621625506565</v>
      </c>
      <c r="N98" s="11">
        <f t="shared" si="153"/>
        <v>0.3731330454917724</v>
      </c>
      <c r="O98" s="11">
        <f t="shared" si="153"/>
        <v>0.36969435763906977</v>
      </c>
      <c r="P98" s="11">
        <f t="shared" si="153"/>
        <v>0.36726777194170063</v>
      </c>
      <c r="Q98" s="11">
        <f t="shared" si="153"/>
        <v>0.36460140444540667</v>
      </c>
      <c r="R98" s="11">
        <f t="shared" si="153"/>
        <v>0.36076677032049226</v>
      </c>
      <c r="S98" s="11">
        <f t="shared" si="153"/>
        <v>0.35769905776593075</v>
      </c>
      <c r="T98" s="11">
        <f t="shared" si="153"/>
        <v>0.35431244879694929</v>
      </c>
      <c r="U98" s="11">
        <f t="shared" si="153"/>
        <v>0.35203163065215742</v>
      </c>
      <c r="V98" s="11">
        <f t="shared" si="153"/>
        <v>0.34986539580940818</v>
      </c>
      <c r="W98" s="11">
        <f t="shared" si="153"/>
        <v>0.34724222999562881</v>
      </c>
      <c r="X98" s="11">
        <f t="shared" si="153"/>
        <v>0.34488501354912693</v>
      </c>
      <c r="Y98" s="11">
        <f t="shared" si="153"/>
        <v>0.34162085122903424</v>
      </c>
      <c r="Z98" s="11">
        <f t="shared" si="153"/>
        <v>0.34060971560296893</v>
      </c>
      <c r="AA98" s="11">
        <f t="shared" si="153"/>
        <v>0.34077379718833745</v>
      </c>
      <c r="AB98" s="11">
        <f t="shared" si="153"/>
        <v>0.34248443263459161</v>
      </c>
      <c r="AC98" s="11">
        <f t="shared" si="153"/>
        <v>0.34215348791543265</v>
      </c>
      <c r="AD98" s="11">
        <f t="shared" si="153"/>
        <v>0.3431056744280947</v>
      </c>
      <c r="AE98" s="11">
        <f t="shared" si="153"/>
        <v>0.34014729517512177</v>
      </c>
      <c r="AF98" s="11">
        <f t="shared" si="153"/>
        <v>0.34035593698615396</v>
      </c>
      <c r="AG98" s="11">
        <f t="shared" si="153"/>
        <v>0.34219181567315837</v>
      </c>
      <c r="AH98" s="11">
        <f t="shared" si="153"/>
        <v>0.34100818986426873</v>
      </c>
      <c r="AI98" s="11"/>
      <c r="AJ98" s="11"/>
    </row>
    <row r="99" spans="1:36" x14ac:dyDescent="0.25">
      <c r="A99" t="s">
        <v>279</v>
      </c>
      <c r="B99" t="s">
        <v>638</v>
      </c>
      <c r="C99" s="4"/>
      <c r="D99" s="4"/>
      <c r="E99" s="4">
        <f t="shared" ref="C99:R100" si="154">E91</f>
        <v>11.13137</v>
      </c>
      <c r="F99" s="4">
        <f t="shared" si="154"/>
        <v>11.828412999999999</v>
      </c>
      <c r="G99" s="4">
        <f t="shared" si="154"/>
        <v>12.317411</v>
      </c>
      <c r="H99" s="4">
        <f t="shared" si="154"/>
        <v>12.668136000000001</v>
      </c>
      <c r="I99" s="4">
        <f t="shared" si="154"/>
        <v>12.860077</v>
      </c>
      <c r="J99" s="4">
        <f t="shared" si="154"/>
        <v>13.04087</v>
      </c>
      <c r="K99" s="4">
        <f t="shared" si="154"/>
        <v>13.143864000000001</v>
      </c>
      <c r="L99" s="4">
        <f t="shared" si="154"/>
        <v>13.308415999999999</v>
      </c>
      <c r="M99" s="4">
        <f t="shared" si="154"/>
        <v>13.288779</v>
      </c>
      <c r="N99" s="4">
        <f t="shared" si="154"/>
        <v>13.312295000000001</v>
      </c>
      <c r="O99" s="4">
        <f t="shared" si="154"/>
        <v>13.240861000000001</v>
      </c>
      <c r="P99" s="4">
        <f t="shared" si="154"/>
        <v>13.273460999999999</v>
      </c>
      <c r="Q99" s="4">
        <f t="shared" si="154"/>
        <v>13.304527999999999</v>
      </c>
      <c r="R99" s="4">
        <f t="shared" si="154"/>
        <v>13.258546000000001</v>
      </c>
      <c r="S99" s="4">
        <f t="shared" si="153"/>
        <v>13.227854000000001</v>
      </c>
      <c r="T99" s="4">
        <f t="shared" si="153"/>
        <v>13.170089000000001</v>
      </c>
      <c r="U99" s="4">
        <f t="shared" si="153"/>
        <v>13.155234999999999</v>
      </c>
      <c r="V99" s="4">
        <f t="shared" si="153"/>
        <v>13.109235999999999</v>
      </c>
      <c r="W99" s="4">
        <f t="shared" si="153"/>
        <v>13.059265</v>
      </c>
      <c r="X99" s="4">
        <f t="shared" si="153"/>
        <v>12.962479</v>
      </c>
      <c r="Y99" s="4">
        <f t="shared" si="153"/>
        <v>12.830216999999999</v>
      </c>
      <c r="Z99" s="4">
        <f t="shared" si="153"/>
        <v>12.859726999999999</v>
      </c>
      <c r="AA99" s="4">
        <f t="shared" si="153"/>
        <v>12.929422000000001</v>
      </c>
      <c r="AB99" s="4">
        <f t="shared" si="153"/>
        <v>13.063684</v>
      </c>
      <c r="AC99" s="4">
        <f t="shared" si="153"/>
        <v>13.097238000000001</v>
      </c>
      <c r="AD99" s="4">
        <f t="shared" si="153"/>
        <v>13.129096000000001</v>
      </c>
      <c r="AE99" s="4">
        <f t="shared" si="153"/>
        <v>13.032037000000001</v>
      </c>
      <c r="AF99" s="4">
        <f t="shared" si="153"/>
        <v>13.064216</v>
      </c>
      <c r="AG99" s="4">
        <f t="shared" si="153"/>
        <v>13.201051</v>
      </c>
      <c r="AH99" s="4">
        <f t="shared" si="153"/>
        <v>13.238148000000001</v>
      </c>
      <c r="AI99" s="4"/>
      <c r="AJ99" s="4"/>
    </row>
    <row r="100" spans="1:36" x14ac:dyDescent="0.25">
      <c r="A100" t="s">
        <v>281</v>
      </c>
      <c r="B100" t="s">
        <v>280</v>
      </c>
      <c r="C100">
        <f t="shared" si="154"/>
        <v>5751000</v>
      </c>
      <c r="D100">
        <f t="shared" si="153"/>
        <v>5751000</v>
      </c>
      <c r="E100">
        <f t="shared" si="153"/>
        <v>5751000</v>
      </c>
      <c r="F100">
        <f t="shared" si="153"/>
        <v>5751000</v>
      </c>
      <c r="G100">
        <f t="shared" si="153"/>
        <v>5751000</v>
      </c>
      <c r="H100">
        <f t="shared" si="153"/>
        <v>5751000</v>
      </c>
      <c r="I100">
        <f t="shared" si="153"/>
        <v>5751000</v>
      </c>
      <c r="J100">
        <f t="shared" si="153"/>
        <v>5751000</v>
      </c>
      <c r="K100">
        <f t="shared" si="153"/>
        <v>5751000</v>
      </c>
      <c r="L100">
        <f t="shared" si="153"/>
        <v>5751000</v>
      </c>
      <c r="M100">
        <f t="shared" si="153"/>
        <v>5751000</v>
      </c>
      <c r="N100">
        <f t="shared" si="153"/>
        <v>5751000</v>
      </c>
      <c r="O100">
        <f t="shared" si="153"/>
        <v>5751000</v>
      </c>
      <c r="P100">
        <f t="shared" si="153"/>
        <v>5751000</v>
      </c>
      <c r="Q100">
        <f t="shared" si="153"/>
        <v>5751000</v>
      </c>
      <c r="R100">
        <f t="shared" si="153"/>
        <v>5751000</v>
      </c>
      <c r="S100">
        <f t="shared" si="153"/>
        <v>5751000</v>
      </c>
      <c r="T100">
        <f t="shared" si="153"/>
        <v>5751000</v>
      </c>
      <c r="U100">
        <f t="shared" si="153"/>
        <v>5751000</v>
      </c>
      <c r="V100">
        <f t="shared" si="153"/>
        <v>5751000</v>
      </c>
      <c r="W100">
        <f t="shared" si="153"/>
        <v>5751000</v>
      </c>
      <c r="X100">
        <f t="shared" si="153"/>
        <v>5751000</v>
      </c>
      <c r="Y100">
        <f t="shared" si="153"/>
        <v>5751000</v>
      </c>
      <c r="Z100">
        <f t="shared" si="153"/>
        <v>5751000</v>
      </c>
      <c r="AA100">
        <f t="shared" si="153"/>
        <v>5751000</v>
      </c>
      <c r="AB100">
        <f t="shared" si="153"/>
        <v>5751000</v>
      </c>
      <c r="AC100">
        <f t="shared" si="153"/>
        <v>5751000</v>
      </c>
      <c r="AD100">
        <f t="shared" si="153"/>
        <v>5751000</v>
      </c>
      <c r="AE100">
        <f t="shared" si="153"/>
        <v>5751000</v>
      </c>
      <c r="AF100">
        <f t="shared" si="153"/>
        <v>5751000</v>
      </c>
      <c r="AG100">
        <f t="shared" si="153"/>
        <v>5751000</v>
      </c>
      <c r="AH100">
        <f t="shared" si="153"/>
        <v>5751000</v>
      </c>
    </row>
    <row r="101" spans="1:36" x14ac:dyDescent="0.25">
      <c r="A101" t="s">
        <v>282</v>
      </c>
      <c r="B101" t="s">
        <v>638</v>
      </c>
      <c r="C101" s="11"/>
      <c r="D101" s="11"/>
      <c r="E101" s="11">
        <f t="shared" si="153"/>
        <v>0.53645091974861669</v>
      </c>
      <c r="F101" s="11">
        <f t="shared" si="153"/>
        <v>0.54997072969670069</v>
      </c>
      <c r="G101" s="11">
        <f t="shared" si="153"/>
        <v>0.56102856350540731</v>
      </c>
      <c r="H101" s="11">
        <f t="shared" si="153"/>
        <v>0.5700150141357454</v>
      </c>
      <c r="I101" s="11">
        <f t="shared" si="153"/>
        <v>0.57926680098894301</v>
      </c>
      <c r="J101" s="11">
        <f t="shared" si="153"/>
        <v>0.58769615396832875</v>
      </c>
      <c r="K101" s="11">
        <f t="shared" si="153"/>
        <v>0.58428341418062657</v>
      </c>
      <c r="L101" s="11">
        <f t="shared" si="153"/>
        <v>0.58963176201876377</v>
      </c>
      <c r="M101" s="11">
        <f t="shared" si="153"/>
        <v>0.58463909472541797</v>
      </c>
      <c r="N101" s="11">
        <f t="shared" si="153"/>
        <v>0.58233382990372573</v>
      </c>
      <c r="O101" s="11">
        <f t="shared" si="153"/>
        <v>0.57973773741270151</v>
      </c>
      <c r="P101" s="11">
        <f t="shared" si="153"/>
        <v>0.58294415337514294</v>
      </c>
      <c r="Q101" s="11">
        <f t="shared" si="153"/>
        <v>0.5871338237100614</v>
      </c>
      <c r="R101" s="11">
        <f t="shared" si="153"/>
        <v>0.58381022011187156</v>
      </c>
      <c r="S101" s="11">
        <f t="shared" si="153"/>
        <v>0.58050239777655377</v>
      </c>
      <c r="T101" s="11">
        <f t="shared" si="153"/>
        <v>0.58025058567882126</v>
      </c>
      <c r="U101" s="11">
        <f t="shared" si="153"/>
        <v>0.58123258476512729</v>
      </c>
      <c r="V101" s="11">
        <f t="shared" si="153"/>
        <v>0.58013543473119111</v>
      </c>
      <c r="W101" s="11">
        <f t="shared" si="153"/>
        <v>0.57735226356746217</v>
      </c>
      <c r="X101" s="11">
        <f t="shared" si="153"/>
        <v>0.57604453871000039</v>
      </c>
      <c r="Y101" s="11">
        <f t="shared" si="153"/>
        <v>0.56711243014994495</v>
      </c>
      <c r="Z101" s="11">
        <f t="shared" si="153"/>
        <v>0.56904200005122207</v>
      </c>
      <c r="AA101" s="11">
        <f t="shared" si="153"/>
        <v>0.57322602218318386</v>
      </c>
      <c r="AB101" s="11">
        <f t="shared" si="153"/>
        <v>0.58142614261825287</v>
      </c>
      <c r="AC101" s="11">
        <f t="shared" si="153"/>
        <v>0.58419914075102453</v>
      </c>
      <c r="AD101" s="11">
        <f t="shared" si="153"/>
        <v>0.59201557804393345</v>
      </c>
      <c r="AE101" s="11">
        <f t="shared" si="153"/>
        <v>0.58992071454961459</v>
      </c>
      <c r="AF101" s="11">
        <f t="shared" si="153"/>
        <v>0.59295487741520381</v>
      </c>
      <c r="AG101" s="11">
        <f t="shared" si="153"/>
        <v>0.60228548336533616</v>
      </c>
      <c r="AH101" s="11">
        <f t="shared" si="153"/>
        <v>0.60761157271644028</v>
      </c>
      <c r="AI101" s="11"/>
      <c r="AJ101" s="11"/>
    </row>
    <row r="102" spans="1:36" x14ac:dyDescent="0.25">
      <c r="A102" t="s">
        <v>285</v>
      </c>
      <c r="E102">
        <f t="shared" ref="E102:AH102" si="155">(E97*E98)/(E99*10^6*E100*365)*E101</f>
        <v>9.6934796975722764E-9</v>
      </c>
      <c r="F102">
        <f t="shared" si="155"/>
        <v>9.3135130051609239E-9</v>
      </c>
      <c r="G102">
        <f t="shared" si="155"/>
        <v>9.3022861116131159E-9</v>
      </c>
      <c r="H102">
        <f t="shared" si="155"/>
        <v>9.4562782948666427E-9</v>
      </c>
      <c r="I102">
        <f t="shared" si="155"/>
        <v>9.5388334320253546E-9</v>
      </c>
      <c r="J102">
        <f t="shared" si="155"/>
        <v>9.5430589368794907E-9</v>
      </c>
      <c r="K102">
        <f t="shared" si="155"/>
        <v>9.4837936125494742E-9</v>
      </c>
      <c r="L102">
        <f t="shared" si="155"/>
        <v>9.5057523752858944E-9</v>
      </c>
      <c r="M102">
        <f t="shared" si="155"/>
        <v>9.4122532028153438E-9</v>
      </c>
      <c r="N102">
        <f t="shared" si="155"/>
        <v>9.3309919426873702E-9</v>
      </c>
      <c r="O102">
        <f t="shared" si="155"/>
        <v>9.2534393136049469E-9</v>
      </c>
      <c r="P102">
        <f t="shared" si="155"/>
        <v>9.2208425665963274E-9</v>
      </c>
      <c r="Q102">
        <f t="shared" si="155"/>
        <v>9.1981604155218148E-9</v>
      </c>
      <c r="R102">
        <f t="shared" si="155"/>
        <v>9.0812856429954243E-9</v>
      </c>
      <c r="S102">
        <f t="shared" si="155"/>
        <v>8.9738216780064943E-9</v>
      </c>
      <c r="T102">
        <f t="shared" si="155"/>
        <v>8.9239741425252819E-9</v>
      </c>
      <c r="U102">
        <f t="shared" si="155"/>
        <v>8.8915616551375141E-9</v>
      </c>
      <c r="V102">
        <f t="shared" si="155"/>
        <v>8.8511156398689853E-9</v>
      </c>
      <c r="W102">
        <f t="shared" si="155"/>
        <v>8.7760621213413361E-9</v>
      </c>
      <c r="X102">
        <f t="shared" si="155"/>
        <v>8.7616789387208335E-9</v>
      </c>
      <c r="Y102">
        <f t="shared" si="155"/>
        <v>8.632260725571016E-9</v>
      </c>
      <c r="Z102">
        <f t="shared" si="155"/>
        <v>8.6161771351011639E-9</v>
      </c>
      <c r="AA102">
        <f t="shared" si="155"/>
        <v>8.6369020523530535E-9</v>
      </c>
      <c r="AB102">
        <f t="shared" si="155"/>
        <v>8.713943468840192E-9</v>
      </c>
      <c r="AC102">
        <f t="shared" si="155"/>
        <v>8.724633249775318E-9</v>
      </c>
      <c r="AD102">
        <f t="shared" si="155"/>
        <v>8.8444580314001715E-9</v>
      </c>
      <c r="AE102">
        <f t="shared" si="155"/>
        <v>8.8022434867634656E-9</v>
      </c>
      <c r="AF102">
        <f t="shared" si="155"/>
        <v>8.8311373234548144E-9</v>
      </c>
      <c r="AG102">
        <f t="shared" si="155"/>
        <v>8.9250060450534268E-9</v>
      </c>
      <c r="AH102">
        <f t="shared" si="155"/>
        <v>8.9476425937518436E-9</v>
      </c>
    </row>
    <row r="104" spans="1:36" x14ac:dyDescent="0.25">
      <c r="A104" s="15" t="s">
        <v>250</v>
      </c>
    </row>
    <row r="105" spans="1:36" x14ac:dyDescent="0.25">
      <c r="A105" t="s">
        <v>272</v>
      </c>
      <c r="B105" t="s">
        <v>278</v>
      </c>
      <c r="E105">
        <f>'Subsidies Paid'!H20</f>
        <v>10000000</v>
      </c>
    </row>
    <row r="106" spans="1:36" x14ac:dyDescent="0.25">
      <c r="A106" t="s">
        <v>279</v>
      </c>
      <c r="B106" t="s">
        <v>638</v>
      </c>
      <c r="D106" s="4"/>
      <c r="E106" s="4">
        <f>E75</f>
        <v>11.13137</v>
      </c>
      <c r="F106" s="4"/>
      <c r="G106" s="4"/>
      <c r="H106" s="4"/>
      <c r="I106" s="4"/>
      <c r="J106" s="4"/>
      <c r="K106" s="4"/>
      <c r="L106" s="4"/>
      <c r="M106" s="4"/>
      <c r="N106" s="4"/>
      <c r="O106" s="4"/>
      <c r="P106" s="4"/>
      <c r="Q106" s="4"/>
      <c r="R106" s="4"/>
      <c r="S106" s="4"/>
      <c r="T106" s="4"/>
      <c r="U106" s="4"/>
      <c r="V106" s="4"/>
      <c r="W106" s="4"/>
      <c r="X106" s="4"/>
      <c r="Y106" s="4"/>
      <c r="Z106" s="4"/>
      <c r="AA106" s="5"/>
      <c r="AB106" s="5"/>
      <c r="AC106" s="5"/>
      <c r="AD106" s="5"/>
      <c r="AE106" s="5"/>
      <c r="AF106" s="5"/>
      <c r="AG106" s="5"/>
      <c r="AH106" s="5"/>
      <c r="AI106" s="5"/>
      <c r="AJ106" s="5"/>
    </row>
    <row r="107" spans="1:36" x14ac:dyDescent="0.25">
      <c r="A107" t="s">
        <v>281</v>
      </c>
      <c r="B107" t="s">
        <v>280</v>
      </c>
      <c r="E107">
        <f t="shared" ref="E107" si="156">5.751*10^6</f>
        <v>5751000</v>
      </c>
      <c r="AA107" s="5"/>
      <c r="AB107" s="5"/>
      <c r="AC107" s="5"/>
      <c r="AD107" s="5"/>
      <c r="AE107" s="5"/>
      <c r="AF107" s="5"/>
      <c r="AG107" s="5"/>
      <c r="AH107" s="5"/>
      <c r="AI107" s="5"/>
      <c r="AJ107" s="5"/>
    </row>
    <row r="108" spans="1:36" x14ac:dyDescent="0.25">
      <c r="A108" t="s">
        <v>282</v>
      </c>
      <c r="B108" t="s">
        <v>638</v>
      </c>
      <c r="D108" s="11"/>
      <c r="E108" s="11">
        <f>E77</f>
        <v>0.53645091974861669</v>
      </c>
      <c r="F108" s="11"/>
      <c r="G108" s="11"/>
      <c r="H108" s="11"/>
      <c r="I108" s="11"/>
      <c r="J108" s="11"/>
      <c r="K108" s="11"/>
      <c r="L108" s="11"/>
      <c r="M108" s="11"/>
      <c r="N108" s="11"/>
      <c r="O108" s="11"/>
      <c r="P108" s="11"/>
      <c r="Q108" s="11"/>
      <c r="R108" s="11"/>
      <c r="S108" s="11"/>
      <c r="T108" s="11"/>
      <c r="U108" s="11"/>
      <c r="V108" s="11"/>
      <c r="W108" s="11"/>
      <c r="X108" s="11"/>
      <c r="Y108" s="11"/>
      <c r="Z108" s="11"/>
      <c r="AA108" s="5"/>
      <c r="AB108" s="5"/>
      <c r="AC108" s="5"/>
      <c r="AD108" s="5"/>
      <c r="AE108" s="5"/>
      <c r="AF108" s="5"/>
      <c r="AG108" s="5"/>
      <c r="AH108" s="5"/>
      <c r="AI108" s="5"/>
      <c r="AJ108" s="5"/>
    </row>
    <row r="109" spans="1:36" x14ac:dyDescent="0.25">
      <c r="A109" t="s">
        <v>285</v>
      </c>
      <c r="E109">
        <f>E105/(E106*10^6*E107*365)*E108</f>
        <v>2.2958586358420456E-10</v>
      </c>
      <c r="F109">
        <f t="shared" ref="F109:AH109" si="157">E109</f>
        <v>2.2958586358420456E-10</v>
      </c>
      <c r="G109">
        <f t="shared" si="157"/>
        <v>2.2958586358420456E-10</v>
      </c>
      <c r="H109">
        <f t="shared" si="157"/>
        <v>2.2958586358420456E-10</v>
      </c>
      <c r="I109">
        <f t="shared" si="157"/>
        <v>2.2958586358420456E-10</v>
      </c>
      <c r="J109">
        <f t="shared" si="157"/>
        <v>2.2958586358420456E-10</v>
      </c>
      <c r="K109">
        <f t="shared" si="157"/>
        <v>2.2958586358420456E-10</v>
      </c>
      <c r="L109">
        <f t="shared" si="157"/>
        <v>2.2958586358420456E-10</v>
      </c>
      <c r="M109">
        <f t="shared" si="157"/>
        <v>2.2958586358420456E-10</v>
      </c>
      <c r="N109">
        <f t="shared" si="157"/>
        <v>2.2958586358420456E-10</v>
      </c>
      <c r="O109">
        <f t="shared" si="157"/>
        <v>2.2958586358420456E-10</v>
      </c>
      <c r="P109">
        <f t="shared" si="157"/>
        <v>2.2958586358420456E-10</v>
      </c>
      <c r="Q109">
        <f t="shared" si="157"/>
        <v>2.2958586358420456E-10</v>
      </c>
      <c r="R109">
        <f t="shared" si="157"/>
        <v>2.2958586358420456E-10</v>
      </c>
      <c r="S109">
        <f t="shared" si="157"/>
        <v>2.2958586358420456E-10</v>
      </c>
      <c r="T109">
        <f t="shared" si="157"/>
        <v>2.2958586358420456E-10</v>
      </c>
      <c r="U109">
        <f t="shared" si="157"/>
        <v>2.2958586358420456E-10</v>
      </c>
      <c r="V109">
        <f t="shared" si="157"/>
        <v>2.2958586358420456E-10</v>
      </c>
      <c r="W109">
        <f t="shared" si="157"/>
        <v>2.2958586358420456E-10</v>
      </c>
      <c r="X109">
        <f t="shared" si="157"/>
        <v>2.2958586358420456E-10</v>
      </c>
      <c r="Y109">
        <f t="shared" si="157"/>
        <v>2.2958586358420456E-10</v>
      </c>
      <c r="Z109">
        <f t="shared" si="157"/>
        <v>2.2958586358420456E-10</v>
      </c>
      <c r="AA109">
        <f t="shared" si="157"/>
        <v>2.2958586358420456E-10</v>
      </c>
      <c r="AB109">
        <f t="shared" si="157"/>
        <v>2.2958586358420456E-10</v>
      </c>
      <c r="AC109">
        <f t="shared" si="157"/>
        <v>2.2958586358420456E-10</v>
      </c>
      <c r="AD109">
        <f t="shared" si="157"/>
        <v>2.2958586358420456E-10</v>
      </c>
      <c r="AE109">
        <f t="shared" si="157"/>
        <v>2.2958586358420456E-10</v>
      </c>
      <c r="AF109">
        <f t="shared" si="157"/>
        <v>2.2958586358420456E-10</v>
      </c>
      <c r="AG109">
        <f t="shared" si="157"/>
        <v>2.2958586358420456E-10</v>
      </c>
      <c r="AH109">
        <f t="shared" si="157"/>
        <v>2.2958586358420456E-10</v>
      </c>
    </row>
    <row r="114" spans="3:34" x14ac:dyDescent="0.2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row>
    <row r="121" spans="3:34" x14ac:dyDescent="0.2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row>
  </sheetData>
  <mergeCells count="3">
    <mergeCell ref="C6:H6"/>
    <mergeCell ref="D20:I20"/>
    <mergeCell ref="I13:K13"/>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C76797-03FD-4A76-BA48-19073B7B92AA}">
  <dimension ref="A1:B6"/>
  <sheetViews>
    <sheetView workbookViewId="0">
      <selection activeCell="D10" sqref="D10"/>
    </sheetView>
  </sheetViews>
  <sheetFormatPr defaultRowHeight="15" x14ac:dyDescent="0.25"/>
  <cols>
    <col min="1" max="1" width="27.140625" customWidth="1"/>
    <col min="2" max="2" width="12.5703125" bestFit="1" customWidth="1"/>
  </cols>
  <sheetData>
    <row r="1" spans="1:2" x14ac:dyDescent="0.25">
      <c r="A1" t="s">
        <v>592</v>
      </c>
      <c r="B1">
        <v>10</v>
      </c>
    </row>
    <row r="2" spans="1:2" ht="30" x14ac:dyDescent="0.25">
      <c r="A2" s="36" t="s">
        <v>593</v>
      </c>
      <c r="B2">
        <v>30</v>
      </c>
    </row>
    <row r="3" spans="1:2" ht="45" x14ac:dyDescent="0.25">
      <c r="A3" s="36" t="s">
        <v>594</v>
      </c>
      <c r="B3">
        <v>0.39100000000000001</v>
      </c>
    </row>
    <row r="4" spans="1:2" ht="45" x14ac:dyDescent="0.25">
      <c r="A4" s="36" t="s">
        <v>595</v>
      </c>
      <c r="B4">
        <v>0.48799999999999999</v>
      </c>
    </row>
    <row r="5" spans="1:2" x14ac:dyDescent="0.25">
      <c r="A5" s="36" t="s">
        <v>596</v>
      </c>
      <c r="B5">
        <v>0.03</v>
      </c>
    </row>
    <row r="6" spans="1:2" x14ac:dyDescent="0.25">
      <c r="A6" s="36" t="s">
        <v>597</v>
      </c>
      <c r="B6">
        <v>8760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29:A30"/>
  <sheetViews>
    <sheetView workbookViewId="0">
      <selection activeCell="A30" sqref="A30"/>
    </sheetView>
  </sheetViews>
  <sheetFormatPr defaultRowHeight="15" x14ac:dyDescent="0.25"/>
  <sheetData>
    <row r="29" spans="1:1" x14ac:dyDescent="0.25">
      <c r="A29" t="s">
        <v>526</v>
      </c>
    </row>
    <row r="30" spans="1:1" x14ac:dyDescent="0.25">
      <c r="A30">
        <f>1-0.33</f>
        <v>0.66999999999999993</v>
      </c>
    </row>
  </sheetData>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3"/>
  </sheetPr>
  <dimension ref="A1:AG22"/>
  <sheetViews>
    <sheetView workbookViewId="0">
      <selection activeCell="B1" sqref="B1:B1048576"/>
    </sheetView>
  </sheetViews>
  <sheetFormatPr defaultColWidth="9.140625" defaultRowHeight="15" x14ac:dyDescent="0.25"/>
  <cols>
    <col min="1" max="1" width="26.5703125" customWidth="1"/>
  </cols>
  <sheetData>
    <row r="1" spans="1:33" x14ac:dyDescent="0.25">
      <c r="A1" t="s">
        <v>172</v>
      </c>
      <c r="B1">
        <v>2021</v>
      </c>
      <c r="C1">
        <v>2022</v>
      </c>
      <c r="D1">
        <v>2023</v>
      </c>
      <c r="E1">
        <v>2024</v>
      </c>
      <c r="F1">
        <v>2025</v>
      </c>
      <c r="G1">
        <v>2026</v>
      </c>
      <c r="H1">
        <v>2027</v>
      </c>
      <c r="I1">
        <v>2028</v>
      </c>
      <c r="J1">
        <v>2029</v>
      </c>
      <c r="K1">
        <v>2030</v>
      </c>
      <c r="L1">
        <v>2031</v>
      </c>
      <c r="M1">
        <v>2032</v>
      </c>
      <c r="N1">
        <v>2033</v>
      </c>
      <c r="O1">
        <v>2034</v>
      </c>
      <c r="P1">
        <v>2035</v>
      </c>
      <c r="Q1">
        <v>2036</v>
      </c>
      <c r="R1">
        <v>2037</v>
      </c>
      <c r="S1">
        <v>2038</v>
      </c>
      <c r="T1">
        <v>2039</v>
      </c>
      <c r="U1">
        <v>2040</v>
      </c>
      <c r="V1">
        <v>2041</v>
      </c>
      <c r="W1">
        <v>2042</v>
      </c>
      <c r="X1">
        <v>2043</v>
      </c>
      <c r="Y1">
        <v>2044</v>
      </c>
      <c r="Z1">
        <v>2045</v>
      </c>
      <c r="AA1">
        <v>2046</v>
      </c>
      <c r="AB1">
        <v>2047</v>
      </c>
      <c r="AC1">
        <v>2048</v>
      </c>
      <c r="AD1">
        <v>2049</v>
      </c>
      <c r="AE1">
        <v>2050</v>
      </c>
    </row>
    <row r="2" spans="1:33" x14ac:dyDescent="0.25">
      <c r="A2" t="s">
        <v>173</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row>
    <row r="3" spans="1:33" x14ac:dyDescent="0.25">
      <c r="A3" t="s">
        <v>309</v>
      </c>
      <c r="B3" s="5">
        <f>SUM(Calculations!D46,Calculations!D51)</f>
        <v>1.1688331332566029E-8</v>
      </c>
      <c r="C3" s="5">
        <f>SUM(Calculations!E46,Calculations!E51)</f>
        <v>1.2530977686883014E-8</v>
      </c>
      <c r="D3" s="5">
        <f>SUM(Calculations!F46,Calculations!F51)</f>
        <v>1.3080727704691741E-8</v>
      </c>
      <c r="E3" s="5">
        <f>SUM(Calculations!G46,Calculations!G51)</f>
        <v>1.23359238375124E-8</v>
      </c>
      <c r="F3" s="5">
        <f>SUM(Calculations!H46,Calculations!H51)</f>
        <v>1.2873453446857612E-8</v>
      </c>
      <c r="G3" s="5">
        <f>SUM(Calculations!I46,Calculations!I51)</f>
        <v>1.3691419983437346E-8</v>
      </c>
      <c r="H3" s="5">
        <f>SUM(Calculations!J46,Calculations!J51)</f>
        <v>1.4797514344955404E-8</v>
      </c>
      <c r="I3" s="5">
        <f>SUM(Calculations!K46,Calculations!K51)</f>
        <v>1.6017176929277762E-8</v>
      </c>
      <c r="J3" s="5">
        <f>SUM(Calculations!L46,Calculations!L51)</f>
        <v>1.7446568028640022E-8</v>
      </c>
      <c r="K3" s="5">
        <f>SUM(Calculations!M46,Calculations!M51)</f>
        <v>1.8143601961446507E-8</v>
      </c>
      <c r="L3" s="5">
        <f>SUM(Calculations!N46,Calculations!N51)</f>
        <v>1.8206457136816512E-8</v>
      </c>
      <c r="M3" s="5">
        <f>SUM(Calculations!O46,Calculations!O51)</f>
        <v>1.8106852439427581E-8</v>
      </c>
      <c r="N3" s="5">
        <f>SUM(Calculations!P46,Calculations!P51)</f>
        <v>1.816866976139147E-8</v>
      </c>
      <c r="O3" s="5">
        <f>SUM(Calculations!Q46,Calculations!Q51)</f>
        <v>1.830006447810851E-8</v>
      </c>
      <c r="P3" s="5">
        <f>SUM(Calculations!R46,Calculations!R51)</f>
        <v>1.8195601810955155E-8</v>
      </c>
      <c r="Q3" s="5">
        <f>SUM(Calculations!S46,Calculations!S51)</f>
        <v>1.836337934531092E-8</v>
      </c>
      <c r="R3" s="5">
        <f>SUM(Calculations!T46,Calculations!T51)</f>
        <v>1.8750526618032787E-8</v>
      </c>
      <c r="S3" s="5">
        <f>SUM(Calculations!U46,Calculations!U51)</f>
        <v>1.8992088073178992E-8</v>
      </c>
      <c r="T3" s="5">
        <f>SUM(Calculations!V46,Calculations!V51)</f>
        <v>1.9355537746617628E-8</v>
      </c>
      <c r="U3" s="5">
        <f>SUM(Calculations!W46,Calculations!W51)</f>
        <v>1.9582254717935267E-8</v>
      </c>
      <c r="V3" s="5">
        <f>SUM(Calculations!X46,Calculations!X51)</f>
        <v>1.957048892204496E-8</v>
      </c>
      <c r="W3" s="5">
        <f>SUM(Calculations!Y46,Calculations!Y51)</f>
        <v>1.9542873327537735E-8</v>
      </c>
      <c r="X3" s="5">
        <f>SUM(Calculations!Z46,Calculations!Z51)</f>
        <v>1.9762360968985972E-8</v>
      </c>
      <c r="Y3" s="5">
        <f>SUM(Calculations!AA46,Calculations!AA51)</f>
        <v>2.0016881368430806E-8</v>
      </c>
      <c r="Z3" s="5">
        <f>SUM(Calculations!AB46,Calculations!AB51)</f>
        <v>2.0207237882564139E-8</v>
      </c>
      <c r="AA3" s="5">
        <f>SUM(Calculations!AC46,Calculations!AC51)</f>
        <v>2.0389112796177811E-8</v>
      </c>
      <c r="AB3" s="5">
        <f>SUM(Calculations!AD46,Calculations!AD51)</f>
        <v>2.0475698887272012E-8</v>
      </c>
      <c r="AC3" s="5">
        <f>SUM(Calculations!AE46,Calculations!AE51)</f>
        <v>2.0523681222421194E-8</v>
      </c>
      <c r="AD3" s="5">
        <f>SUM(Calculations!AF46,Calculations!AF51)</f>
        <v>2.0627024749593514E-8</v>
      </c>
      <c r="AE3" s="5">
        <f>SUM(Calculations!AG46,Calculations!AG51)</f>
        <v>2.0868070791946134E-8</v>
      </c>
      <c r="AF3" s="5"/>
      <c r="AG3" s="5"/>
    </row>
    <row r="4" spans="1:33" x14ac:dyDescent="0.25">
      <c r="A4" t="s">
        <v>178</v>
      </c>
      <c r="B4" s="5">
        <f>SUM(Calculations!D58,Calculations!D64,Calculations!D70)</f>
        <v>4.4942128582800537E-8</v>
      </c>
      <c r="C4" s="5">
        <f>SUM(Calculations!E58,Calculations!E64,Calculations!E70)</f>
        <v>4.2183414082981258E-8</v>
      </c>
      <c r="D4" s="5">
        <f>SUM(Calculations!F58,Calculations!F64,Calculations!F70)</f>
        <v>4.1354274243663866E-8</v>
      </c>
      <c r="E4" s="5">
        <f>SUM(Calculations!G58,Calculations!G64,Calculations!G70)</f>
        <v>4.1398511074577239E-8</v>
      </c>
      <c r="F4" s="5">
        <f>SUM(Calculations!H58,Calculations!H64,Calculations!H70)</f>
        <v>4.1083935229177445E-8</v>
      </c>
      <c r="G4" s="5">
        <f>SUM(Calculations!I58,Calculations!I64,Calculations!I70)</f>
        <v>4.0516725680783316E-8</v>
      </c>
      <c r="H4" s="5">
        <f>SUM(Calculations!J58,Calculations!J64,Calculations!J70)</f>
        <v>4.0498040524200067E-8</v>
      </c>
      <c r="I4" s="5">
        <f>SUM(Calculations!K58,Calculations!K64,Calculations!K70)</f>
        <v>4.0184823579596474E-8</v>
      </c>
      <c r="J4" s="5">
        <f>SUM(Calculations!L58,Calculations!L64,Calculations!L70)</f>
        <v>4.0124410615108028E-8</v>
      </c>
      <c r="K4" s="5">
        <f>SUM(Calculations!M58,Calculations!M64,Calculations!M70)</f>
        <v>3.9933773613980344E-8</v>
      </c>
      <c r="L4" s="5">
        <f>SUM(Calculations!N58,Calculations!N64,Calculations!N70)</f>
        <v>3.9785718956503935E-8</v>
      </c>
      <c r="M4" s="5">
        <f>SUM(Calculations!O58,Calculations!O64,Calculations!O70)</f>
        <v>3.9436454661660067E-8</v>
      </c>
      <c r="N4" s="5">
        <f>SUM(Calculations!P58,Calculations!P64,Calculations!P70)</f>
        <v>3.9064649236204941E-8</v>
      </c>
      <c r="O4" s="5">
        <f>SUM(Calculations!Q58,Calculations!Q64,Calculations!Q70)</f>
        <v>3.8795967667702683E-8</v>
      </c>
      <c r="P4" s="5">
        <f>SUM(Calculations!R58,Calculations!R64,Calculations!R70)</f>
        <v>3.8565263284987302E-8</v>
      </c>
      <c r="Q4" s="5">
        <f>SUM(Calculations!S58,Calculations!S64,Calculations!S70)</f>
        <v>3.8381419741423605E-8</v>
      </c>
      <c r="R4" s="5">
        <f>SUM(Calculations!T58,Calculations!T64,Calculations!T70)</f>
        <v>3.8188182331540768E-8</v>
      </c>
      <c r="S4" s="5">
        <f>SUM(Calculations!U58,Calculations!U64,Calculations!U70)</f>
        <v>3.8101415232016447E-8</v>
      </c>
      <c r="T4" s="5">
        <f>SUM(Calculations!V58,Calculations!V64,Calculations!V70)</f>
        <v>3.7970228570000659E-8</v>
      </c>
      <c r="U4" s="5">
        <f>SUM(Calculations!W58,Calculations!W64,Calculations!W70)</f>
        <v>3.8010648991509427E-8</v>
      </c>
      <c r="V4" s="5">
        <f>SUM(Calculations!X58,Calculations!X64,Calculations!X70)</f>
        <v>3.8064331034170585E-8</v>
      </c>
      <c r="W4" s="5">
        <f>SUM(Calculations!Y58,Calculations!Y64,Calculations!Y70)</f>
        <v>3.7876097815022608E-8</v>
      </c>
      <c r="X4" s="5">
        <f>SUM(Calculations!Z58,Calculations!Z64,Calculations!Z70)</f>
        <v>3.7690835800523242E-8</v>
      </c>
      <c r="Y4" s="5">
        <f>SUM(Calculations!AA58,Calculations!AA64,Calculations!AA70)</f>
        <v>3.74878438384087E-8</v>
      </c>
      <c r="Z4" s="5">
        <f>SUM(Calculations!AB58,Calculations!AB64,Calculations!AB70)</f>
        <v>3.7359381842580614E-8</v>
      </c>
      <c r="AA4" s="5">
        <f>SUM(Calculations!AC58,Calculations!AC64,Calculations!AC70)</f>
        <v>3.7382338615613546E-8</v>
      </c>
      <c r="AB4" s="5">
        <f>SUM(Calculations!AD58,Calculations!AD64,Calculations!AD70)</f>
        <v>3.7361560429805878E-8</v>
      </c>
      <c r="AC4" s="5">
        <f>SUM(Calculations!AE58,Calculations!AE64,Calculations!AE70)</f>
        <v>3.727017663507696E-8</v>
      </c>
      <c r="AD4" s="5">
        <f>SUM(Calculations!AF58,Calculations!AF64,Calculations!AF70)</f>
        <v>3.7074911712861427E-8</v>
      </c>
      <c r="AE4" s="5">
        <f>SUM(Calculations!AG58,Calculations!AG64,Calculations!AG70)</f>
        <v>3.6851183405414128E-8</v>
      </c>
      <c r="AF4" s="5"/>
      <c r="AG4" s="5"/>
    </row>
    <row r="5" spans="1:33" x14ac:dyDescent="0.25">
      <c r="A5" t="s">
        <v>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row>
    <row r="6" spans="1:33" x14ac:dyDescent="0.25">
      <c r="A6" t="s">
        <v>24</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row>
    <row r="7" spans="1:33" x14ac:dyDescent="0.25">
      <c r="A7" t="s">
        <v>23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row>
    <row r="8" spans="1:33" x14ac:dyDescent="0.25">
      <c r="A8" t="s">
        <v>22</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row>
    <row r="9" spans="1:33" x14ac:dyDescent="0.25">
      <c r="A9" t="s">
        <v>179</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row>
    <row r="10" spans="1:33" x14ac:dyDescent="0.25">
      <c r="A10" t="s">
        <v>180</v>
      </c>
      <c r="B10" s="5">
        <f>SUM(Calculations!E$78,Calculations!E$86,Calculations!E$94,Calculations!E$102,Calculations!E$109)</f>
        <v>5.3986331383542402E-8</v>
      </c>
      <c r="C10" s="5">
        <f>SUM(Calculations!F$78,Calculations!F$86,Calculations!F$94,Calculations!F$102,Calculations!F$109)</f>
        <v>5.1998125720606004E-8</v>
      </c>
      <c r="D10" s="5">
        <f>SUM(Calculations!G$78,Calculations!G$86,Calculations!G$94,Calculations!G$102,Calculations!G$109)</f>
        <v>5.1383248665452917E-8</v>
      </c>
      <c r="E10" s="5">
        <f>SUM(Calculations!H$78,Calculations!H$86,Calculations!H$94,Calculations!H$102,Calculations!H$109)</f>
        <v>5.1421461508657386E-8</v>
      </c>
      <c r="F10" s="5">
        <f>SUM(Calculations!I$78,Calculations!I$86,Calculations!I$94,Calculations!I$102,Calculations!I$109)</f>
        <v>5.1654724760904645E-8</v>
      </c>
      <c r="G10" s="5">
        <f>SUM(Calculations!J$78,Calculations!J$86,Calculations!J$94,Calculations!J$102,Calculations!J$109)</f>
        <v>5.1678717810969045E-8</v>
      </c>
      <c r="H10" s="5">
        <f>SUM(Calculations!K$78,Calculations!K$86,Calculations!K$94,Calculations!K$102,Calculations!K$109)</f>
        <v>5.1153032847491224E-8</v>
      </c>
      <c r="I10" s="5">
        <f>SUM(Calculations!L$78,Calculations!L$86,Calculations!L$94,Calculations!L$102,Calculations!L$109)</f>
        <v>5.1115687777521978E-8</v>
      </c>
      <c r="J10" s="5">
        <f>SUM(Calculations!M$78,Calculations!M$86,Calculations!M$94,Calculations!M$102,Calculations!M$109)</f>
        <v>5.0692925178622264E-8</v>
      </c>
      <c r="K10" s="5">
        <f>SUM(Calculations!N$78,Calculations!N$86,Calculations!N$94,Calculations!N$102,Calculations!N$109)</f>
        <v>5.0337105737147462E-8</v>
      </c>
      <c r="L10" s="5">
        <f>SUM(Calculations!O$78,Calculations!O$86,Calculations!O$94,Calculations!O$102,Calculations!O$109)</f>
        <v>5.0170538857928496E-8</v>
      </c>
      <c r="M10" s="5">
        <f>SUM(Calculations!P$78,Calculations!P$86,Calculations!P$94,Calculations!P$102,Calculations!P$109)</f>
        <v>5.0173140223090135E-8</v>
      </c>
      <c r="N10" s="5">
        <f>SUM(Calculations!Q$78,Calculations!Q$86,Calculations!Q$94,Calculations!Q$102,Calculations!Q$109)</f>
        <v>5.0248703550642901E-8</v>
      </c>
      <c r="O10" s="5">
        <f>SUM(Calculations!R$78,Calculations!R$86,Calculations!R$94,Calculations!R$102,Calculations!R$109)</f>
        <v>4.9899950802461426E-8</v>
      </c>
      <c r="P10" s="5">
        <f>SUM(Calculations!S$78,Calculations!S$86,Calculations!S$94,Calculations!S$102,Calculations!S$109)</f>
        <v>4.9543278700817767E-8</v>
      </c>
      <c r="Q10" s="5">
        <f>SUM(Calculations!T$78,Calculations!T$86,Calculations!T$94,Calculations!T$102,Calculations!T$109)</f>
        <v>4.9527686183211265E-8</v>
      </c>
      <c r="R10" s="5">
        <f>SUM(Calculations!U$78,Calculations!U$86,Calculations!U$94,Calculations!U$102,Calculations!U$109)</f>
        <v>4.9524774008722318E-8</v>
      </c>
      <c r="S10" s="5">
        <f>SUM(Calculations!V$78,Calculations!V$86,Calculations!V$94,Calculations!V$102,Calculations!V$109)</f>
        <v>4.9469188308949105E-8</v>
      </c>
      <c r="T10" s="5">
        <f>SUM(Calculations!W$78,Calculations!W$86,Calculations!W$94,Calculations!W$102,Calculations!W$109)</f>
        <v>4.9256941895715153E-8</v>
      </c>
      <c r="U10" s="5">
        <f>SUM(Calculations!X$78,Calculations!X$86,Calculations!X$94,Calculations!X$102,Calculations!X$109)</f>
        <v>4.9363418468593096E-8</v>
      </c>
      <c r="V10" s="5">
        <f>SUM(Calculations!Y$78,Calculations!Y$86,Calculations!Y$94,Calculations!Y$102,Calculations!Y$109)</f>
        <v>4.8896749163881301E-8</v>
      </c>
      <c r="W10" s="5">
        <f>SUM(Calculations!Z$78,Calculations!Z$86,Calculations!Z$94,Calculations!Z$102,Calculations!Z$109)</f>
        <v>4.8887184647862022E-8</v>
      </c>
      <c r="X10" s="5">
        <f>SUM(Calculations!AA$78,Calculations!AA$86,Calculations!AA$94,Calculations!AA$102,Calculations!AA$109)</f>
        <v>4.899099631928593E-8</v>
      </c>
      <c r="Y10" s="5">
        <f>SUM(Calculations!AB$78,Calculations!AB$86,Calculations!AB$94,Calculations!AB$102,Calculations!AB$109)</f>
        <v>4.9287584183401715E-8</v>
      </c>
      <c r="Z10" s="5">
        <f>SUM(Calculations!AC$78,Calculations!AC$86,Calculations!AC$94,Calculations!AC$102,Calculations!AC$109)</f>
        <v>4.9374459146760595E-8</v>
      </c>
      <c r="AA10" s="5">
        <f>SUM(Calculations!AD$78,Calculations!AD$86,Calculations!AD$94,Calculations!AD$102,Calculations!AD$109)</f>
        <v>4.997170331007398E-8</v>
      </c>
      <c r="AB10" s="5">
        <f>SUM(Calculations!AE$78,Calculations!AE$86,Calculations!AE$94,Calculations!AE$102,Calculations!AE$109)</f>
        <v>4.9976005499928674E-8</v>
      </c>
      <c r="AC10" s="5">
        <f>SUM(Calculations!AF$78,Calculations!AF$86,Calculations!AF$94,Calculations!AF$102,Calculations!AF$109)</f>
        <v>5.0122059106281247E-8</v>
      </c>
      <c r="AD10" s="5">
        <f>SUM(Calculations!AG$78,Calculations!AG$86,Calculations!AG$94,Calculations!AG$102,Calculations!AG$109)</f>
        <v>5.0499971318244456E-8</v>
      </c>
      <c r="AE10" s="5">
        <f>SUM(Calculations!AH$78,Calculations!AH$86,Calculations!AH$94,Calculations!AH$102,Calculations!AH$109)</f>
        <v>5.0725794418153479E-8</v>
      </c>
      <c r="AF10" s="5"/>
      <c r="AG10" s="5"/>
    </row>
    <row r="11" spans="1:33" x14ac:dyDescent="0.25">
      <c r="A11" t="s">
        <v>181</v>
      </c>
      <c r="B11" s="5">
        <f>SUM(Calculations!E$78,Calculations!E$86,Calculations!E$94,Calculations!E$102,Calculations!E$109)</f>
        <v>5.3986331383542402E-8</v>
      </c>
      <c r="C11" s="5">
        <f>SUM(Calculations!F$78,Calculations!F$86,Calculations!F$94,Calculations!F$102,Calculations!F$109)</f>
        <v>5.1998125720606004E-8</v>
      </c>
      <c r="D11" s="5">
        <f>SUM(Calculations!G$78,Calculations!G$86,Calculations!G$94,Calculations!G$102,Calculations!G$109)</f>
        <v>5.1383248665452917E-8</v>
      </c>
      <c r="E11" s="5">
        <f>SUM(Calculations!H$78,Calculations!H$86,Calculations!H$94,Calculations!H$102,Calculations!H$109)</f>
        <v>5.1421461508657386E-8</v>
      </c>
      <c r="F11" s="5">
        <f>SUM(Calculations!I$78,Calculations!I$86,Calculations!I$94,Calculations!I$102,Calculations!I$109)</f>
        <v>5.1654724760904645E-8</v>
      </c>
      <c r="G11" s="5">
        <f>SUM(Calculations!J$78,Calculations!J$86,Calculations!J$94,Calculations!J$102,Calculations!J$109)</f>
        <v>5.1678717810969045E-8</v>
      </c>
      <c r="H11" s="5">
        <f>SUM(Calculations!K$78,Calculations!K$86,Calculations!K$94,Calculations!K$102,Calculations!K$109)</f>
        <v>5.1153032847491224E-8</v>
      </c>
      <c r="I11" s="5">
        <f>SUM(Calculations!L$78,Calculations!L$86,Calculations!L$94,Calculations!L$102,Calculations!L$109)</f>
        <v>5.1115687777521978E-8</v>
      </c>
      <c r="J11" s="5">
        <f>SUM(Calculations!M$78,Calculations!M$86,Calculations!M$94,Calculations!M$102,Calculations!M$109)</f>
        <v>5.0692925178622264E-8</v>
      </c>
      <c r="K11" s="5">
        <f>SUM(Calculations!N$78,Calculations!N$86,Calculations!N$94,Calculations!N$102,Calculations!N$109)</f>
        <v>5.0337105737147462E-8</v>
      </c>
      <c r="L11" s="5">
        <f>SUM(Calculations!O$78,Calculations!O$86,Calculations!O$94,Calculations!O$102,Calculations!O$109)</f>
        <v>5.0170538857928496E-8</v>
      </c>
      <c r="M11" s="5">
        <f>SUM(Calculations!P$78,Calculations!P$86,Calculations!P$94,Calculations!P$102,Calculations!P$109)</f>
        <v>5.0173140223090135E-8</v>
      </c>
      <c r="N11" s="5">
        <f>SUM(Calculations!Q$78,Calculations!Q$86,Calculations!Q$94,Calculations!Q$102,Calculations!Q$109)</f>
        <v>5.0248703550642901E-8</v>
      </c>
      <c r="O11" s="5">
        <f>SUM(Calculations!R$78,Calculations!R$86,Calculations!R$94,Calculations!R$102,Calculations!R$109)</f>
        <v>4.9899950802461426E-8</v>
      </c>
      <c r="P11" s="5">
        <f>SUM(Calculations!S$78,Calculations!S$86,Calculations!S$94,Calculations!S$102,Calculations!S$109)</f>
        <v>4.9543278700817767E-8</v>
      </c>
      <c r="Q11" s="5">
        <f>SUM(Calculations!T$78,Calculations!T$86,Calculations!T$94,Calculations!T$102,Calculations!T$109)</f>
        <v>4.9527686183211265E-8</v>
      </c>
      <c r="R11" s="5">
        <f>SUM(Calculations!U$78,Calculations!U$86,Calculations!U$94,Calculations!U$102,Calculations!U$109)</f>
        <v>4.9524774008722318E-8</v>
      </c>
      <c r="S11" s="5">
        <f>SUM(Calculations!V$78,Calculations!V$86,Calculations!V$94,Calculations!V$102,Calculations!V$109)</f>
        <v>4.9469188308949105E-8</v>
      </c>
      <c r="T11" s="5">
        <f>SUM(Calculations!W$78,Calculations!W$86,Calculations!W$94,Calculations!W$102,Calculations!W$109)</f>
        <v>4.9256941895715153E-8</v>
      </c>
      <c r="U11" s="5">
        <f>SUM(Calculations!X$78,Calculations!X$86,Calculations!X$94,Calculations!X$102,Calculations!X$109)</f>
        <v>4.9363418468593096E-8</v>
      </c>
      <c r="V11" s="5">
        <f>SUM(Calculations!Y$78,Calculations!Y$86,Calculations!Y$94,Calculations!Y$102,Calculations!Y$109)</f>
        <v>4.8896749163881301E-8</v>
      </c>
      <c r="W11" s="5">
        <f>SUM(Calculations!Z$78,Calculations!Z$86,Calculations!Z$94,Calculations!Z$102,Calculations!Z$109)</f>
        <v>4.8887184647862022E-8</v>
      </c>
      <c r="X11" s="5">
        <f>SUM(Calculations!AA$78,Calculations!AA$86,Calculations!AA$94,Calculations!AA$102,Calculations!AA$109)</f>
        <v>4.899099631928593E-8</v>
      </c>
      <c r="Y11" s="5">
        <f>SUM(Calculations!AB$78,Calculations!AB$86,Calculations!AB$94,Calculations!AB$102,Calculations!AB$109)</f>
        <v>4.9287584183401715E-8</v>
      </c>
      <c r="Z11" s="5">
        <f>SUM(Calculations!AC$78,Calculations!AC$86,Calculations!AC$94,Calculations!AC$102,Calculations!AC$109)</f>
        <v>4.9374459146760595E-8</v>
      </c>
      <c r="AA11" s="5">
        <f>SUM(Calculations!AD$78,Calculations!AD$86,Calculations!AD$94,Calculations!AD$102,Calculations!AD$109)</f>
        <v>4.997170331007398E-8</v>
      </c>
      <c r="AB11" s="5">
        <f>SUM(Calculations!AE$78,Calculations!AE$86,Calculations!AE$94,Calculations!AE$102,Calculations!AE$109)</f>
        <v>4.9976005499928674E-8</v>
      </c>
      <c r="AC11" s="5">
        <f>SUM(Calculations!AF$78,Calculations!AF$86,Calculations!AF$94,Calculations!AF$102,Calculations!AF$109)</f>
        <v>5.0122059106281247E-8</v>
      </c>
      <c r="AD11" s="5">
        <f>SUM(Calculations!AG$78,Calculations!AG$86,Calculations!AG$94,Calculations!AG$102,Calculations!AG$109)</f>
        <v>5.0499971318244456E-8</v>
      </c>
      <c r="AE11" s="5">
        <f>SUM(Calculations!AH$78,Calculations!AH$86,Calculations!AH$94,Calculations!AH$102,Calculations!AH$109)</f>
        <v>5.0725794418153479E-8</v>
      </c>
      <c r="AF11" s="5"/>
      <c r="AG11" s="5"/>
    </row>
    <row r="12" spans="1:33" x14ac:dyDescent="0.25">
      <c r="A12" t="s">
        <v>110</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row>
    <row r="13" spans="1:33" x14ac:dyDescent="0.25">
      <c r="A13" t="s">
        <v>111</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row>
    <row r="14" spans="1:33" x14ac:dyDescent="0.25">
      <c r="A14" t="s">
        <v>182</v>
      </c>
      <c r="B14" s="5">
        <f>SUM(Calculations!E$78,Calculations!E$86,Calculations!E$94,Calculations!E$102,Calculations!E$109)</f>
        <v>5.3986331383542402E-8</v>
      </c>
      <c r="C14" s="5">
        <f>SUM(Calculations!F$78,Calculations!F$86,Calculations!F$94,Calculations!F$102,Calculations!F$109)</f>
        <v>5.1998125720606004E-8</v>
      </c>
      <c r="D14" s="5">
        <f>SUM(Calculations!G$78,Calculations!G$86,Calculations!G$94,Calculations!G$102,Calculations!G$109)</f>
        <v>5.1383248665452917E-8</v>
      </c>
      <c r="E14" s="5">
        <f>SUM(Calculations!H$78,Calculations!H$86,Calculations!H$94,Calculations!H$102,Calculations!H$109)</f>
        <v>5.1421461508657386E-8</v>
      </c>
      <c r="F14" s="5">
        <f>SUM(Calculations!I$78,Calculations!I$86,Calculations!I$94,Calculations!I$102,Calculations!I$109)</f>
        <v>5.1654724760904645E-8</v>
      </c>
      <c r="G14" s="5">
        <f>SUM(Calculations!J$78,Calculations!J$86,Calculations!J$94,Calculations!J$102,Calculations!J$109)</f>
        <v>5.1678717810969045E-8</v>
      </c>
      <c r="H14" s="5">
        <f>SUM(Calculations!K$78,Calculations!K$86,Calculations!K$94,Calculations!K$102,Calculations!K$109)</f>
        <v>5.1153032847491224E-8</v>
      </c>
      <c r="I14" s="5">
        <f>SUM(Calculations!L$78,Calculations!L$86,Calculations!L$94,Calculations!L$102,Calculations!L$109)</f>
        <v>5.1115687777521978E-8</v>
      </c>
      <c r="J14" s="5">
        <f>SUM(Calculations!M$78,Calculations!M$86,Calculations!M$94,Calculations!M$102,Calculations!M$109)</f>
        <v>5.0692925178622264E-8</v>
      </c>
      <c r="K14" s="5">
        <f>SUM(Calculations!N$78,Calculations!N$86,Calculations!N$94,Calculations!N$102,Calculations!N$109)</f>
        <v>5.0337105737147462E-8</v>
      </c>
      <c r="L14" s="5">
        <f>SUM(Calculations!O$78,Calculations!O$86,Calculations!O$94,Calculations!O$102,Calculations!O$109)</f>
        <v>5.0170538857928496E-8</v>
      </c>
      <c r="M14" s="5">
        <f>SUM(Calculations!P$78,Calculations!P$86,Calculations!P$94,Calculations!P$102,Calculations!P$109)</f>
        <v>5.0173140223090135E-8</v>
      </c>
      <c r="N14" s="5">
        <f>SUM(Calculations!Q$78,Calculations!Q$86,Calculations!Q$94,Calculations!Q$102,Calculations!Q$109)</f>
        <v>5.0248703550642901E-8</v>
      </c>
      <c r="O14" s="5">
        <f>SUM(Calculations!R$78,Calculations!R$86,Calculations!R$94,Calculations!R$102,Calculations!R$109)</f>
        <v>4.9899950802461426E-8</v>
      </c>
      <c r="P14" s="5">
        <f>SUM(Calculations!S$78,Calculations!S$86,Calculations!S$94,Calculations!S$102,Calculations!S$109)</f>
        <v>4.9543278700817767E-8</v>
      </c>
      <c r="Q14" s="5">
        <f>SUM(Calculations!T$78,Calculations!T$86,Calculations!T$94,Calculations!T$102,Calculations!T$109)</f>
        <v>4.9527686183211265E-8</v>
      </c>
      <c r="R14" s="5">
        <f>SUM(Calculations!U$78,Calculations!U$86,Calculations!U$94,Calculations!U$102,Calculations!U$109)</f>
        <v>4.9524774008722318E-8</v>
      </c>
      <c r="S14" s="5">
        <f>SUM(Calculations!V$78,Calculations!V$86,Calculations!V$94,Calculations!V$102,Calculations!V$109)</f>
        <v>4.9469188308949105E-8</v>
      </c>
      <c r="T14" s="5">
        <f>SUM(Calculations!W$78,Calculations!W$86,Calculations!W$94,Calculations!W$102,Calculations!W$109)</f>
        <v>4.9256941895715153E-8</v>
      </c>
      <c r="U14" s="5">
        <f>SUM(Calculations!X$78,Calculations!X$86,Calculations!X$94,Calculations!X$102,Calculations!X$109)</f>
        <v>4.9363418468593096E-8</v>
      </c>
      <c r="V14" s="5">
        <f>SUM(Calculations!Y$78,Calculations!Y$86,Calculations!Y$94,Calculations!Y$102,Calculations!Y$109)</f>
        <v>4.8896749163881301E-8</v>
      </c>
      <c r="W14" s="5">
        <f>SUM(Calculations!Z$78,Calculations!Z$86,Calculations!Z$94,Calculations!Z$102,Calculations!Z$109)</f>
        <v>4.8887184647862022E-8</v>
      </c>
      <c r="X14" s="5">
        <f>SUM(Calculations!AA$78,Calculations!AA$86,Calculations!AA$94,Calculations!AA$102,Calculations!AA$109)</f>
        <v>4.899099631928593E-8</v>
      </c>
      <c r="Y14" s="5">
        <f>SUM(Calculations!AB$78,Calculations!AB$86,Calculations!AB$94,Calculations!AB$102,Calculations!AB$109)</f>
        <v>4.9287584183401715E-8</v>
      </c>
      <c r="Z14" s="5">
        <f>SUM(Calculations!AC$78,Calculations!AC$86,Calculations!AC$94,Calculations!AC$102,Calculations!AC$109)</f>
        <v>4.9374459146760595E-8</v>
      </c>
      <c r="AA14" s="5">
        <f>SUM(Calculations!AD$78,Calculations!AD$86,Calculations!AD$94,Calculations!AD$102,Calculations!AD$109)</f>
        <v>4.997170331007398E-8</v>
      </c>
      <c r="AB14" s="5">
        <f>SUM(Calculations!AE$78,Calculations!AE$86,Calculations!AE$94,Calculations!AE$102,Calculations!AE$109)</f>
        <v>4.9976005499928674E-8</v>
      </c>
      <c r="AC14" s="5">
        <f>SUM(Calculations!AF$78,Calculations!AF$86,Calculations!AF$94,Calculations!AF$102,Calculations!AF$109)</f>
        <v>5.0122059106281247E-8</v>
      </c>
      <c r="AD14" s="5">
        <f>SUM(Calculations!AG$78,Calculations!AG$86,Calculations!AG$94,Calculations!AG$102,Calculations!AG$109)</f>
        <v>5.0499971318244456E-8</v>
      </c>
      <c r="AE14" s="5">
        <f>SUM(Calculations!AH$78,Calculations!AH$86,Calculations!AH$94,Calculations!AH$102,Calculations!AH$109)</f>
        <v>5.0725794418153479E-8</v>
      </c>
      <c r="AF14" s="5"/>
      <c r="AG14" s="5"/>
    </row>
    <row r="15" spans="1:33" x14ac:dyDescent="0.25">
      <c r="A15" t="s">
        <v>185</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row>
    <row r="16" spans="1:33" x14ac:dyDescent="0.25">
      <c r="A16" t="s">
        <v>301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row>
    <row r="17" spans="1:33" x14ac:dyDescent="0.25">
      <c r="A17" t="s">
        <v>308</v>
      </c>
      <c r="B17" s="5">
        <f t="shared" ref="B17:M17" si="0">B3</f>
        <v>1.1688331332566029E-8</v>
      </c>
      <c r="C17" s="5">
        <f t="shared" si="0"/>
        <v>1.2530977686883014E-8</v>
      </c>
      <c r="D17" s="5">
        <f t="shared" si="0"/>
        <v>1.3080727704691741E-8</v>
      </c>
      <c r="E17" s="5">
        <f t="shared" si="0"/>
        <v>1.23359238375124E-8</v>
      </c>
      <c r="F17" s="5">
        <f t="shared" si="0"/>
        <v>1.2873453446857612E-8</v>
      </c>
      <c r="G17" s="5">
        <f t="shared" si="0"/>
        <v>1.3691419983437346E-8</v>
      </c>
      <c r="H17" s="5">
        <f t="shared" si="0"/>
        <v>1.4797514344955404E-8</v>
      </c>
      <c r="I17" s="5">
        <f t="shared" si="0"/>
        <v>1.6017176929277762E-8</v>
      </c>
      <c r="J17" s="5">
        <f t="shared" si="0"/>
        <v>1.7446568028640022E-8</v>
      </c>
      <c r="K17" s="5">
        <f t="shared" si="0"/>
        <v>1.8143601961446507E-8</v>
      </c>
      <c r="L17" s="5">
        <f t="shared" si="0"/>
        <v>1.8206457136816512E-8</v>
      </c>
      <c r="M17" s="5">
        <f t="shared" si="0"/>
        <v>1.8106852439427581E-8</v>
      </c>
      <c r="N17" s="5">
        <f t="shared" ref="N17:AE17" si="1">N3</f>
        <v>1.816866976139147E-8</v>
      </c>
      <c r="O17" s="5">
        <f t="shared" si="1"/>
        <v>1.830006447810851E-8</v>
      </c>
      <c r="P17" s="5">
        <f t="shared" si="1"/>
        <v>1.8195601810955155E-8</v>
      </c>
      <c r="Q17" s="5">
        <f t="shared" si="1"/>
        <v>1.836337934531092E-8</v>
      </c>
      <c r="R17" s="5">
        <f t="shared" si="1"/>
        <v>1.8750526618032787E-8</v>
      </c>
      <c r="S17" s="5">
        <f t="shared" si="1"/>
        <v>1.8992088073178992E-8</v>
      </c>
      <c r="T17" s="5">
        <f t="shared" si="1"/>
        <v>1.9355537746617628E-8</v>
      </c>
      <c r="U17" s="5">
        <f t="shared" si="1"/>
        <v>1.9582254717935267E-8</v>
      </c>
      <c r="V17" s="5">
        <f t="shared" si="1"/>
        <v>1.957048892204496E-8</v>
      </c>
      <c r="W17" s="5">
        <f t="shared" si="1"/>
        <v>1.9542873327537735E-8</v>
      </c>
      <c r="X17" s="5">
        <f t="shared" si="1"/>
        <v>1.9762360968985972E-8</v>
      </c>
      <c r="Y17" s="5">
        <f t="shared" si="1"/>
        <v>2.0016881368430806E-8</v>
      </c>
      <c r="Z17" s="5">
        <f t="shared" si="1"/>
        <v>2.0207237882564139E-8</v>
      </c>
      <c r="AA17" s="5">
        <f t="shared" si="1"/>
        <v>2.0389112796177811E-8</v>
      </c>
      <c r="AB17" s="5">
        <f t="shared" si="1"/>
        <v>2.0475698887272012E-8</v>
      </c>
      <c r="AC17" s="5">
        <f t="shared" si="1"/>
        <v>2.0523681222421194E-8</v>
      </c>
      <c r="AD17" s="5">
        <f t="shared" si="1"/>
        <v>2.0627024749593514E-8</v>
      </c>
      <c r="AE17" s="5">
        <f t="shared" si="1"/>
        <v>2.0868070791946134E-8</v>
      </c>
      <c r="AF17" s="5"/>
      <c r="AG17" s="5"/>
    </row>
    <row r="18" spans="1:33" x14ac:dyDescent="0.25">
      <c r="A18" t="s">
        <v>501</v>
      </c>
      <c r="B18" s="5">
        <f>SUM(Calculations!E$78,Calculations!E$86,Calculations!E$94,Calculations!E$102,Calculations!E$109)</f>
        <v>5.3986331383542402E-8</v>
      </c>
      <c r="C18" s="5">
        <f>SUM(Calculations!F$78,Calculations!F$86,Calculations!F$94,Calculations!F$102,Calculations!F$109)</f>
        <v>5.1998125720606004E-8</v>
      </c>
      <c r="D18" s="5">
        <f>SUM(Calculations!G$78,Calculations!G$86,Calculations!G$94,Calculations!G$102,Calculations!G$109)</f>
        <v>5.1383248665452917E-8</v>
      </c>
      <c r="E18" s="5">
        <f>SUM(Calculations!H$78,Calculations!H$86,Calculations!H$94,Calculations!H$102,Calculations!H$109)</f>
        <v>5.1421461508657386E-8</v>
      </c>
      <c r="F18" s="5">
        <f>SUM(Calculations!I$78,Calculations!I$86,Calculations!I$94,Calculations!I$102,Calculations!I$109)</f>
        <v>5.1654724760904645E-8</v>
      </c>
      <c r="G18" s="5">
        <f>SUM(Calculations!J$78,Calculations!J$86,Calculations!J$94,Calculations!J$102,Calculations!J$109)</f>
        <v>5.1678717810969045E-8</v>
      </c>
      <c r="H18" s="5">
        <f>SUM(Calculations!K$78,Calculations!K$86,Calculations!K$94,Calculations!K$102,Calculations!K$109)</f>
        <v>5.1153032847491224E-8</v>
      </c>
      <c r="I18" s="5">
        <f>SUM(Calculations!L$78,Calculations!L$86,Calculations!L$94,Calculations!L$102,Calculations!L$109)</f>
        <v>5.1115687777521978E-8</v>
      </c>
      <c r="J18" s="5">
        <f>SUM(Calculations!M$78,Calculations!M$86,Calculations!M$94,Calculations!M$102,Calculations!M$109)</f>
        <v>5.0692925178622264E-8</v>
      </c>
      <c r="K18" s="5">
        <f>SUM(Calculations!N$78,Calculations!N$86,Calculations!N$94,Calculations!N$102,Calculations!N$109)</f>
        <v>5.0337105737147462E-8</v>
      </c>
      <c r="L18" s="5">
        <f>SUM(Calculations!O$78,Calculations!O$86,Calculations!O$94,Calculations!O$102,Calculations!O$109)</f>
        <v>5.0170538857928496E-8</v>
      </c>
      <c r="M18" s="5">
        <f>SUM(Calculations!P$78,Calculations!P$86,Calculations!P$94,Calculations!P$102,Calculations!P$109)</f>
        <v>5.0173140223090135E-8</v>
      </c>
      <c r="N18" s="5">
        <f>SUM(Calculations!Q$78,Calculations!Q$86,Calculations!Q$94,Calculations!Q$102,Calculations!Q$109)</f>
        <v>5.0248703550642901E-8</v>
      </c>
      <c r="O18" s="5">
        <f>SUM(Calculations!R$78,Calculations!R$86,Calculations!R$94,Calculations!R$102,Calculations!R$109)</f>
        <v>4.9899950802461426E-8</v>
      </c>
      <c r="P18" s="5">
        <f>SUM(Calculations!S$78,Calculations!S$86,Calculations!S$94,Calculations!S$102,Calculations!S$109)</f>
        <v>4.9543278700817767E-8</v>
      </c>
      <c r="Q18" s="5">
        <f>SUM(Calculations!T$78,Calculations!T$86,Calculations!T$94,Calculations!T$102,Calculations!T$109)</f>
        <v>4.9527686183211265E-8</v>
      </c>
      <c r="R18" s="5">
        <f>SUM(Calculations!U$78,Calculations!U$86,Calculations!U$94,Calculations!U$102,Calculations!U$109)</f>
        <v>4.9524774008722318E-8</v>
      </c>
      <c r="S18" s="5">
        <f>SUM(Calculations!V$78,Calculations!V$86,Calculations!V$94,Calculations!V$102,Calculations!V$109)</f>
        <v>4.9469188308949105E-8</v>
      </c>
      <c r="T18" s="5">
        <f>SUM(Calculations!W$78,Calculations!W$86,Calculations!W$94,Calculations!W$102,Calculations!W$109)</f>
        <v>4.9256941895715153E-8</v>
      </c>
      <c r="U18" s="5">
        <f>SUM(Calculations!X$78,Calculations!X$86,Calculations!X$94,Calculations!X$102,Calculations!X$109)</f>
        <v>4.9363418468593096E-8</v>
      </c>
      <c r="V18" s="5">
        <f>SUM(Calculations!Y$78,Calculations!Y$86,Calculations!Y$94,Calculations!Y$102,Calculations!Y$109)</f>
        <v>4.8896749163881301E-8</v>
      </c>
      <c r="W18" s="5">
        <f>SUM(Calculations!Z$78,Calculations!Z$86,Calculations!Z$94,Calculations!Z$102,Calculations!Z$109)</f>
        <v>4.8887184647862022E-8</v>
      </c>
      <c r="X18" s="5">
        <f>SUM(Calculations!AA$78,Calculations!AA$86,Calculations!AA$94,Calculations!AA$102,Calculations!AA$109)</f>
        <v>4.899099631928593E-8</v>
      </c>
      <c r="Y18" s="5">
        <f>SUM(Calculations!AB$78,Calculations!AB$86,Calculations!AB$94,Calculations!AB$102,Calculations!AB$109)</f>
        <v>4.9287584183401715E-8</v>
      </c>
      <c r="Z18" s="5">
        <f>SUM(Calculations!AC$78,Calculations!AC$86,Calculations!AC$94,Calculations!AC$102,Calculations!AC$109)</f>
        <v>4.9374459146760595E-8</v>
      </c>
      <c r="AA18" s="5">
        <f>SUM(Calculations!AD$78,Calculations!AD$86,Calculations!AD$94,Calculations!AD$102,Calculations!AD$109)</f>
        <v>4.997170331007398E-8</v>
      </c>
      <c r="AB18" s="5">
        <f>SUM(Calculations!AE$78,Calculations!AE$86,Calculations!AE$94,Calculations!AE$102,Calculations!AE$109)</f>
        <v>4.9976005499928674E-8</v>
      </c>
      <c r="AC18" s="5">
        <f>SUM(Calculations!AF$78,Calculations!AF$86,Calculations!AF$94,Calculations!AF$102,Calculations!AF$109)</f>
        <v>5.0122059106281247E-8</v>
      </c>
      <c r="AD18" s="5">
        <f>SUM(Calculations!AG$78,Calculations!AG$86,Calculations!AG$94,Calculations!AG$102,Calculations!AG$109)</f>
        <v>5.0499971318244456E-8</v>
      </c>
      <c r="AE18" s="5">
        <f>SUM(Calculations!AH$78,Calculations!AH$86,Calculations!AH$94,Calculations!AH$102,Calculations!AH$109)</f>
        <v>5.0725794418153479E-8</v>
      </c>
      <c r="AF18" s="5"/>
      <c r="AG18" s="5"/>
    </row>
    <row r="19" spans="1:33" x14ac:dyDescent="0.25">
      <c r="A19" t="s">
        <v>502</v>
      </c>
      <c r="B19" s="5">
        <f>SUM(Calculations!E$78,Calculations!E$86,Calculations!E$94,Calculations!E$102,Calculations!E$109)</f>
        <v>5.3986331383542402E-8</v>
      </c>
      <c r="C19" s="5">
        <f>SUM(Calculations!F$78,Calculations!F$86,Calculations!F$94,Calculations!F$102,Calculations!F$109)</f>
        <v>5.1998125720606004E-8</v>
      </c>
      <c r="D19" s="5">
        <f>SUM(Calculations!G$78,Calculations!G$86,Calculations!G$94,Calculations!G$102,Calculations!G$109)</f>
        <v>5.1383248665452917E-8</v>
      </c>
      <c r="E19" s="5">
        <f>SUM(Calculations!H$78,Calculations!H$86,Calculations!H$94,Calculations!H$102,Calculations!H$109)</f>
        <v>5.1421461508657386E-8</v>
      </c>
      <c r="F19" s="5">
        <f>SUM(Calculations!I$78,Calculations!I$86,Calculations!I$94,Calculations!I$102,Calculations!I$109)</f>
        <v>5.1654724760904645E-8</v>
      </c>
      <c r="G19" s="5">
        <f>SUM(Calculations!J$78,Calculations!J$86,Calculations!J$94,Calculations!J$102,Calculations!J$109)</f>
        <v>5.1678717810969045E-8</v>
      </c>
      <c r="H19" s="5">
        <f>SUM(Calculations!K$78,Calculations!K$86,Calculations!K$94,Calculations!K$102,Calculations!K$109)</f>
        <v>5.1153032847491224E-8</v>
      </c>
      <c r="I19" s="5">
        <f>SUM(Calculations!L$78,Calculations!L$86,Calculations!L$94,Calculations!L$102,Calculations!L$109)</f>
        <v>5.1115687777521978E-8</v>
      </c>
      <c r="J19" s="5">
        <f>SUM(Calculations!M$78,Calculations!M$86,Calculations!M$94,Calculations!M$102,Calculations!M$109)</f>
        <v>5.0692925178622264E-8</v>
      </c>
      <c r="K19" s="5">
        <f>SUM(Calculations!N$78,Calculations!N$86,Calculations!N$94,Calculations!N$102,Calculations!N$109)</f>
        <v>5.0337105737147462E-8</v>
      </c>
      <c r="L19" s="5">
        <f>SUM(Calculations!O$78,Calculations!O$86,Calculations!O$94,Calculations!O$102,Calculations!O$109)</f>
        <v>5.0170538857928496E-8</v>
      </c>
      <c r="M19" s="5">
        <f>SUM(Calculations!P$78,Calculations!P$86,Calculations!P$94,Calculations!P$102,Calculations!P$109)</f>
        <v>5.0173140223090135E-8</v>
      </c>
      <c r="N19" s="5">
        <f>SUM(Calculations!Q$78,Calculations!Q$86,Calculations!Q$94,Calculations!Q$102,Calculations!Q$109)</f>
        <v>5.0248703550642901E-8</v>
      </c>
      <c r="O19" s="5">
        <f>SUM(Calculations!R$78,Calculations!R$86,Calculations!R$94,Calculations!R$102,Calculations!R$109)</f>
        <v>4.9899950802461426E-8</v>
      </c>
      <c r="P19" s="5">
        <f>SUM(Calculations!S$78,Calculations!S$86,Calculations!S$94,Calculations!S$102,Calculations!S$109)</f>
        <v>4.9543278700817767E-8</v>
      </c>
      <c r="Q19" s="5">
        <f>SUM(Calculations!T$78,Calculations!T$86,Calculations!T$94,Calculations!T$102,Calculations!T$109)</f>
        <v>4.9527686183211265E-8</v>
      </c>
      <c r="R19" s="5">
        <f>SUM(Calculations!U$78,Calculations!U$86,Calculations!U$94,Calculations!U$102,Calculations!U$109)</f>
        <v>4.9524774008722318E-8</v>
      </c>
      <c r="S19" s="5">
        <f>SUM(Calculations!V$78,Calculations!V$86,Calculations!V$94,Calculations!V$102,Calculations!V$109)</f>
        <v>4.9469188308949105E-8</v>
      </c>
      <c r="T19" s="5">
        <f>SUM(Calculations!W$78,Calculations!W$86,Calculations!W$94,Calculations!W$102,Calculations!W$109)</f>
        <v>4.9256941895715153E-8</v>
      </c>
      <c r="U19" s="5">
        <f>SUM(Calculations!X$78,Calculations!X$86,Calculations!X$94,Calculations!X$102,Calculations!X$109)</f>
        <v>4.9363418468593096E-8</v>
      </c>
      <c r="V19" s="5">
        <f>SUM(Calculations!Y$78,Calculations!Y$86,Calculations!Y$94,Calculations!Y$102,Calculations!Y$109)</f>
        <v>4.8896749163881301E-8</v>
      </c>
      <c r="W19" s="5">
        <f>SUM(Calculations!Z$78,Calculations!Z$86,Calculations!Z$94,Calculations!Z$102,Calculations!Z$109)</f>
        <v>4.8887184647862022E-8</v>
      </c>
      <c r="X19" s="5">
        <f>SUM(Calculations!AA$78,Calculations!AA$86,Calculations!AA$94,Calculations!AA$102,Calculations!AA$109)</f>
        <v>4.899099631928593E-8</v>
      </c>
      <c r="Y19" s="5">
        <f>SUM(Calculations!AB$78,Calculations!AB$86,Calculations!AB$94,Calculations!AB$102,Calculations!AB$109)</f>
        <v>4.9287584183401715E-8</v>
      </c>
      <c r="Z19" s="5">
        <f>SUM(Calculations!AC$78,Calculations!AC$86,Calculations!AC$94,Calculations!AC$102,Calculations!AC$109)</f>
        <v>4.9374459146760595E-8</v>
      </c>
      <c r="AA19" s="5">
        <f>SUM(Calculations!AD$78,Calculations!AD$86,Calculations!AD$94,Calculations!AD$102,Calculations!AD$109)</f>
        <v>4.997170331007398E-8</v>
      </c>
      <c r="AB19" s="5">
        <f>SUM(Calculations!AE$78,Calculations!AE$86,Calculations!AE$94,Calculations!AE$102,Calculations!AE$109)</f>
        <v>4.9976005499928674E-8</v>
      </c>
      <c r="AC19" s="5">
        <f>SUM(Calculations!AF$78,Calculations!AF$86,Calculations!AF$94,Calculations!AF$102,Calculations!AF$109)</f>
        <v>5.0122059106281247E-8</v>
      </c>
      <c r="AD19" s="5">
        <f>SUM(Calculations!AG$78,Calculations!AG$86,Calculations!AG$94,Calculations!AG$102,Calculations!AG$109)</f>
        <v>5.0499971318244456E-8</v>
      </c>
      <c r="AE19" s="5">
        <f>SUM(Calculations!AH$78,Calculations!AH$86,Calculations!AH$94,Calculations!AH$102,Calculations!AH$109)</f>
        <v>5.0725794418153479E-8</v>
      </c>
      <c r="AF19" s="5"/>
      <c r="AG19" s="5"/>
    </row>
    <row r="20" spans="1:33" x14ac:dyDescent="0.25">
      <c r="A20" t="s">
        <v>503</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row>
    <row r="21" spans="1:33" x14ac:dyDescent="0.25">
      <c r="A21" t="s">
        <v>504</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row>
    <row r="22" spans="1:33" x14ac:dyDescent="0.25">
      <c r="A22" t="s">
        <v>500</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8E3047-FC9F-40F8-9F20-DB7C78346204}">
  <sheetPr>
    <tabColor theme="3"/>
  </sheetPr>
  <dimension ref="A1:AG18"/>
  <sheetViews>
    <sheetView workbookViewId="0">
      <selection activeCell="B13" sqref="B13:AE13"/>
    </sheetView>
  </sheetViews>
  <sheetFormatPr defaultColWidth="9.140625" defaultRowHeight="15" x14ac:dyDescent="0.25"/>
  <cols>
    <col min="1" max="1" width="32.42578125" customWidth="1"/>
  </cols>
  <sheetData>
    <row r="1" spans="1:33" x14ac:dyDescent="0.25">
      <c r="A1" t="s">
        <v>172</v>
      </c>
      <c r="B1">
        <v>2021</v>
      </c>
      <c r="C1">
        <v>2022</v>
      </c>
      <c r="D1">
        <v>2023</v>
      </c>
      <c r="E1">
        <v>2024</v>
      </c>
      <c r="F1">
        <v>2025</v>
      </c>
      <c r="G1">
        <v>2026</v>
      </c>
      <c r="H1">
        <v>2027</v>
      </c>
      <c r="I1">
        <v>2028</v>
      </c>
      <c r="J1">
        <v>2029</v>
      </c>
      <c r="K1">
        <v>2030</v>
      </c>
      <c r="L1">
        <v>2031</v>
      </c>
      <c r="M1">
        <v>2032</v>
      </c>
      <c r="N1">
        <v>2033</v>
      </c>
      <c r="O1">
        <v>2034</v>
      </c>
      <c r="P1">
        <v>2035</v>
      </c>
      <c r="Q1">
        <v>2036</v>
      </c>
      <c r="R1">
        <v>2037</v>
      </c>
      <c r="S1">
        <v>2038</v>
      </c>
      <c r="T1">
        <v>2039</v>
      </c>
      <c r="U1">
        <v>2040</v>
      </c>
      <c r="V1">
        <v>2041</v>
      </c>
      <c r="W1">
        <v>2042</v>
      </c>
      <c r="X1">
        <v>2043</v>
      </c>
      <c r="Y1">
        <v>2044</v>
      </c>
      <c r="Z1">
        <v>2045</v>
      </c>
      <c r="AA1">
        <v>2046</v>
      </c>
      <c r="AB1">
        <v>2047</v>
      </c>
      <c r="AC1">
        <v>2048</v>
      </c>
      <c r="AD1">
        <v>2049</v>
      </c>
      <c r="AE1">
        <v>2050</v>
      </c>
    </row>
    <row r="2" spans="1:33" x14ac:dyDescent="0.25">
      <c r="A2" t="s">
        <v>829</v>
      </c>
      <c r="B2" s="19">
        <f>Calculations!D33</f>
        <v>0.31989540904438946</v>
      </c>
      <c r="C2" s="19">
        <f>Calculations!E33</f>
        <v>0.36047886675941437</v>
      </c>
      <c r="D2" s="19">
        <f>Calculations!F33</f>
        <v>0.38288809884212366</v>
      </c>
      <c r="E2" s="19">
        <f>Calculations!G33</f>
        <v>0.36405259136256857</v>
      </c>
      <c r="F2" s="19">
        <f>Calculations!H33</f>
        <v>0.39758395282357872</v>
      </c>
      <c r="G2" s="19">
        <f>Calculations!I33</f>
        <v>0.46369076425836347</v>
      </c>
      <c r="H2" s="19">
        <f>Calculations!J33</f>
        <v>0.54653959448631251</v>
      </c>
      <c r="I2" s="19">
        <f>Calculations!K33</f>
        <v>0.66178340223667698</v>
      </c>
      <c r="J2" s="19">
        <f>Calculations!L33</f>
        <v>0.78149103910724171</v>
      </c>
      <c r="K2" s="19">
        <f>Calculations!M33</f>
        <v>0.870387950971244</v>
      </c>
      <c r="L2" s="19">
        <f>Calculations!N33</f>
        <v>0.89173474340613657</v>
      </c>
      <c r="M2" s="19">
        <f>Calculations!O33</f>
        <v>0.90176855931976063</v>
      </c>
      <c r="N2" s="19">
        <f>Calculations!P33</f>
        <v>0.87737352129879498</v>
      </c>
      <c r="O2" s="19">
        <f>Calculations!Q33</f>
        <v>0.88308525780767466</v>
      </c>
      <c r="P2" s="19">
        <f>Calculations!R33</f>
        <v>0.88212831498454491</v>
      </c>
      <c r="Q2" s="19">
        <f>Calculations!S33</f>
        <v>0.89099552967940854</v>
      </c>
      <c r="R2" s="19">
        <f>Calculations!T33</f>
        <v>0.91339398287647511</v>
      </c>
      <c r="S2" s="19">
        <f>Calculations!U33</f>
        <v>0.9486273124051624</v>
      </c>
      <c r="T2" s="19">
        <f>Calculations!V33</f>
        <v>0.97236114021712128</v>
      </c>
      <c r="U2" s="19">
        <f>Calculations!W33</f>
        <v>0.99845190365156122</v>
      </c>
      <c r="V2" s="19">
        <f>Calculations!X33</f>
        <v>0.99281185026048968</v>
      </c>
      <c r="W2" s="19">
        <f>Calculations!Y33</f>
        <v>0.99372995156033539</v>
      </c>
      <c r="X2" s="19">
        <f>Calculations!Z33</f>
        <v>1.0054745508576184</v>
      </c>
      <c r="Y2" s="19">
        <f>Calculations!AA33</f>
        <v>1.045927656091707</v>
      </c>
      <c r="Z2" s="19">
        <f>Calculations!AB33</f>
        <v>1.0771705985739353</v>
      </c>
      <c r="AA2" s="19">
        <f>Calculations!AC33</f>
        <v>1.1156231041379874</v>
      </c>
      <c r="AB2" s="19">
        <f>Calculations!AD33</f>
        <v>1.1355988492522622</v>
      </c>
      <c r="AC2" s="19">
        <f>Calculations!AE33</f>
        <v>1.1808091124456179</v>
      </c>
      <c r="AD2" s="19">
        <f>Calculations!AF33</f>
        <v>1.1884177142327832</v>
      </c>
      <c r="AE2" s="19">
        <f>Calculations!AG33</f>
        <v>1.2354650267916563</v>
      </c>
      <c r="AF2" s="19"/>
      <c r="AG2" s="19"/>
    </row>
    <row r="3" spans="1:33" x14ac:dyDescent="0.25">
      <c r="A3" t="s">
        <v>830</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row>
    <row r="4" spans="1:33" x14ac:dyDescent="0.25">
      <c r="A4" t="s">
        <v>831</v>
      </c>
      <c r="B4" s="19">
        <v>0</v>
      </c>
      <c r="C4" s="19">
        <v>0</v>
      </c>
      <c r="D4" s="19">
        <v>0</v>
      </c>
      <c r="E4" s="19">
        <v>0</v>
      </c>
      <c r="F4" s="19">
        <v>0</v>
      </c>
      <c r="G4" s="19">
        <v>0</v>
      </c>
      <c r="H4" s="19">
        <v>0</v>
      </c>
      <c r="I4" s="19">
        <v>0</v>
      </c>
      <c r="J4" s="19">
        <v>0</v>
      </c>
      <c r="K4" s="19">
        <v>0</v>
      </c>
      <c r="L4" s="19">
        <v>0</v>
      </c>
      <c r="M4" s="19">
        <v>0</v>
      </c>
      <c r="N4" s="19">
        <v>0</v>
      </c>
      <c r="O4" s="19">
        <v>0</v>
      </c>
      <c r="P4" s="19">
        <v>0</v>
      </c>
      <c r="Q4" s="19">
        <v>0</v>
      </c>
      <c r="R4" s="19">
        <v>0</v>
      </c>
      <c r="S4" s="19">
        <v>0</v>
      </c>
      <c r="T4" s="19">
        <v>0</v>
      </c>
      <c r="U4" s="19">
        <v>0</v>
      </c>
      <c r="V4" s="19">
        <v>0</v>
      </c>
      <c r="W4" s="19">
        <v>0</v>
      </c>
      <c r="X4" s="19">
        <v>0</v>
      </c>
      <c r="Y4" s="19">
        <v>0</v>
      </c>
      <c r="Z4" s="19">
        <v>0</v>
      </c>
      <c r="AA4" s="19">
        <v>0</v>
      </c>
      <c r="AB4" s="19">
        <v>0</v>
      </c>
      <c r="AC4" s="19">
        <v>0</v>
      </c>
      <c r="AD4" s="19">
        <v>0</v>
      </c>
      <c r="AE4" s="19">
        <v>0</v>
      </c>
      <c r="AF4" s="19"/>
      <c r="AG4" s="19"/>
    </row>
    <row r="5" spans="1:33" x14ac:dyDescent="0.25">
      <c r="A5" t="s">
        <v>40</v>
      </c>
      <c r="B5" s="19">
        <f>Calculations!D39</f>
        <v>0</v>
      </c>
      <c r="C5" s="19">
        <f>Calculations!E39</f>
        <v>1.5544356062906066</v>
      </c>
      <c r="D5" s="19">
        <f>Calculations!F39</f>
        <v>1.5311670156123991</v>
      </c>
      <c r="E5" s="19">
        <f>Calculations!G39</f>
        <v>1.5201347799126761</v>
      </c>
      <c r="F5" s="19">
        <f>Calculations!H39</f>
        <v>1.5340237454347934</v>
      </c>
      <c r="G5" s="19">
        <f>Calculations!I39</f>
        <v>1.5490185326926595</v>
      </c>
      <c r="H5" s="19">
        <f>Calculations!J39</f>
        <v>0</v>
      </c>
      <c r="I5" s="19">
        <f>Calculations!K39</f>
        <v>0</v>
      </c>
      <c r="J5" s="19">
        <f>Calculations!L39</f>
        <v>0</v>
      </c>
      <c r="K5" s="19">
        <f>Calculations!M39</f>
        <v>0</v>
      </c>
      <c r="L5" s="19">
        <f>Calculations!N39</f>
        <v>0</v>
      </c>
      <c r="M5" s="19">
        <f>Calculations!O39</f>
        <v>0</v>
      </c>
      <c r="N5" s="19">
        <f>Calculations!P39</f>
        <v>0</v>
      </c>
      <c r="O5" s="19">
        <f>Calculations!Q39</f>
        <v>0</v>
      </c>
      <c r="P5" s="19">
        <f>Calculations!R39</f>
        <v>0</v>
      </c>
      <c r="Q5" s="19">
        <f>Calculations!S39</f>
        <v>0</v>
      </c>
      <c r="R5" s="19">
        <f>Calculations!T39</f>
        <v>0</v>
      </c>
      <c r="S5" s="19">
        <f>Calculations!U39</f>
        <v>0</v>
      </c>
      <c r="T5" s="19">
        <f>Calculations!V39</f>
        <v>0</v>
      </c>
      <c r="U5" s="19">
        <f>Calculations!W39</f>
        <v>0</v>
      </c>
      <c r="V5" s="19">
        <f>Calculations!X39</f>
        <v>0</v>
      </c>
      <c r="W5" s="19">
        <f>Calculations!Y39</f>
        <v>0</v>
      </c>
      <c r="X5" s="19">
        <f>Calculations!Z39</f>
        <v>0</v>
      </c>
      <c r="Y5" s="19">
        <f>Calculations!AA39</f>
        <v>0</v>
      </c>
      <c r="Z5" s="19">
        <f>Calculations!AB39</f>
        <v>0</v>
      </c>
      <c r="AA5" s="19">
        <f>Calculations!AC39</f>
        <v>0</v>
      </c>
      <c r="AB5" s="19">
        <f>Calculations!AD39</f>
        <v>0</v>
      </c>
      <c r="AC5" s="19">
        <f>Calculations!AE39</f>
        <v>0</v>
      </c>
      <c r="AD5" s="19">
        <f>Calculations!AF39</f>
        <v>0</v>
      </c>
      <c r="AE5" s="19">
        <f>Calculations!AG39</f>
        <v>0</v>
      </c>
      <c r="AF5" s="19"/>
      <c r="AG5" s="19"/>
    </row>
    <row r="6" spans="1:33" x14ac:dyDescent="0.25">
      <c r="A6" t="s">
        <v>24</v>
      </c>
      <c r="B6">
        <f>'Subsidies Paid'!L5*About!$A$73*1000</f>
        <v>0</v>
      </c>
      <c r="C6">
        <f>'Subsidies Paid'!M5*About!$A$73*1000</f>
        <v>0</v>
      </c>
      <c r="D6">
        <f>'Subsidies Paid'!N5*About!$A$73*1000</f>
        <v>0</v>
      </c>
      <c r="E6">
        <f>'Subsidies Paid'!O5*About!$A$73*1000</f>
        <v>0</v>
      </c>
      <c r="F6">
        <f>'Subsidies Paid'!P5*About!$A$73*1000</f>
        <v>0</v>
      </c>
      <c r="G6">
        <f>'Subsidies Paid'!Q5*About!$A$73*1000</f>
        <v>0</v>
      </c>
      <c r="H6">
        <f>'Subsidies Paid'!R5*About!$A$73*1000</f>
        <v>0</v>
      </c>
      <c r="I6">
        <f>'Subsidies Paid'!S5*About!$A$73*1000</f>
        <v>0</v>
      </c>
      <c r="J6">
        <f>'Subsidies Paid'!T5*About!$A$73*1000</f>
        <v>0</v>
      </c>
      <c r="K6">
        <f>'Subsidies Paid'!U5*About!$A$73*1000</f>
        <v>0</v>
      </c>
      <c r="L6">
        <f>'Subsidies Paid'!V5*About!$A$73*1000</f>
        <v>0</v>
      </c>
      <c r="M6">
        <f>'Subsidies Paid'!W5*About!$A$73*1000</f>
        <v>0</v>
      </c>
      <c r="N6">
        <v>0</v>
      </c>
      <c r="O6">
        <v>0</v>
      </c>
      <c r="P6">
        <v>0</v>
      </c>
      <c r="Q6">
        <v>0</v>
      </c>
      <c r="R6">
        <v>0</v>
      </c>
      <c r="S6">
        <v>0</v>
      </c>
      <c r="T6">
        <v>0</v>
      </c>
      <c r="U6">
        <v>0</v>
      </c>
      <c r="V6">
        <v>0</v>
      </c>
      <c r="W6">
        <v>0</v>
      </c>
      <c r="X6">
        <v>0</v>
      </c>
      <c r="Y6">
        <v>0</v>
      </c>
      <c r="Z6">
        <v>0</v>
      </c>
      <c r="AA6">
        <v>0</v>
      </c>
      <c r="AB6">
        <v>0</v>
      </c>
      <c r="AC6">
        <v>0</v>
      </c>
      <c r="AD6">
        <v>0</v>
      </c>
      <c r="AE6">
        <v>0</v>
      </c>
      <c r="AF6" s="19"/>
      <c r="AG6" s="19"/>
    </row>
    <row r="7" spans="1:33" x14ac:dyDescent="0.25">
      <c r="A7" t="s">
        <v>509</v>
      </c>
      <c r="B7">
        <f>-PV('Wind PV Calcs'!$B$5,'Wind PV Calcs'!$B$1,'Subsidies Paid'!M10*About!$A$77*1000*'Monetizing Tax Credit Penalty'!$A$30*'Wind PV Calcs'!$B$6*'Wind PV Calcs'!$B$3)/('Wind PV Calcs'!$B$3*'Wind PV Calcs'!$B$6*'Wind PV Calcs'!$B$2)</f>
        <v>2.5662975615208952</v>
      </c>
      <c r="C7">
        <f>-PV('Wind PV Calcs'!$B$5,'Wind PV Calcs'!$B$1,'Subsidies Paid'!N10*About!$A$77*1000*'Monetizing Tax Credit Penalty'!$A$30*'Wind PV Calcs'!$B$6*'Wind PV Calcs'!$B$3)/('Wind PV Calcs'!$B$3*'Wind PV Calcs'!$B$6*'Wind PV Calcs'!$B$2)</f>
        <v>2.5662975615208952</v>
      </c>
      <c r="D7" s="4">
        <f>'Inflation Reduction Act'!B98</f>
        <v>6.2125048095973447</v>
      </c>
      <c r="E7" s="4">
        <f>'Inflation Reduction Act'!C98</f>
        <v>6.2125048095973447</v>
      </c>
      <c r="F7" s="4">
        <f>'Inflation Reduction Act'!D98</f>
        <v>6.212504809597343</v>
      </c>
      <c r="G7" s="4">
        <f>'Inflation Reduction Act'!E98</f>
        <v>6.716221415780911</v>
      </c>
      <c r="H7" s="4">
        <f>'Inflation Reduction Act'!F98</f>
        <v>6.7162214157809128</v>
      </c>
      <c r="I7" s="4">
        <f>'Inflation Reduction Act'!G98</f>
        <v>6.7162214157809119</v>
      </c>
      <c r="J7" s="4">
        <f>'Inflation Reduction Act'!H98</f>
        <v>6.7162214157809128</v>
      </c>
      <c r="K7" s="4">
        <f>'Inflation Reduction Act'!I98</f>
        <v>6.716221415780911</v>
      </c>
      <c r="L7" s="4">
        <f>'Inflation Reduction Act'!J98</f>
        <v>6.7162214157809119</v>
      </c>
      <c r="M7" s="4">
        <f>'Inflation Reduction Act'!K98</f>
        <v>6.7162214157809101</v>
      </c>
      <c r="N7" s="4">
        <f>'Inflation Reduction Act'!L98</f>
        <v>6.7162214157809128</v>
      </c>
      <c r="O7" s="4">
        <f>'Inflation Reduction Act'!M98</f>
        <v>6.7162214157809119</v>
      </c>
      <c r="P7" s="4">
        <f>'Inflation Reduction Act'!N98</f>
        <v>6.7162214157809119</v>
      </c>
      <c r="Q7" s="4">
        <f>'Inflation Reduction Act'!O98</f>
        <v>6.7162214157809128</v>
      </c>
      <c r="R7" s="4">
        <f>'Inflation Reduction Act'!P98</f>
        <v>5.0371660618356842</v>
      </c>
      <c r="S7" s="4">
        <f>'Inflation Reduction Act'!Q98</f>
        <v>3.3581107078904555</v>
      </c>
      <c r="T7" s="4">
        <f>'Inflation Reduction Act'!R98</f>
        <v>0</v>
      </c>
      <c r="U7" s="4">
        <f>'Inflation Reduction Act'!S98</f>
        <v>0</v>
      </c>
      <c r="V7" s="4">
        <f>'Inflation Reduction Act'!T98</f>
        <v>0</v>
      </c>
      <c r="W7" s="4">
        <f>'Inflation Reduction Act'!U98</f>
        <v>0</v>
      </c>
      <c r="X7" s="4">
        <f>'Inflation Reduction Act'!V98</f>
        <v>0</v>
      </c>
      <c r="Y7" s="4">
        <f>'Inflation Reduction Act'!W98</f>
        <v>0</v>
      </c>
      <c r="Z7" s="4">
        <f>'Inflation Reduction Act'!X98</f>
        <v>0</v>
      </c>
      <c r="AA7" s="4">
        <f>'Inflation Reduction Act'!Y98</f>
        <v>0</v>
      </c>
      <c r="AB7" s="4">
        <f>'Inflation Reduction Act'!Z98</f>
        <v>0</v>
      </c>
      <c r="AC7" s="4">
        <f>'Inflation Reduction Act'!AA98</f>
        <v>0</v>
      </c>
      <c r="AD7" s="4">
        <f>'Inflation Reduction Act'!AB98</f>
        <v>0</v>
      </c>
      <c r="AE7" s="4">
        <f>'Inflation Reduction Act'!AC98</f>
        <v>0</v>
      </c>
    </row>
    <row r="8" spans="1:33" x14ac:dyDescent="0.25">
      <c r="A8" t="s">
        <v>832</v>
      </c>
      <c r="B8">
        <v>0</v>
      </c>
      <c r="C8">
        <v>0</v>
      </c>
      <c r="D8">
        <v>0</v>
      </c>
      <c r="E8">
        <v>0</v>
      </c>
      <c r="F8">
        <v>0</v>
      </c>
      <c r="G8">
        <v>0</v>
      </c>
      <c r="H8">
        <v>0</v>
      </c>
      <c r="I8">
        <v>0</v>
      </c>
      <c r="J8">
        <v>0</v>
      </c>
      <c r="K8" s="4">
        <f>'Inflation Reduction Act'!I102</f>
        <v>5.8145069534310228</v>
      </c>
      <c r="L8" s="4">
        <f>'Inflation Reduction Act'!J102</f>
        <v>5.8145069534310236</v>
      </c>
      <c r="M8" s="4">
        <f>'Inflation Reduction Act'!K102</f>
        <v>5.8145069534310228</v>
      </c>
      <c r="N8" s="4">
        <f>'Inflation Reduction Act'!L102</f>
        <v>5.8145069534310236</v>
      </c>
      <c r="O8" s="4">
        <f>'Inflation Reduction Act'!M102</f>
        <v>5.8145069534310236</v>
      </c>
      <c r="P8" s="4">
        <f>'Inflation Reduction Act'!N102</f>
        <v>5.8145069534310219</v>
      </c>
      <c r="Q8" s="4">
        <f>'Inflation Reduction Act'!O102</f>
        <v>5.8145069534310254</v>
      </c>
      <c r="R8" s="4">
        <f>'Inflation Reduction Act'!P102</f>
        <v>4.3608802150732666</v>
      </c>
      <c r="S8" s="4">
        <f>'Inflation Reduction Act'!Q102</f>
        <v>2.9072534767155123</v>
      </c>
      <c r="T8" s="4">
        <f>'Inflation Reduction Act'!R102</f>
        <v>0</v>
      </c>
      <c r="U8" s="4">
        <f>'Inflation Reduction Act'!S102</f>
        <v>0</v>
      </c>
      <c r="V8" s="4">
        <f>'Inflation Reduction Act'!T102</f>
        <v>0</v>
      </c>
      <c r="W8" s="4">
        <f>'Inflation Reduction Act'!U102</f>
        <v>0</v>
      </c>
      <c r="X8" s="4">
        <f>'Inflation Reduction Act'!V102</f>
        <v>0</v>
      </c>
      <c r="Y8" s="4">
        <f>'Inflation Reduction Act'!W102</f>
        <v>0</v>
      </c>
      <c r="Z8" s="4">
        <f>'Inflation Reduction Act'!X102</f>
        <v>0</v>
      </c>
      <c r="AA8" s="4">
        <f>'Inflation Reduction Act'!Y102</f>
        <v>0</v>
      </c>
      <c r="AB8" s="4">
        <f>'Inflation Reduction Act'!Z102</f>
        <v>0</v>
      </c>
      <c r="AC8" s="4">
        <f>'Inflation Reduction Act'!AA102</f>
        <v>0</v>
      </c>
      <c r="AD8" s="4">
        <f>'Inflation Reduction Act'!AB102</f>
        <v>0</v>
      </c>
      <c r="AE8" s="4">
        <f>'Inflation Reduction Act'!AC102</f>
        <v>0</v>
      </c>
    </row>
    <row r="9" spans="1:33" x14ac:dyDescent="0.25">
      <c r="A9" t="s">
        <v>833</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s="19"/>
      <c r="AG9" s="19"/>
    </row>
    <row r="10" spans="1:33" x14ac:dyDescent="0.25">
      <c r="A10" t="s">
        <v>25</v>
      </c>
      <c r="B10" s="19">
        <f>'Subsidies Paid'!L2*About!$A$73*1000</f>
        <v>0</v>
      </c>
      <c r="C10" s="19">
        <f>'Subsidies Paid'!M2*About!$A$73*1000</f>
        <v>0</v>
      </c>
      <c r="D10" s="19">
        <f>'Subsidies Paid'!N2*About!$A$73*1000</f>
        <v>0</v>
      </c>
      <c r="E10" s="19">
        <f>'Subsidies Paid'!O2*About!$A$73*1000</f>
        <v>0</v>
      </c>
      <c r="F10" s="19">
        <f>'Subsidies Paid'!P2*About!$A$73*1000</f>
        <v>0</v>
      </c>
      <c r="G10" s="19">
        <f>'Subsidies Paid'!Q2*About!$A$73*1000</f>
        <v>0</v>
      </c>
      <c r="H10" s="19">
        <f>'Subsidies Paid'!R2*About!$A$73*1000</f>
        <v>0</v>
      </c>
      <c r="I10" s="19">
        <f>'Subsidies Paid'!S2*About!$A$73*1000</f>
        <v>0</v>
      </c>
      <c r="J10" s="19">
        <f>'Subsidies Paid'!T2*About!$A$73*1000</f>
        <v>0</v>
      </c>
      <c r="K10" s="19">
        <f>'Subsidies Paid'!U2*About!$A$73*1000</f>
        <v>0</v>
      </c>
      <c r="L10" s="19">
        <f>'Subsidies Paid'!V2*About!$A$73*1000</f>
        <v>0</v>
      </c>
      <c r="M10" s="19">
        <f>'Subsidies Paid'!W2*About!$A$73*1000</f>
        <v>0</v>
      </c>
      <c r="N10" s="19">
        <v>0</v>
      </c>
      <c r="O10" s="19">
        <v>0</v>
      </c>
      <c r="P10" s="19">
        <v>0</v>
      </c>
      <c r="Q10" s="19">
        <v>0</v>
      </c>
      <c r="R10" s="19">
        <v>0</v>
      </c>
      <c r="S10" s="19">
        <v>0</v>
      </c>
      <c r="T10" s="19">
        <v>0</v>
      </c>
      <c r="U10" s="19">
        <v>0</v>
      </c>
      <c r="V10" s="19">
        <v>0</v>
      </c>
      <c r="W10" s="19">
        <v>0</v>
      </c>
      <c r="X10" s="19">
        <v>0</v>
      </c>
      <c r="Y10" s="19">
        <v>0</v>
      </c>
      <c r="Z10" s="19">
        <v>0</v>
      </c>
      <c r="AA10" s="19">
        <v>0</v>
      </c>
      <c r="AB10" s="19">
        <v>0</v>
      </c>
      <c r="AC10" s="19">
        <v>0</v>
      </c>
      <c r="AD10" s="19">
        <v>0</v>
      </c>
      <c r="AE10" s="19">
        <v>0</v>
      </c>
    </row>
    <row r="11" spans="1:33" x14ac:dyDescent="0.25">
      <c r="A11" t="s">
        <v>301</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row>
    <row r="12" spans="1:33" x14ac:dyDescent="0.25">
      <c r="A12" t="s">
        <v>834</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row>
    <row r="13" spans="1:33" x14ac:dyDescent="0.25">
      <c r="A13" t="s">
        <v>835</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s="19"/>
      <c r="AG13" s="19"/>
    </row>
    <row r="14" spans="1:33" x14ac:dyDescent="0.25">
      <c r="A14" t="s">
        <v>836</v>
      </c>
      <c r="B14" s="19">
        <f>B2</f>
        <v>0.31989540904438946</v>
      </c>
      <c r="C14" s="19">
        <f t="shared" ref="C14:AE14" si="0">C2</f>
        <v>0.36047886675941437</v>
      </c>
      <c r="D14" s="19">
        <f t="shared" si="0"/>
        <v>0.38288809884212366</v>
      </c>
      <c r="E14" s="19">
        <f t="shared" si="0"/>
        <v>0.36405259136256857</v>
      </c>
      <c r="F14" s="19">
        <f t="shared" si="0"/>
        <v>0.39758395282357872</v>
      </c>
      <c r="G14" s="19">
        <f t="shared" si="0"/>
        <v>0.46369076425836347</v>
      </c>
      <c r="H14" s="19">
        <f t="shared" si="0"/>
        <v>0.54653959448631251</v>
      </c>
      <c r="I14" s="19">
        <f t="shared" si="0"/>
        <v>0.66178340223667698</v>
      </c>
      <c r="J14" s="19">
        <f t="shared" si="0"/>
        <v>0.78149103910724171</v>
      </c>
      <c r="K14" s="19">
        <f t="shared" si="0"/>
        <v>0.870387950971244</v>
      </c>
      <c r="L14" s="19">
        <f t="shared" si="0"/>
        <v>0.89173474340613657</v>
      </c>
      <c r="M14" s="19">
        <f t="shared" si="0"/>
        <v>0.90176855931976063</v>
      </c>
      <c r="N14" s="19">
        <f t="shared" si="0"/>
        <v>0.87737352129879498</v>
      </c>
      <c r="O14" s="19">
        <f t="shared" si="0"/>
        <v>0.88308525780767466</v>
      </c>
      <c r="P14" s="19">
        <f t="shared" si="0"/>
        <v>0.88212831498454491</v>
      </c>
      <c r="Q14" s="19">
        <f t="shared" si="0"/>
        <v>0.89099552967940854</v>
      </c>
      <c r="R14" s="19">
        <f t="shared" si="0"/>
        <v>0.91339398287647511</v>
      </c>
      <c r="S14" s="19">
        <f t="shared" si="0"/>
        <v>0.9486273124051624</v>
      </c>
      <c r="T14" s="19">
        <f t="shared" si="0"/>
        <v>0.97236114021712128</v>
      </c>
      <c r="U14" s="19">
        <f t="shared" si="0"/>
        <v>0.99845190365156122</v>
      </c>
      <c r="V14" s="19">
        <f t="shared" si="0"/>
        <v>0.99281185026048968</v>
      </c>
      <c r="W14" s="19">
        <f t="shared" si="0"/>
        <v>0.99372995156033539</v>
      </c>
      <c r="X14" s="19">
        <f t="shared" si="0"/>
        <v>1.0054745508576184</v>
      </c>
      <c r="Y14" s="19">
        <f t="shared" si="0"/>
        <v>1.045927656091707</v>
      </c>
      <c r="Z14" s="19">
        <f t="shared" si="0"/>
        <v>1.0771705985739353</v>
      </c>
      <c r="AA14" s="19">
        <f t="shared" si="0"/>
        <v>1.1156231041379874</v>
      </c>
      <c r="AB14" s="19">
        <f t="shared" si="0"/>
        <v>1.1355988492522622</v>
      </c>
      <c r="AC14" s="19">
        <f t="shared" si="0"/>
        <v>1.1808091124456179</v>
      </c>
      <c r="AD14" s="19">
        <f t="shared" si="0"/>
        <v>1.1884177142327832</v>
      </c>
      <c r="AE14" s="19">
        <f t="shared" si="0"/>
        <v>1.2354650267916563</v>
      </c>
      <c r="AF14" s="19"/>
      <c r="AG14" s="19"/>
    </row>
    <row r="15" spans="1:33" x14ac:dyDescent="0.25">
      <c r="A15" t="s">
        <v>510</v>
      </c>
      <c r="B15" s="19">
        <v>0</v>
      </c>
      <c r="C15" s="19">
        <v>0</v>
      </c>
      <c r="D15" s="19">
        <v>0</v>
      </c>
      <c r="E15" s="19">
        <v>0</v>
      </c>
      <c r="F15" s="19">
        <v>0</v>
      </c>
      <c r="G15" s="19">
        <v>0</v>
      </c>
      <c r="H15" s="19">
        <v>0</v>
      </c>
      <c r="I15" s="19">
        <v>0</v>
      </c>
      <c r="J15" s="19">
        <v>0</v>
      </c>
      <c r="K15" s="19">
        <v>0</v>
      </c>
      <c r="L15" s="19">
        <v>0</v>
      </c>
      <c r="M15" s="19">
        <v>0</v>
      </c>
      <c r="N15" s="19">
        <v>0</v>
      </c>
      <c r="O15" s="19">
        <v>0</v>
      </c>
      <c r="P15" s="19">
        <v>0</v>
      </c>
      <c r="Q15" s="19">
        <v>0</v>
      </c>
      <c r="R15" s="19">
        <v>0</v>
      </c>
      <c r="S15" s="19">
        <v>0</v>
      </c>
      <c r="T15" s="19">
        <v>0</v>
      </c>
      <c r="U15" s="19">
        <v>0</v>
      </c>
      <c r="V15" s="19">
        <v>0</v>
      </c>
      <c r="W15" s="19">
        <v>0</v>
      </c>
      <c r="X15" s="19">
        <v>0</v>
      </c>
      <c r="Y15" s="19">
        <v>0</v>
      </c>
      <c r="Z15" s="19">
        <v>0</v>
      </c>
      <c r="AA15" s="19">
        <v>0</v>
      </c>
      <c r="AB15" s="19">
        <v>0</v>
      </c>
      <c r="AC15" s="19">
        <v>0</v>
      </c>
      <c r="AD15" s="19">
        <v>0</v>
      </c>
      <c r="AE15" s="19">
        <v>0</v>
      </c>
    </row>
    <row r="16" spans="1:33" x14ac:dyDescent="0.25">
      <c r="A16" t="s">
        <v>501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row>
    <row r="17" spans="1:31" x14ac:dyDescent="0.25">
      <c r="A17" t="s">
        <v>837</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row>
    <row r="18" spans="1:31" x14ac:dyDescent="0.25">
      <c r="A18" t="s">
        <v>504</v>
      </c>
      <c r="B18">
        <v>0</v>
      </c>
      <c r="C18">
        <v>0</v>
      </c>
      <c r="D18" s="4">
        <f>'Inflation Reduction Act'!B115</f>
        <v>3.6741195422005317</v>
      </c>
      <c r="E18" s="4">
        <f>'Inflation Reduction Act'!C115</f>
        <v>3.6741195422005317</v>
      </c>
      <c r="F18" s="4">
        <f>'Inflation Reduction Act'!D115</f>
        <v>3.6741195422005317</v>
      </c>
      <c r="G18" s="4">
        <f>'Inflation Reduction Act'!E115</f>
        <v>3.9720211267032774</v>
      </c>
      <c r="H18" s="4">
        <f>'Inflation Reduction Act'!F115</f>
        <v>3.9720211267032774</v>
      </c>
      <c r="I18" s="4">
        <f>'Inflation Reduction Act'!G115</f>
        <v>3.9720211267032774</v>
      </c>
      <c r="J18" s="4">
        <f>'Inflation Reduction Act'!H115</f>
        <v>3.9720211267032774</v>
      </c>
      <c r="K18" s="4">
        <f>'Inflation Reduction Act'!I115</f>
        <v>3.9720211267032774</v>
      </c>
      <c r="L18" s="4">
        <f>'Inflation Reduction Act'!J115</f>
        <v>3.9720211267032774</v>
      </c>
      <c r="M18" s="4">
        <f>'Inflation Reduction Act'!K115</f>
        <v>3.9720211267032774</v>
      </c>
      <c r="N18" s="4">
        <f>'Inflation Reduction Act'!L115</f>
        <v>3.9720211267032774</v>
      </c>
      <c r="O18" s="4">
        <f>'Inflation Reduction Act'!M115</f>
        <v>3.9720211267032774</v>
      </c>
      <c r="P18" s="4">
        <f>'Inflation Reduction Act'!N115</f>
        <v>3.9720211267032774</v>
      </c>
      <c r="Q18" s="4">
        <f>'Inflation Reduction Act'!O115</f>
        <v>3.9720211267032774</v>
      </c>
      <c r="R18" s="4">
        <f>'Inflation Reduction Act'!P115</f>
        <v>2.9790158450274578</v>
      </c>
      <c r="S18" s="4">
        <f>'Inflation Reduction Act'!Q115</f>
        <v>1.9860105633516387</v>
      </c>
      <c r="T18" s="4">
        <f>'Inflation Reduction Act'!R115</f>
        <v>0</v>
      </c>
      <c r="U18" s="4">
        <f>'Inflation Reduction Act'!S115</f>
        <v>0</v>
      </c>
      <c r="V18" s="4">
        <f>'Inflation Reduction Act'!T115</f>
        <v>0</v>
      </c>
      <c r="W18" s="4">
        <f>'Inflation Reduction Act'!U115</f>
        <v>0</v>
      </c>
      <c r="X18" s="4">
        <f>'Inflation Reduction Act'!V115</f>
        <v>0</v>
      </c>
      <c r="Y18" s="4">
        <f>'Inflation Reduction Act'!W115</f>
        <v>0</v>
      </c>
      <c r="Z18" s="4">
        <f>'Inflation Reduction Act'!X115</f>
        <v>0</v>
      </c>
      <c r="AA18" s="4">
        <f>'Inflation Reduction Act'!Y115</f>
        <v>0</v>
      </c>
      <c r="AB18" s="4">
        <f>'Inflation Reduction Act'!Z115</f>
        <v>0</v>
      </c>
      <c r="AC18" s="4">
        <f>'Inflation Reduction Act'!AA115</f>
        <v>0</v>
      </c>
      <c r="AD18" s="4">
        <f>'Inflation Reduction Act'!AB115</f>
        <v>0</v>
      </c>
      <c r="AE18" s="4">
        <f>'Inflation Reduction Act'!AC115</f>
        <v>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3"/>
  </sheetPr>
  <dimension ref="A1:AG18"/>
  <sheetViews>
    <sheetView topLeftCell="D1" workbookViewId="0">
      <selection activeCell="B18" sqref="B18:AE18"/>
    </sheetView>
  </sheetViews>
  <sheetFormatPr defaultRowHeight="15" x14ac:dyDescent="0.25"/>
  <cols>
    <col min="1" max="1" width="32.7109375" customWidth="1"/>
  </cols>
  <sheetData>
    <row r="1" spans="1:33" x14ac:dyDescent="0.25">
      <c r="A1" t="s">
        <v>172</v>
      </c>
      <c r="B1">
        <v>2021</v>
      </c>
      <c r="C1">
        <v>2022</v>
      </c>
      <c r="D1">
        <v>2023</v>
      </c>
      <c r="E1">
        <v>2024</v>
      </c>
      <c r="F1">
        <v>2025</v>
      </c>
      <c r="G1">
        <v>2026</v>
      </c>
      <c r="H1">
        <v>2027</v>
      </c>
      <c r="I1">
        <v>2028</v>
      </c>
      <c r="J1">
        <v>2029</v>
      </c>
      <c r="K1">
        <v>2030</v>
      </c>
      <c r="L1">
        <v>2031</v>
      </c>
      <c r="M1">
        <v>2032</v>
      </c>
      <c r="N1">
        <v>2033</v>
      </c>
      <c r="O1">
        <v>2034</v>
      </c>
      <c r="P1">
        <v>2035</v>
      </c>
      <c r="Q1">
        <v>2036</v>
      </c>
      <c r="R1">
        <v>2037</v>
      </c>
      <c r="S1">
        <v>2038</v>
      </c>
      <c r="T1">
        <v>2039</v>
      </c>
      <c r="U1">
        <v>2040</v>
      </c>
      <c r="V1">
        <v>2041</v>
      </c>
      <c r="W1">
        <v>2042</v>
      </c>
      <c r="X1">
        <v>2043</v>
      </c>
      <c r="Y1">
        <v>2044</v>
      </c>
      <c r="Z1">
        <v>2045</v>
      </c>
      <c r="AA1">
        <v>2046</v>
      </c>
      <c r="AB1">
        <v>2047</v>
      </c>
      <c r="AC1">
        <v>2048</v>
      </c>
      <c r="AD1">
        <v>2049</v>
      </c>
      <c r="AE1">
        <v>2050</v>
      </c>
    </row>
    <row r="2" spans="1:33" x14ac:dyDescent="0.25">
      <c r="A2" t="s">
        <v>829</v>
      </c>
      <c r="B2" s="20">
        <v>0</v>
      </c>
      <c r="C2" s="20">
        <v>0</v>
      </c>
      <c r="D2" s="20">
        <v>0</v>
      </c>
      <c r="E2" s="20">
        <v>0</v>
      </c>
      <c r="F2" s="20">
        <v>0</v>
      </c>
      <c r="G2" s="20">
        <v>0</v>
      </c>
      <c r="H2" s="20">
        <v>0</v>
      </c>
      <c r="I2" s="20">
        <v>0</v>
      </c>
      <c r="J2" s="20">
        <v>0</v>
      </c>
      <c r="K2" s="20">
        <v>0</v>
      </c>
      <c r="L2" s="20">
        <v>0</v>
      </c>
      <c r="M2" s="20">
        <v>0</v>
      </c>
      <c r="N2" s="20">
        <v>0</v>
      </c>
      <c r="O2" s="20">
        <v>0</v>
      </c>
      <c r="P2" s="20">
        <v>0</v>
      </c>
      <c r="Q2" s="20">
        <v>0</v>
      </c>
      <c r="R2" s="20">
        <v>0</v>
      </c>
      <c r="S2" s="20">
        <v>0</v>
      </c>
      <c r="T2" s="20">
        <v>0</v>
      </c>
      <c r="U2" s="20">
        <v>0</v>
      </c>
      <c r="V2" s="20">
        <v>0</v>
      </c>
      <c r="W2" s="20">
        <v>0</v>
      </c>
      <c r="X2" s="20">
        <v>0</v>
      </c>
      <c r="Y2" s="20">
        <v>0</v>
      </c>
      <c r="Z2" s="20">
        <v>0</v>
      </c>
      <c r="AA2" s="20">
        <v>0</v>
      </c>
      <c r="AB2" s="20">
        <v>0</v>
      </c>
      <c r="AC2" s="20">
        <v>0</v>
      </c>
      <c r="AD2" s="20">
        <v>0</v>
      </c>
      <c r="AE2" s="20">
        <v>0</v>
      </c>
      <c r="AF2" s="20"/>
      <c r="AG2" s="20"/>
    </row>
    <row r="3" spans="1:33" x14ac:dyDescent="0.25">
      <c r="A3" t="s">
        <v>830</v>
      </c>
      <c r="B3" s="20">
        <v>0</v>
      </c>
      <c r="C3" s="20">
        <v>0</v>
      </c>
      <c r="D3" s="20">
        <v>0</v>
      </c>
      <c r="E3" s="20">
        <v>0</v>
      </c>
      <c r="F3" s="20">
        <v>0</v>
      </c>
      <c r="G3" s="20">
        <v>0</v>
      </c>
      <c r="H3" s="20">
        <v>0</v>
      </c>
      <c r="I3" s="20">
        <v>0</v>
      </c>
      <c r="J3" s="20">
        <v>0</v>
      </c>
      <c r="K3" s="20">
        <v>0</v>
      </c>
      <c r="L3" s="20">
        <v>0</v>
      </c>
      <c r="M3" s="20">
        <v>0</v>
      </c>
      <c r="N3" s="20">
        <v>0</v>
      </c>
      <c r="O3" s="20">
        <v>0</v>
      </c>
      <c r="P3" s="20">
        <v>0</v>
      </c>
      <c r="Q3" s="20">
        <v>0</v>
      </c>
      <c r="R3" s="20">
        <v>0</v>
      </c>
      <c r="S3" s="20">
        <v>0</v>
      </c>
      <c r="T3" s="20">
        <v>0</v>
      </c>
      <c r="U3" s="20">
        <v>0</v>
      </c>
      <c r="V3" s="20">
        <v>0</v>
      </c>
      <c r="W3" s="20">
        <v>0</v>
      </c>
      <c r="X3" s="20">
        <v>0</v>
      </c>
      <c r="Y3" s="20">
        <v>0</v>
      </c>
      <c r="Z3" s="20">
        <v>0</v>
      </c>
      <c r="AA3" s="20">
        <v>0</v>
      </c>
      <c r="AB3" s="20">
        <v>0</v>
      </c>
      <c r="AC3" s="20">
        <v>0</v>
      </c>
      <c r="AD3" s="20">
        <v>0</v>
      </c>
      <c r="AE3" s="20">
        <v>0</v>
      </c>
      <c r="AF3" s="20"/>
      <c r="AG3" s="20"/>
    </row>
    <row r="4" spans="1:33" x14ac:dyDescent="0.25">
      <c r="A4" t="s">
        <v>831</v>
      </c>
      <c r="B4" s="20">
        <v>0</v>
      </c>
      <c r="C4" s="20">
        <v>0</v>
      </c>
      <c r="D4" s="20">
        <v>0</v>
      </c>
      <c r="E4" s="20">
        <v>0</v>
      </c>
      <c r="F4" s="20">
        <v>0</v>
      </c>
      <c r="G4" s="20">
        <v>0</v>
      </c>
      <c r="H4" s="20">
        <v>0</v>
      </c>
      <c r="I4" s="20">
        <v>0</v>
      </c>
      <c r="J4" s="20">
        <v>0</v>
      </c>
      <c r="K4" s="20">
        <v>0</v>
      </c>
      <c r="L4" s="20">
        <v>0</v>
      </c>
      <c r="M4" s="20">
        <v>0</v>
      </c>
      <c r="N4" s="20">
        <v>0</v>
      </c>
      <c r="O4" s="20">
        <v>0</v>
      </c>
      <c r="P4" s="20">
        <v>0</v>
      </c>
      <c r="Q4" s="20">
        <v>0</v>
      </c>
      <c r="R4" s="20">
        <v>0</v>
      </c>
      <c r="S4" s="20">
        <v>0</v>
      </c>
      <c r="T4" s="20">
        <v>0</v>
      </c>
      <c r="U4" s="20">
        <v>0</v>
      </c>
      <c r="V4" s="20">
        <v>0</v>
      </c>
      <c r="W4" s="20">
        <v>0</v>
      </c>
      <c r="X4" s="20">
        <v>0</v>
      </c>
      <c r="Y4" s="20">
        <v>0</v>
      </c>
      <c r="Z4" s="20">
        <v>0</v>
      </c>
      <c r="AA4" s="20">
        <v>0</v>
      </c>
      <c r="AB4" s="20">
        <v>0</v>
      </c>
      <c r="AC4" s="20">
        <v>0</v>
      </c>
      <c r="AD4" s="20">
        <v>0</v>
      </c>
      <c r="AE4" s="20">
        <v>0</v>
      </c>
      <c r="AF4" s="20"/>
      <c r="AG4" s="20"/>
    </row>
    <row r="5" spans="1:33" x14ac:dyDescent="0.25">
      <c r="A5" t="s">
        <v>40</v>
      </c>
      <c r="B5" s="20">
        <v>0</v>
      </c>
      <c r="C5" s="20">
        <v>0</v>
      </c>
      <c r="D5" s="20">
        <v>0</v>
      </c>
      <c r="E5" s="20">
        <v>0</v>
      </c>
      <c r="F5" s="20">
        <v>0</v>
      </c>
      <c r="G5" s="20">
        <v>0</v>
      </c>
      <c r="H5" s="20">
        <v>0</v>
      </c>
      <c r="I5" s="20">
        <v>0</v>
      </c>
      <c r="J5" s="20">
        <v>0</v>
      </c>
      <c r="K5" s="20">
        <v>0</v>
      </c>
      <c r="L5" s="20">
        <v>0</v>
      </c>
      <c r="M5" s="20">
        <v>0</v>
      </c>
      <c r="N5" s="20">
        <v>0</v>
      </c>
      <c r="O5" s="20">
        <v>0</v>
      </c>
      <c r="P5" s="20">
        <v>0</v>
      </c>
      <c r="Q5" s="20">
        <v>0</v>
      </c>
      <c r="R5" s="20">
        <v>0</v>
      </c>
      <c r="S5" s="20">
        <v>0</v>
      </c>
      <c r="T5" s="20">
        <v>0</v>
      </c>
      <c r="U5" s="20">
        <v>0</v>
      </c>
      <c r="V5" s="20">
        <v>0</v>
      </c>
      <c r="W5" s="20">
        <v>0</v>
      </c>
      <c r="X5" s="20">
        <v>0</v>
      </c>
      <c r="Y5" s="20">
        <v>0</v>
      </c>
      <c r="Z5" s="20">
        <v>0</v>
      </c>
      <c r="AA5" s="20">
        <v>0</v>
      </c>
      <c r="AB5" s="20">
        <v>0</v>
      </c>
      <c r="AC5" s="20">
        <v>0</v>
      </c>
      <c r="AD5" s="20">
        <v>0</v>
      </c>
      <c r="AE5" s="20">
        <v>0</v>
      </c>
      <c r="AF5" s="20"/>
      <c r="AG5" s="20"/>
    </row>
    <row r="6" spans="1:33" x14ac:dyDescent="0.25">
      <c r="A6" t="s">
        <v>24</v>
      </c>
      <c r="B6" s="20">
        <v>0</v>
      </c>
      <c r="C6" s="20">
        <v>0</v>
      </c>
      <c r="D6" s="20">
        <v>0</v>
      </c>
      <c r="E6" s="20">
        <v>0</v>
      </c>
      <c r="F6" s="20">
        <v>0</v>
      </c>
      <c r="G6" s="20">
        <v>0</v>
      </c>
      <c r="H6" s="20">
        <v>0</v>
      </c>
      <c r="I6" s="20">
        <v>0</v>
      </c>
      <c r="J6" s="20">
        <v>0</v>
      </c>
      <c r="K6" s="20">
        <v>0</v>
      </c>
      <c r="L6" s="20">
        <v>0</v>
      </c>
      <c r="M6" s="20">
        <v>0</v>
      </c>
      <c r="N6" s="20">
        <v>0</v>
      </c>
      <c r="O6" s="20">
        <v>0</v>
      </c>
      <c r="P6" s="20">
        <v>0</v>
      </c>
      <c r="Q6" s="20">
        <v>0</v>
      </c>
      <c r="R6" s="20">
        <v>0</v>
      </c>
      <c r="S6" s="20">
        <v>0</v>
      </c>
      <c r="T6" s="20">
        <v>0</v>
      </c>
      <c r="U6" s="20">
        <v>0</v>
      </c>
      <c r="V6" s="20">
        <v>0</v>
      </c>
      <c r="W6" s="20">
        <v>0</v>
      </c>
      <c r="X6" s="20">
        <v>0</v>
      </c>
      <c r="Y6" s="20">
        <v>0</v>
      </c>
      <c r="Z6" s="20">
        <v>0</v>
      </c>
      <c r="AA6" s="20">
        <v>0</v>
      </c>
      <c r="AB6" s="20">
        <v>0</v>
      </c>
      <c r="AC6" s="20">
        <v>0</v>
      </c>
      <c r="AD6" s="20">
        <v>0</v>
      </c>
      <c r="AE6" s="20">
        <v>0</v>
      </c>
      <c r="AF6" s="20"/>
      <c r="AG6" s="20"/>
    </row>
    <row r="7" spans="1:33" x14ac:dyDescent="0.25">
      <c r="A7" t="s">
        <v>509</v>
      </c>
      <c r="B7" s="20">
        <v>0</v>
      </c>
      <c r="C7" s="20">
        <v>0</v>
      </c>
      <c r="D7" s="20">
        <v>0</v>
      </c>
      <c r="E7" s="20">
        <v>0</v>
      </c>
      <c r="F7" s="20">
        <v>0</v>
      </c>
      <c r="G7" s="20">
        <v>0</v>
      </c>
      <c r="H7" s="20">
        <v>0</v>
      </c>
      <c r="I7" s="20">
        <v>0</v>
      </c>
      <c r="J7" s="20">
        <v>0</v>
      </c>
      <c r="K7" s="20">
        <v>0</v>
      </c>
      <c r="L7" s="20">
        <v>0</v>
      </c>
      <c r="M7" s="20">
        <v>0</v>
      </c>
      <c r="N7" s="20">
        <v>0</v>
      </c>
      <c r="O7" s="20">
        <v>0</v>
      </c>
      <c r="P7" s="20">
        <v>0</v>
      </c>
      <c r="Q7" s="20">
        <v>0</v>
      </c>
      <c r="R7" s="20">
        <v>0</v>
      </c>
      <c r="S7" s="20">
        <v>0</v>
      </c>
      <c r="T7" s="20">
        <v>0</v>
      </c>
      <c r="U7" s="20">
        <v>0</v>
      </c>
      <c r="V7" s="20">
        <v>0</v>
      </c>
      <c r="W7" s="20">
        <v>0</v>
      </c>
      <c r="X7" s="20">
        <v>0</v>
      </c>
      <c r="Y7" s="20">
        <v>0</v>
      </c>
      <c r="Z7" s="20">
        <v>0</v>
      </c>
      <c r="AA7" s="20">
        <v>0</v>
      </c>
      <c r="AB7" s="20">
        <v>0</v>
      </c>
      <c r="AC7" s="20">
        <v>0</v>
      </c>
      <c r="AD7" s="20">
        <v>0</v>
      </c>
      <c r="AE7" s="20">
        <v>0</v>
      </c>
      <c r="AF7" s="20"/>
      <c r="AG7" s="20"/>
    </row>
    <row r="8" spans="1:33" x14ac:dyDescent="0.25">
      <c r="A8" t="s">
        <v>832</v>
      </c>
      <c r="B8" s="20">
        <f>Calculations!D7</f>
        <v>233752.94999999998</v>
      </c>
      <c r="C8" s="20">
        <f>Calculations!E7</f>
        <v>191193.21</v>
      </c>
      <c r="D8" s="20">
        <f>Calculations!F7</f>
        <v>393320.22572036472</v>
      </c>
      <c r="E8" s="20">
        <f>Calculations!G7</f>
        <v>373483.10336651467</v>
      </c>
      <c r="F8" s="20">
        <f>Calculations!H7</f>
        <v>356430.04534913879</v>
      </c>
      <c r="G8" s="20">
        <f>Calculations!I7</f>
        <v>337790.42589412362</v>
      </c>
      <c r="H8" s="20">
        <f>Calculations!J7</f>
        <v>323718.39373404259</v>
      </c>
      <c r="I8" s="20">
        <f>Calculations!K7</f>
        <v>305129.62961900258</v>
      </c>
      <c r="J8" s="20">
        <f>Calculations!L7</f>
        <v>288649.22053319152</v>
      </c>
      <c r="K8" s="20">
        <v>0</v>
      </c>
      <c r="L8" s="20">
        <v>0</v>
      </c>
      <c r="M8" s="20">
        <v>0</v>
      </c>
      <c r="N8" s="20">
        <v>0</v>
      </c>
      <c r="O8" s="20">
        <v>0</v>
      </c>
      <c r="P8" s="20">
        <v>0</v>
      </c>
      <c r="Q8" s="20">
        <v>0</v>
      </c>
      <c r="R8" s="20">
        <v>0</v>
      </c>
      <c r="S8" s="20">
        <v>0</v>
      </c>
      <c r="T8" s="20">
        <f>Calculations!V7</f>
        <v>40429.072999999997</v>
      </c>
      <c r="U8" s="20">
        <f>Calculations!W7</f>
        <v>40021.377999999997</v>
      </c>
      <c r="V8" s="20">
        <f>Calculations!X7</f>
        <v>39645.239999999991</v>
      </c>
      <c r="W8" s="20">
        <f>Calculations!Y7</f>
        <v>39288.062999999995</v>
      </c>
      <c r="X8" s="20">
        <f>Calculations!Z7</f>
        <v>38942.208999999995</v>
      </c>
      <c r="Y8" s="20">
        <f>Calculations!AA7</f>
        <v>38592.133999999991</v>
      </c>
      <c r="Z8" s="20">
        <f>Calculations!AB7</f>
        <v>38234.688999999991</v>
      </c>
      <c r="AA8" s="20">
        <f>Calculations!AC7</f>
        <v>37916.974999999991</v>
      </c>
      <c r="AB8" s="20">
        <f>Calculations!AD7</f>
        <v>37619.628999999994</v>
      </c>
      <c r="AC8" s="20">
        <f>Calculations!AE7</f>
        <v>37333.337999999996</v>
      </c>
      <c r="AD8" s="20">
        <f>Calculations!AF7</f>
        <v>37047.515999999996</v>
      </c>
      <c r="AE8" s="20">
        <f>Calculations!AG7</f>
        <v>36783.267999999996</v>
      </c>
      <c r="AF8" s="20"/>
      <c r="AG8" s="20"/>
    </row>
    <row r="9" spans="1:33" x14ac:dyDescent="0.25">
      <c r="A9" t="s">
        <v>833</v>
      </c>
      <c r="B9" s="20">
        <f>Calculations!D21</f>
        <v>1240009.2</v>
      </c>
      <c r="C9" s="20">
        <f>Calculations!E21</f>
        <v>1018003.8959999999</v>
      </c>
      <c r="D9" s="20">
        <f>Calculations!F21</f>
        <v>2343587.4</v>
      </c>
      <c r="E9" s="20">
        <f>Calculations!G21</f>
        <v>2257240.5</v>
      </c>
      <c r="F9" s="20">
        <f>Calculations!H21</f>
        <v>2178423.5625</v>
      </c>
      <c r="G9" s="20">
        <f>Calculations!I21</f>
        <v>2105484.0750000002</v>
      </c>
      <c r="H9" s="20">
        <f>Calculations!J21</f>
        <v>2039046.4125000001</v>
      </c>
      <c r="I9" s="20">
        <f>Calculations!K21</f>
        <v>1978844.175</v>
      </c>
      <c r="J9" s="20">
        <f>Calculations!L21</f>
        <v>1923166.575</v>
      </c>
      <c r="K9" s="20">
        <f>Calculations!M21</f>
        <v>1873553.7375</v>
      </c>
      <c r="L9" s="20">
        <f>Calculations!N21</f>
        <v>1828836</v>
      </c>
      <c r="M9" s="20">
        <f>Calculations!O21</f>
        <v>1788830.2125000001</v>
      </c>
      <c r="N9" s="20">
        <f>Calculations!P21</f>
        <v>1753465.6125</v>
      </c>
      <c r="O9" s="20">
        <f>Calculations!Q21</f>
        <v>1721401.875</v>
      </c>
      <c r="P9" s="20">
        <f>Calculations!R21</f>
        <v>1693929.375</v>
      </c>
      <c r="Q9" s="20">
        <f>Calculations!S21</f>
        <v>1669258.2375</v>
      </c>
      <c r="R9" s="20">
        <f>Calculations!T21</f>
        <v>1235822.315625</v>
      </c>
      <c r="S9" s="20">
        <f>Calculations!U21</f>
        <v>814751.1</v>
      </c>
      <c r="T9" s="20">
        <f>Calculations!V21</f>
        <v>259722.14999999997</v>
      </c>
      <c r="U9" s="20">
        <f>Calculations!W21</f>
        <v>257505.78999999995</v>
      </c>
      <c r="V9" s="20">
        <f>Calculations!X21</f>
        <v>255554.07999999996</v>
      </c>
      <c r="W9" s="20">
        <f>Calculations!Y21</f>
        <v>253886.44999999995</v>
      </c>
      <c r="X9" s="20">
        <f>Calculations!Z21</f>
        <v>252480.78999999995</v>
      </c>
      <c r="Y9" s="20">
        <f>Calculations!AA21</f>
        <v>251185.00999999995</v>
      </c>
      <c r="Z9" s="20">
        <f>Calculations!AB21</f>
        <v>249954.21999999997</v>
      </c>
      <c r="AA9" s="20">
        <f>Calculations!AC21</f>
        <v>248877.52999999997</v>
      </c>
      <c r="AB9" s="20">
        <f>Calculations!AD21</f>
        <v>247712.39999999997</v>
      </c>
      <c r="AC9" s="20">
        <f>Calculations!AE21</f>
        <v>246570.04999999996</v>
      </c>
      <c r="AD9" s="20">
        <f>Calculations!AF21</f>
        <v>245362.03999999995</v>
      </c>
      <c r="AE9" s="20">
        <f>Calculations!AG21</f>
        <v>243934.93999999997</v>
      </c>
      <c r="AF9" s="20"/>
      <c r="AG9" s="20"/>
    </row>
    <row r="10" spans="1:33" x14ac:dyDescent="0.25">
      <c r="A10" t="s">
        <v>25</v>
      </c>
      <c r="B10" s="20">
        <v>0</v>
      </c>
      <c r="C10" s="20">
        <v>0</v>
      </c>
      <c r="D10" s="20">
        <v>0</v>
      </c>
      <c r="E10" s="20">
        <v>0</v>
      </c>
      <c r="F10" s="20">
        <v>0</v>
      </c>
      <c r="G10" s="20">
        <v>0</v>
      </c>
      <c r="H10" s="20">
        <v>0</v>
      </c>
      <c r="I10" s="20">
        <v>0</v>
      </c>
      <c r="J10" s="20">
        <v>0</v>
      </c>
      <c r="K10" s="20">
        <v>0</v>
      </c>
      <c r="L10" s="20">
        <v>0</v>
      </c>
      <c r="M10" s="20">
        <v>0</v>
      </c>
      <c r="N10" s="20">
        <v>0</v>
      </c>
      <c r="O10" s="20">
        <v>0</v>
      </c>
      <c r="P10" s="20">
        <v>0</v>
      </c>
      <c r="Q10" s="20">
        <v>0</v>
      </c>
      <c r="R10" s="20">
        <v>0</v>
      </c>
      <c r="S10" s="20">
        <v>0</v>
      </c>
      <c r="T10" s="20">
        <v>0</v>
      </c>
      <c r="U10" s="20">
        <v>0</v>
      </c>
      <c r="V10" s="20">
        <v>0</v>
      </c>
      <c r="W10" s="20">
        <v>0</v>
      </c>
      <c r="X10" s="20">
        <v>0</v>
      </c>
      <c r="Y10" s="20">
        <v>0</v>
      </c>
      <c r="Z10" s="20">
        <v>0</v>
      </c>
      <c r="AA10" s="20">
        <v>0</v>
      </c>
      <c r="AB10" s="20">
        <v>0</v>
      </c>
      <c r="AC10" s="20">
        <v>0</v>
      </c>
      <c r="AD10" s="20">
        <v>0</v>
      </c>
      <c r="AE10" s="20">
        <v>0</v>
      </c>
      <c r="AF10" s="20"/>
      <c r="AG10" s="20"/>
    </row>
    <row r="11" spans="1:33" x14ac:dyDescent="0.25">
      <c r="A11" t="s">
        <v>301</v>
      </c>
      <c r="B11" s="20">
        <f>Calculations!D27</f>
        <v>398018.85999999993</v>
      </c>
      <c r="C11" s="20">
        <f>Calculations!E27</f>
        <v>391888.35999999993</v>
      </c>
      <c r="D11" s="20">
        <f>Calculations!F27</f>
        <v>2396746.6875</v>
      </c>
      <c r="E11" s="20">
        <f>Calculations!G27</f>
        <v>2358963.6750000003</v>
      </c>
      <c r="F11" s="20">
        <f>Calculations!H27</f>
        <v>2321338.8374999999</v>
      </c>
      <c r="G11" s="20">
        <f>Calculations!I27</f>
        <v>2283863.85</v>
      </c>
      <c r="H11" s="20">
        <f>Calculations!J27</f>
        <v>2246547.0375000001</v>
      </c>
      <c r="I11" s="20">
        <f>Calculations!K27</f>
        <v>2209380.0750000002</v>
      </c>
      <c r="J11" s="20">
        <f>Calculations!L27</f>
        <v>2172367.125</v>
      </c>
      <c r="K11" s="20">
        <f>Calculations!M27</f>
        <v>2135512.35</v>
      </c>
      <c r="L11" s="20">
        <f>Calculations!N27</f>
        <v>2098395.3374999999</v>
      </c>
      <c r="M11" s="20">
        <f>Calculations!O27</f>
        <v>2087901.675</v>
      </c>
      <c r="N11" s="20">
        <f>Calculations!P27</f>
        <v>2077462.125</v>
      </c>
      <c r="O11" s="20">
        <f>Calculations!Q27</f>
        <v>2067076.6875</v>
      </c>
      <c r="P11" s="20">
        <f>Calculations!R27</f>
        <v>2056741.2</v>
      </c>
      <c r="Q11" s="20">
        <f>Calculations!S27</f>
        <v>2046455.6625000001</v>
      </c>
      <c r="R11" s="20">
        <f>Calculations!T27</f>
        <v>2036224.2375</v>
      </c>
      <c r="S11" s="20">
        <f>Calculations!U27</f>
        <v>2026042.7625</v>
      </c>
      <c r="T11" s="20">
        <f>Calculations!V27</f>
        <v>324483.00999999995</v>
      </c>
      <c r="U11" s="20">
        <f>Calculations!W27</f>
        <v>322860.93999999994</v>
      </c>
      <c r="V11" s="20">
        <f>Calculations!X27</f>
        <v>321246.90999999997</v>
      </c>
      <c r="W11" s="20">
        <f>Calculations!Y27</f>
        <v>319640.24999999994</v>
      </c>
      <c r="X11" s="20">
        <f>Calculations!Z27</f>
        <v>318042.29999999993</v>
      </c>
      <c r="Y11" s="20">
        <f>Calculations!AA27</f>
        <v>316451.71999999997</v>
      </c>
      <c r="Z11" s="20">
        <f>Calculations!AB27</f>
        <v>314869.84999999998</v>
      </c>
      <c r="AA11" s="20">
        <f>Calculations!AC27</f>
        <v>313295.34999999998</v>
      </c>
      <c r="AB11" s="20">
        <f>Calculations!AD27</f>
        <v>311728.88999999996</v>
      </c>
      <c r="AC11" s="20">
        <f>Calculations!AE27</f>
        <v>310170.46999999997</v>
      </c>
      <c r="AD11" s="20">
        <f>Calculations!AF27</f>
        <v>308619.41999999993</v>
      </c>
      <c r="AE11" s="20">
        <f>Calculations!AG27</f>
        <v>307076.40999999997</v>
      </c>
      <c r="AF11" s="20"/>
      <c r="AG11" s="20"/>
    </row>
    <row r="12" spans="1:33" x14ac:dyDescent="0.25">
      <c r="A12" t="s">
        <v>834</v>
      </c>
      <c r="B12" s="20">
        <v>0</v>
      </c>
      <c r="C12" s="20">
        <v>0</v>
      </c>
      <c r="D12" s="20">
        <v>0</v>
      </c>
      <c r="E12" s="20">
        <v>0</v>
      </c>
      <c r="F12" s="20">
        <v>0</v>
      </c>
      <c r="G12" s="20">
        <v>0</v>
      </c>
      <c r="H12" s="20">
        <v>0</v>
      </c>
      <c r="I12" s="20">
        <v>0</v>
      </c>
      <c r="J12" s="20">
        <v>0</v>
      </c>
      <c r="K12" s="20">
        <v>0</v>
      </c>
      <c r="L12" s="20">
        <v>0</v>
      </c>
      <c r="M12" s="20">
        <v>0</v>
      </c>
      <c r="N12" s="20">
        <v>0</v>
      </c>
      <c r="O12" s="20">
        <v>0</v>
      </c>
      <c r="P12" s="20">
        <v>0</v>
      </c>
      <c r="Q12" s="20">
        <v>0</v>
      </c>
      <c r="R12" s="20">
        <v>0</v>
      </c>
      <c r="S12" s="20">
        <v>0</v>
      </c>
      <c r="T12" s="20">
        <v>0</v>
      </c>
      <c r="U12" s="20">
        <v>0</v>
      </c>
      <c r="V12" s="20">
        <v>0</v>
      </c>
      <c r="W12" s="20">
        <v>0</v>
      </c>
      <c r="X12" s="20">
        <v>0</v>
      </c>
      <c r="Y12" s="20">
        <v>0</v>
      </c>
      <c r="Z12" s="20">
        <v>0</v>
      </c>
      <c r="AA12" s="20">
        <v>0</v>
      </c>
      <c r="AB12" s="20">
        <v>0</v>
      </c>
      <c r="AC12" s="20">
        <v>0</v>
      </c>
      <c r="AD12" s="20">
        <v>0</v>
      </c>
      <c r="AE12" s="20">
        <v>0</v>
      </c>
      <c r="AF12" s="20"/>
      <c r="AG12" s="20"/>
    </row>
    <row r="13" spans="1:33" x14ac:dyDescent="0.25">
      <c r="A13" t="s">
        <v>835</v>
      </c>
      <c r="B13" s="20">
        <v>0</v>
      </c>
      <c r="C13" s="20">
        <v>0</v>
      </c>
      <c r="D13" s="20">
        <v>0</v>
      </c>
      <c r="E13" s="20">
        <v>0</v>
      </c>
      <c r="F13" s="20">
        <v>0</v>
      </c>
      <c r="G13" s="20">
        <v>0</v>
      </c>
      <c r="H13" s="20">
        <v>0</v>
      </c>
      <c r="I13" s="20">
        <v>0</v>
      </c>
      <c r="J13" s="20">
        <v>0</v>
      </c>
      <c r="K13" s="20">
        <v>0</v>
      </c>
      <c r="L13" s="20">
        <v>0</v>
      </c>
      <c r="M13" s="20">
        <v>0</v>
      </c>
      <c r="N13" s="20">
        <v>0</v>
      </c>
      <c r="O13" s="20">
        <v>0</v>
      </c>
      <c r="P13" s="20">
        <v>0</v>
      </c>
      <c r="Q13" s="20">
        <v>0</v>
      </c>
      <c r="R13" s="20">
        <v>0</v>
      </c>
      <c r="S13" s="20">
        <v>0</v>
      </c>
      <c r="T13" s="20">
        <v>0</v>
      </c>
      <c r="U13" s="20">
        <v>0</v>
      </c>
      <c r="V13" s="20">
        <v>0</v>
      </c>
      <c r="W13" s="20">
        <v>0</v>
      </c>
      <c r="X13" s="20">
        <v>0</v>
      </c>
      <c r="Y13" s="20">
        <v>0</v>
      </c>
      <c r="Z13" s="20">
        <v>0</v>
      </c>
      <c r="AA13" s="20">
        <v>0</v>
      </c>
      <c r="AB13" s="20">
        <v>0</v>
      </c>
      <c r="AC13" s="20">
        <v>0</v>
      </c>
      <c r="AD13" s="20">
        <v>0</v>
      </c>
      <c r="AE13" s="20">
        <v>0</v>
      </c>
      <c r="AF13" s="20"/>
      <c r="AG13" s="20"/>
    </row>
    <row r="14" spans="1:33" x14ac:dyDescent="0.25">
      <c r="A14" t="s">
        <v>836</v>
      </c>
      <c r="B14" s="20">
        <v>0</v>
      </c>
      <c r="C14" s="20">
        <v>0</v>
      </c>
      <c r="D14" s="20">
        <v>0</v>
      </c>
      <c r="E14" s="20">
        <v>0</v>
      </c>
      <c r="F14" s="20">
        <v>0</v>
      </c>
      <c r="G14" s="20">
        <v>0</v>
      </c>
      <c r="H14" s="20">
        <v>0</v>
      </c>
      <c r="I14" s="20">
        <v>0</v>
      </c>
      <c r="J14" s="20">
        <v>0</v>
      </c>
      <c r="K14" s="20">
        <v>0</v>
      </c>
      <c r="L14" s="20">
        <v>0</v>
      </c>
      <c r="M14" s="20">
        <v>0</v>
      </c>
      <c r="N14" s="20">
        <v>0</v>
      </c>
      <c r="O14" s="20">
        <v>0</v>
      </c>
      <c r="P14" s="20">
        <v>0</v>
      </c>
      <c r="Q14" s="20">
        <v>0</v>
      </c>
      <c r="R14" s="20">
        <v>0</v>
      </c>
      <c r="S14" s="20">
        <v>0</v>
      </c>
      <c r="T14" s="20">
        <v>0</v>
      </c>
      <c r="U14" s="20">
        <v>0</v>
      </c>
      <c r="V14" s="20">
        <v>0</v>
      </c>
      <c r="W14" s="20">
        <v>0</v>
      </c>
      <c r="X14" s="20">
        <v>0</v>
      </c>
      <c r="Y14" s="20">
        <v>0</v>
      </c>
      <c r="Z14" s="20">
        <v>0</v>
      </c>
      <c r="AA14" s="20">
        <v>0</v>
      </c>
      <c r="AB14" s="20">
        <v>0</v>
      </c>
      <c r="AC14" s="20">
        <v>0</v>
      </c>
      <c r="AD14" s="20">
        <v>0</v>
      </c>
      <c r="AE14" s="20">
        <v>0</v>
      </c>
      <c r="AF14" s="20"/>
      <c r="AG14" s="20"/>
    </row>
    <row r="15" spans="1:33" x14ac:dyDescent="0.25">
      <c r="A15" t="s">
        <v>510</v>
      </c>
      <c r="B15" s="20">
        <f>Calculations!D14</f>
        <v>794898.72</v>
      </c>
      <c r="C15" s="20">
        <f>Calculations!E14</f>
        <v>751452.57</v>
      </c>
      <c r="D15" s="20">
        <f>Calculations!F14</f>
        <v>1469824.5375000001</v>
      </c>
      <c r="E15" s="20">
        <f>Calculations!G14</f>
        <v>1356358.95</v>
      </c>
      <c r="F15" s="20">
        <f>Calculations!H14</f>
        <v>1279694.0250000001</v>
      </c>
      <c r="G15" s="20">
        <f>Calculations!I14</f>
        <v>1231513.0875000001</v>
      </c>
      <c r="H15" s="20">
        <f>Calculations!J14</f>
        <v>1187677.8</v>
      </c>
      <c r="I15" s="20">
        <f>Calculations!K14</f>
        <v>1147393.125</v>
      </c>
      <c r="J15" s="20">
        <f>Calculations!L14</f>
        <v>1110067.9875</v>
      </c>
      <c r="K15" s="20">
        <f>Calculations!M14</f>
        <v>1075211.2124999999</v>
      </c>
      <c r="L15" s="20">
        <f>Calculations!N14</f>
        <v>1044795.8250000001</v>
      </c>
      <c r="M15" s="20">
        <f>Calculations!O14</f>
        <v>1016307.675</v>
      </c>
      <c r="N15" s="20">
        <f>Calculations!P14</f>
        <v>989451.22499999998</v>
      </c>
      <c r="O15" s="20">
        <f>Calculations!Q14</f>
        <v>963993.375</v>
      </c>
      <c r="P15" s="20">
        <f>Calculations!R14</f>
        <v>939750.97499999998</v>
      </c>
      <c r="Q15" s="20">
        <f>Calculations!S14</f>
        <v>926360.21250000002</v>
      </c>
      <c r="R15" s="20">
        <f>Calculations!T14</f>
        <v>685869.69374999998</v>
      </c>
      <c r="S15" s="20">
        <f>Calculations!U14</f>
        <v>451976.73749999999</v>
      </c>
      <c r="T15" s="20">
        <f>Calculations!V14</f>
        <v>0</v>
      </c>
      <c r="U15" s="20">
        <f>Calculations!W14</f>
        <v>0</v>
      </c>
      <c r="V15" s="20">
        <f>Calculations!X14</f>
        <v>0</v>
      </c>
      <c r="W15" s="20">
        <f>Calculations!Y14</f>
        <v>0</v>
      </c>
      <c r="X15" s="20">
        <f>Calculations!Z14</f>
        <v>0</v>
      </c>
      <c r="Y15" s="20">
        <f>Calculations!AA14</f>
        <v>0</v>
      </c>
      <c r="Z15" s="20">
        <f>Calculations!AB14</f>
        <v>0</v>
      </c>
      <c r="AA15" s="20">
        <f>Calculations!AC14</f>
        <v>0</v>
      </c>
      <c r="AB15" s="20">
        <f>Calculations!AD14</f>
        <v>0</v>
      </c>
      <c r="AC15" s="20">
        <f>Calculations!AE14</f>
        <v>0</v>
      </c>
      <c r="AD15" s="20">
        <f>Calculations!AF14</f>
        <v>0</v>
      </c>
      <c r="AE15" s="20">
        <f>Calculations!AG14</f>
        <v>0</v>
      </c>
      <c r="AF15" s="20"/>
      <c r="AG15" s="20"/>
    </row>
    <row r="16" spans="1:33" x14ac:dyDescent="0.25">
      <c r="A16" t="s">
        <v>501</v>
      </c>
      <c r="B16" s="20">
        <f>B12</f>
        <v>0</v>
      </c>
      <c r="C16" s="20">
        <f t="shared" ref="C16:AE16" si="0">C12</f>
        <v>0</v>
      </c>
      <c r="D16" s="20">
        <f t="shared" si="0"/>
        <v>0</v>
      </c>
      <c r="E16" s="20">
        <f t="shared" si="0"/>
        <v>0</v>
      </c>
      <c r="F16" s="20">
        <f t="shared" si="0"/>
        <v>0</v>
      </c>
      <c r="G16" s="20">
        <f t="shared" si="0"/>
        <v>0</v>
      </c>
      <c r="H16" s="20">
        <f t="shared" si="0"/>
        <v>0</v>
      </c>
      <c r="I16" s="20">
        <f t="shared" si="0"/>
        <v>0</v>
      </c>
      <c r="J16" s="20">
        <f t="shared" si="0"/>
        <v>0</v>
      </c>
      <c r="K16" s="20">
        <f t="shared" si="0"/>
        <v>0</v>
      </c>
      <c r="L16" s="20">
        <f t="shared" si="0"/>
        <v>0</v>
      </c>
      <c r="M16" s="20">
        <f t="shared" si="0"/>
        <v>0</v>
      </c>
      <c r="N16" s="20">
        <f t="shared" si="0"/>
        <v>0</v>
      </c>
      <c r="O16" s="20">
        <f t="shared" si="0"/>
        <v>0</v>
      </c>
      <c r="P16" s="20">
        <f t="shared" si="0"/>
        <v>0</v>
      </c>
      <c r="Q16" s="20">
        <f t="shared" si="0"/>
        <v>0</v>
      </c>
      <c r="R16" s="20">
        <f t="shared" si="0"/>
        <v>0</v>
      </c>
      <c r="S16" s="20">
        <f t="shared" si="0"/>
        <v>0</v>
      </c>
      <c r="T16" s="20">
        <f t="shared" si="0"/>
        <v>0</v>
      </c>
      <c r="U16" s="20">
        <f t="shared" si="0"/>
        <v>0</v>
      </c>
      <c r="V16" s="20">
        <f t="shared" si="0"/>
        <v>0</v>
      </c>
      <c r="W16" s="20">
        <f t="shared" si="0"/>
        <v>0</v>
      </c>
      <c r="X16" s="20">
        <f t="shared" si="0"/>
        <v>0</v>
      </c>
      <c r="Y16" s="20">
        <f t="shared" si="0"/>
        <v>0</v>
      </c>
      <c r="Z16" s="20">
        <f t="shared" si="0"/>
        <v>0</v>
      </c>
      <c r="AA16" s="20">
        <f t="shared" si="0"/>
        <v>0</v>
      </c>
      <c r="AB16" s="20">
        <f t="shared" si="0"/>
        <v>0</v>
      </c>
      <c r="AC16" s="20">
        <f t="shared" si="0"/>
        <v>0</v>
      </c>
      <c r="AD16" s="20">
        <f t="shared" si="0"/>
        <v>0</v>
      </c>
      <c r="AE16" s="20">
        <f t="shared" si="0"/>
        <v>0</v>
      </c>
      <c r="AF16" s="20"/>
      <c r="AG16" s="20"/>
    </row>
    <row r="17" spans="1:33" x14ac:dyDescent="0.25">
      <c r="A17" t="s">
        <v>837</v>
      </c>
      <c r="B17" s="20">
        <f>B12</f>
        <v>0</v>
      </c>
      <c r="C17" s="20">
        <f t="shared" ref="C17:AE17" si="1">C12</f>
        <v>0</v>
      </c>
      <c r="D17" s="20">
        <f t="shared" si="1"/>
        <v>0</v>
      </c>
      <c r="E17" s="20">
        <f t="shared" si="1"/>
        <v>0</v>
      </c>
      <c r="F17" s="20">
        <f t="shared" si="1"/>
        <v>0</v>
      </c>
      <c r="G17" s="20">
        <f t="shared" si="1"/>
        <v>0</v>
      </c>
      <c r="H17" s="20">
        <f t="shared" si="1"/>
        <v>0</v>
      </c>
      <c r="I17" s="20">
        <f t="shared" si="1"/>
        <v>0</v>
      </c>
      <c r="J17" s="20">
        <f t="shared" si="1"/>
        <v>0</v>
      </c>
      <c r="K17" s="20">
        <f t="shared" si="1"/>
        <v>0</v>
      </c>
      <c r="L17" s="20">
        <f t="shared" si="1"/>
        <v>0</v>
      </c>
      <c r="M17" s="20">
        <f t="shared" si="1"/>
        <v>0</v>
      </c>
      <c r="N17" s="20">
        <f t="shared" si="1"/>
        <v>0</v>
      </c>
      <c r="O17" s="20">
        <f t="shared" si="1"/>
        <v>0</v>
      </c>
      <c r="P17" s="20">
        <f t="shared" si="1"/>
        <v>0</v>
      </c>
      <c r="Q17" s="20">
        <f t="shared" si="1"/>
        <v>0</v>
      </c>
      <c r="R17" s="20">
        <f t="shared" si="1"/>
        <v>0</v>
      </c>
      <c r="S17" s="20">
        <f t="shared" si="1"/>
        <v>0</v>
      </c>
      <c r="T17" s="20">
        <f t="shared" si="1"/>
        <v>0</v>
      </c>
      <c r="U17" s="20">
        <f t="shared" si="1"/>
        <v>0</v>
      </c>
      <c r="V17" s="20">
        <f t="shared" si="1"/>
        <v>0</v>
      </c>
      <c r="W17" s="20">
        <f t="shared" si="1"/>
        <v>0</v>
      </c>
      <c r="X17" s="20">
        <f t="shared" si="1"/>
        <v>0</v>
      </c>
      <c r="Y17" s="20">
        <f t="shared" si="1"/>
        <v>0</v>
      </c>
      <c r="Z17" s="20">
        <f t="shared" si="1"/>
        <v>0</v>
      </c>
      <c r="AA17" s="20">
        <f t="shared" si="1"/>
        <v>0</v>
      </c>
      <c r="AB17" s="20">
        <f t="shared" si="1"/>
        <v>0</v>
      </c>
      <c r="AC17" s="20">
        <f t="shared" si="1"/>
        <v>0</v>
      </c>
      <c r="AD17" s="20">
        <f t="shared" si="1"/>
        <v>0</v>
      </c>
      <c r="AE17" s="20">
        <f t="shared" si="1"/>
        <v>0</v>
      </c>
      <c r="AF17" s="20"/>
      <c r="AG17" s="20"/>
    </row>
    <row r="18" spans="1:33" x14ac:dyDescent="0.25">
      <c r="A18" t="s">
        <v>504</v>
      </c>
      <c r="B18" s="20">
        <v>0</v>
      </c>
      <c r="C18" s="20">
        <v>0</v>
      </c>
      <c r="D18" s="20">
        <v>0</v>
      </c>
      <c r="E18" s="20">
        <v>0</v>
      </c>
      <c r="F18" s="20">
        <v>0</v>
      </c>
      <c r="G18" s="20">
        <v>0</v>
      </c>
      <c r="H18" s="20">
        <v>0</v>
      </c>
      <c r="I18" s="20">
        <v>0</v>
      </c>
      <c r="J18" s="20">
        <v>0</v>
      </c>
      <c r="K18" s="20">
        <v>0</v>
      </c>
      <c r="L18" s="20">
        <v>0</v>
      </c>
      <c r="M18" s="20">
        <v>0</v>
      </c>
      <c r="N18" s="20">
        <v>0</v>
      </c>
      <c r="O18" s="20">
        <v>0</v>
      </c>
      <c r="P18" s="20">
        <v>0</v>
      </c>
      <c r="Q18" s="20">
        <v>0</v>
      </c>
      <c r="R18" s="20">
        <v>0</v>
      </c>
      <c r="S18" s="20">
        <v>0</v>
      </c>
      <c r="T18" s="20">
        <v>0</v>
      </c>
      <c r="U18" s="20">
        <v>0</v>
      </c>
      <c r="V18" s="20">
        <v>0</v>
      </c>
      <c r="W18" s="20">
        <v>0</v>
      </c>
      <c r="X18" s="20">
        <v>0</v>
      </c>
      <c r="Y18" s="20">
        <v>0</v>
      </c>
      <c r="Z18" s="20">
        <v>0</v>
      </c>
      <c r="AA18" s="20">
        <v>0</v>
      </c>
      <c r="AB18" s="20">
        <v>0</v>
      </c>
      <c r="AC18" s="20">
        <v>0</v>
      </c>
      <c r="AD18" s="20">
        <v>0</v>
      </c>
      <c r="AE18" s="20">
        <v>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N31"/>
  <sheetViews>
    <sheetView workbookViewId="0">
      <selection activeCell="D27" sqref="D27"/>
    </sheetView>
  </sheetViews>
  <sheetFormatPr defaultColWidth="9.140625" defaultRowHeight="15" x14ac:dyDescent="0.25"/>
  <cols>
    <col min="1" max="1" width="32.42578125" customWidth="1"/>
    <col min="2" max="2" width="87.7109375" customWidth="1"/>
    <col min="13" max="13" width="11.5703125" customWidth="1"/>
  </cols>
  <sheetData>
    <row r="1" spans="1:14" x14ac:dyDescent="0.25">
      <c r="A1" t="s">
        <v>5</v>
      </c>
    </row>
    <row r="2" spans="1:14" x14ac:dyDescent="0.25">
      <c r="A2" s="1" t="s">
        <v>166</v>
      </c>
    </row>
    <row r="3" spans="1:14" x14ac:dyDescent="0.25">
      <c r="A3" t="s">
        <v>7</v>
      </c>
    </row>
    <row r="4" spans="1:14" x14ac:dyDescent="0.25">
      <c r="A4" t="s">
        <v>13</v>
      </c>
    </row>
    <row r="5" spans="1:14" x14ac:dyDescent="0.25">
      <c r="A5" t="s">
        <v>14</v>
      </c>
    </row>
    <row r="7" spans="1:14" x14ac:dyDescent="0.25">
      <c r="B7" s="1"/>
      <c r="C7" s="1" t="s">
        <v>8</v>
      </c>
      <c r="D7" s="1"/>
      <c r="E7" s="1"/>
      <c r="F7" s="1"/>
      <c r="G7" s="1"/>
      <c r="H7" s="1" t="s">
        <v>9</v>
      </c>
      <c r="I7" s="1"/>
      <c r="J7" s="1"/>
      <c r="K7" s="1"/>
      <c r="L7" s="1"/>
      <c r="M7" s="1" t="s">
        <v>11</v>
      </c>
    </row>
    <row r="8" spans="1:14" x14ac:dyDescent="0.25">
      <c r="A8" s="1" t="s">
        <v>34</v>
      </c>
      <c r="B8" s="1" t="s">
        <v>6</v>
      </c>
      <c r="C8" s="1">
        <v>2014</v>
      </c>
      <c r="D8" s="1">
        <v>2015</v>
      </c>
      <c r="E8" s="1">
        <v>2016</v>
      </c>
      <c r="F8" s="1">
        <v>2017</v>
      </c>
      <c r="G8" s="1">
        <v>2018</v>
      </c>
      <c r="H8" s="1">
        <v>2014</v>
      </c>
      <c r="I8" s="1">
        <v>2015</v>
      </c>
      <c r="J8" s="1">
        <v>2016</v>
      </c>
      <c r="K8" s="1">
        <v>2017</v>
      </c>
      <c r="L8" s="1">
        <v>2018</v>
      </c>
      <c r="M8" s="3" t="s">
        <v>12</v>
      </c>
    </row>
    <row r="9" spans="1:14" x14ac:dyDescent="0.25">
      <c r="A9" s="6" t="s">
        <v>33</v>
      </c>
      <c r="B9" s="6" t="s">
        <v>10</v>
      </c>
      <c r="C9" s="21">
        <f>($M9-$L9-$K9)/8</f>
        <v>3.7500000000000006E-2</v>
      </c>
      <c r="D9" s="21">
        <f t="shared" ref="D9:J9" si="0">($M9-$L9-$K9)/8</f>
        <v>3.7500000000000006E-2</v>
      </c>
      <c r="E9" s="21">
        <f t="shared" si="0"/>
        <v>3.7500000000000006E-2</v>
      </c>
      <c r="F9" s="21">
        <f t="shared" si="0"/>
        <v>3.7500000000000006E-2</v>
      </c>
      <c r="G9" s="21">
        <f t="shared" si="0"/>
        <v>3.7500000000000006E-2</v>
      </c>
      <c r="H9" s="21">
        <f t="shared" si="0"/>
        <v>3.7500000000000006E-2</v>
      </c>
      <c r="I9" s="21">
        <f t="shared" si="0"/>
        <v>3.7500000000000006E-2</v>
      </c>
      <c r="J9" s="21">
        <f t="shared" si="0"/>
        <v>3.7500000000000006E-2</v>
      </c>
      <c r="K9" s="22">
        <v>0.1</v>
      </c>
      <c r="L9" s="22">
        <v>0.1</v>
      </c>
      <c r="M9" s="22">
        <v>0.5</v>
      </c>
    </row>
    <row r="10" spans="1:14" x14ac:dyDescent="0.25">
      <c r="A10" s="7" t="s">
        <v>22</v>
      </c>
      <c r="B10" s="7" t="s">
        <v>15</v>
      </c>
      <c r="C10" s="23">
        <v>0.4</v>
      </c>
      <c r="D10" s="23">
        <v>0.4</v>
      </c>
      <c r="E10" s="23">
        <v>0.4</v>
      </c>
      <c r="F10" s="23">
        <v>0.4</v>
      </c>
      <c r="G10" s="23">
        <v>0.3</v>
      </c>
      <c r="H10" s="23">
        <v>0.1</v>
      </c>
      <c r="I10" s="23">
        <v>0.1</v>
      </c>
      <c r="J10" s="23">
        <v>0.1</v>
      </c>
      <c r="K10" s="23">
        <v>0.1</v>
      </c>
      <c r="L10" s="23">
        <v>0.1</v>
      </c>
      <c r="M10" s="23">
        <v>2.9</v>
      </c>
    </row>
    <row r="11" spans="1:14" x14ac:dyDescent="0.25">
      <c r="A11" s="6" t="s">
        <v>23</v>
      </c>
      <c r="B11" s="6" t="s">
        <v>16</v>
      </c>
      <c r="C11" s="21">
        <f>$M11/10</f>
        <v>2.5000000000000001E-3</v>
      </c>
      <c r="D11" s="21">
        <f t="shared" ref="D11:L11" si="1">$M11/10</f>
        <v>2.5000000000000001E-3</v>
      </c>
      <c r="E11" s="21">
        <f t="shared" si="1"/>
        <v>2.5000000000000001E-3</v>
      </c>
      <c r="F11" s="21">
        <f t="shared" si="1"/>
        <v>2.5000000000000001E-3</v>
      </c>
      <c r="G11" s="21">
        <f t="shared" si="1"/>
        <v>2.5000000000000001E-3</v>
      </c>
      <c r="H11" s="21">
        <f t="shared" si="1"/>
        <v>2.5000000000000001E-3</v>
      </c>
      <c r="I11" s="21">
        <f t="shared" si="1"/>
        <v>2.5000000000000001E-3</v>
      </c>
      <c r="J11" s="21">
        <f t="shared" si="1"/>
        <v>2.5000000000000001E-3</v>
      </c>
      <c r="K11" s="21">
        <f t="shared" si="1"/>
        <v>2.5000000000000001E-3</v>
      </c>
      <c r="L11" s="21">
        <f t="shared" si="1"/>
        <v>2.5000000000000001E-3</v>
      </c>
      <c r="M11" s="22">
        <v>2.5000000000000001E-2</v>
      </c>
    </row>
    <row r="12" spans="1:14" x14ac:dyDescent="0.25">
      <c r="A12" s="7" t="s">
        <v>23</v>
      </c>
      <c r="B12" s="7" t="s">
        <v>17</v>
      </c>
      <c r="C12" s="23">
        <v>1.1000000000000001</v>
      </c>
      <c r="D12" s="23">
        <v>2.2999999999999998</v>
      </c>
      <c r="E12" s="23">
        <v>2.9</v>
      </c>
      <c r="F12" s="23">
        <v>3.3</v>
      </c>
      <c r="G12" s="23">
        <v>3.4</v>
      </c>
      <c r="H12" s="23">
        <v>0.1</v>
      </c>
      <c r="I12" s="23">
        <v>0.1</v>
      </c>
      <c r="J12" s="23">
        <v>0.2</v>
      </c>
      <c r="K12" s="23">
        <v>0.2</v>
      </c>
      <c r="L12" s="23">
        <v>0.2</v>
      </c>
      <c r="M12" s="23">
        <v>13.8</v>
      </c>
    </row>
    <row r="13" spans="1:14" x14ac:dyDescent="0.25">
      <c r="A13" s="7" t="s">
        <v>24</v>
      </c>
      <c r="B13" s="7" t="s">
        <v>18</v>
      </c>
      <c r="C13" s="23">
        <f>$M13/10</f>
        <v>0.01</v>
      </c>
      <c r="D13" s="23">
        <f t="shared" ref="D13:L13" si="2">$M13/10</f>
        <v>0.01</v>
      </c>
      <c r="E13" s="23">
        <f t="shared" si="2"/>
        <v>0.01</v>
      </c>
      <c r="F13" s="23">
        <f t="shared" si="2"/>
        <v>0.01</v>
      </c>
      <c r="G13" s="23">
        <f t="shared" si="2"/>
        <v>0.01</v>
      </c>
      <c r="H13" s="23">
        <f t="shared" si="2"/>
        <v>0.01</v>
      </c>
      <c r="I13" s="23">
        <f t="shared" si="2"/>
        <v>0.01</v>
      </c>
      <c r="J13" s="23">
        <f t="shared" si="2"/>
        <v>0.01</v>
      </c>
      <c r="K13" s="23">
        <f t="shared" si="2"/>
        <v>0.01</v>
      </c>
      <c r="L13" s="23">
        <f t="shared" si="2"/>
        <v>0.01</v>
      </c>
      <c r="M13" s="23">
        <v>0.1</v>
      </c>
    </row>
    <row r="14" spans="1:14" x14ac:dyDescent="0.25">
      <c r="A14" s="7" t="s">
        <v>25</v>
      </c>
      <c r="B14" s="7" t="s">
        <v>19</v>
      </c>
      <c r="C14" s="23">
        <v>0.3</v>
      </c>
      <c r="D14" s="23">
        <v>0.4</v>
      </c>
      <c r="E14" s="23">
        <v>0.4</v>
      </c>
      <c r="F14" s="23">
        <v>0.4</v>
      </c>
      <c r="G14" s="23">
        <v>0.4</v>
      </c>
      <c r="H14" s="24"/>
      <c r="I14" s="24"/>
      <c r="J14" s="24"/>
      <c r="K14" s="24"/>
      <c r="L14" s="24"/>
      <c r="M14" s="23">
        <v>1.9</v>
      </c>
    </row>
    <row r="15" spans="1:14" x14ac:dyDescent="0.25">
      <c r="A15" s="7" t="s">
        <v>26</v>
      </c>
      <c r="B15" s="7" t="s">
        <v>20</v>
      </c>
      <c r="C15" s="23">
        <v>0.2</v>
      </c>
      <c r="D15" s="23">
        <v>0.2</v>
      </c>
      <c r="E15" s="23">
        <v>0.2</v>
      </c>
      <c r="F15" s="23">
        <v>0.2</v>
      </c>
      <c r="G15" s="23">
        <v>0.2</v>
      </c>
      <c r="H15" s="23"/>
      <c r="I15" s="23"/>
      <c r="J15" s="23"/>
      <c r="K15" s="23"/>
      <c r="L15" s="23"/>
      <c r="M15" s="23">
        <v>1</v>
      </c>
    </row>
    <row r="16" spans="1:14" x14ac:dyDescent="0.25">
      <c r="A16" s="6" t="s">
        <v>26</v>
      </c>
      <c r="B16" s="6" t="s">
        <v>27</v>
      </c>
      <c r="C16" s="22">
        <f>$M16/10</f>
        <v>0.01</v>
      </c>
      <c r="D16" s="22">
        <f t="shared" ref="D16:G17" si="3">$M16/10</f>
        <v>0.01</v>
      </c>
      <c r="E16" s="22">
        <f t="shared" si="3"/>
        <v>0.01</v>
      </c>
      <c r="F16" s="22">
        <f t="shared" si="3"/>
        <v>0.01</v>
      </c>
      <c r="G16" s="22">
        <f t="shared" si="3"/>
        <v>0.01</v>
      </c>
      <c r="H16" s="22"/>
      <c r="I16" s="22"/>
      <c r="J16" s="22"/>
      <c r="K16" s="22"/>
      <c r="L16" s="22"/>
      <c r="M16" s="22">
        <v>0.1</v>
      </c>
      <c r="N16" t="s">
        <v>220</v>
      </c>
    </row>
    <row r="17" spans="1:14" x14ac:dyDescent="0.25">
      <c r="A17" s="6" t="s">
        <v>26</v>
      </c>
      <c r="B17" s="6" t="s">
        <v>28</v>
      </c>
      <c r="C17" s="22">
        <f>$M17/10</f>
        <v>0.01</v>
      </c>
      <c r="D17" s="22">
        <f t="shared" si="3"/>
        <v>0.01</v>
      </c>
      <c r="E17" s="22">
        <f t="shared" si="3"/>
        <v>0.01</v>
      </c>
      <c r="F17" s="22">
        <f t="shared" si="3"/>
        <v>0.01</v>
      </c>
      <c r="G17" s="22">
        <f t="shared" si="3"/>
        <v>0.01</v>
      </c>
      <c r="H17" s="22"/>
      <c r="I17" s="22"/>
      <c r="J17" s="22"/>
      <c r="K17" s="22"/>
      <c r="L17" s="22"/>
      <c r="M17" s="22">
        <v>0.1</v>
      </c>
      <c r="N17" t="s">
        <v>221</v>
      </c>
    </row>
    <row r="18" spans="1:14" ht="30" x14ac:dyDescent="0.25">
      <c r="A18" s="7" t="s">
        <v>42</v>
      </c>
      <c r="B18" s="7" t="s">
        <v>29</v>
      </c>
      <c r="C18" s="23">
        <v>0.9</v>
      </c>
      <c r="D18" s="23">
        <v>0.9</v>
      </c>
      <c r="E18" s="23">
        <v>0.9</v>
      </c>
      <c r="F18" s="23">
        <v>1</v>
      </c>
      <c r="G18" s="23">
        <v>1</v>
      </c>
      <c r="H18" s="23">
        <v>0.2</v>
      </c>
      <c r="I18" s="23">
        <v>0.2</v>
      </c>
      <c r="J18" s="23">
        <v>0.3</v>
      </c>
      <c r="K18" s="23">
        <v>0.3</v>
      </c>
      <c r="L18" s="23">
        <v>0.3</v>
      </c>
      <c r="M18" s="23">
        <v>6</v>
      </c>
    </row>
    <row r="19" spans="1:14" x14ac:dyDescent="0.25">
      <c r="A19" s="7" t="s">
        <v>26</v>
      </c>
      <c r="B19" s="7" t="s">
        <v>265</v>
      </c>
      <c r="C19" s="23">
        <v>0.1</v>
      </c>
      <c r="D19" s="23">
        <v>0.1</v>
      </c>
      <c r="E19" s="23">
        <v>0.1</v>
      </c>
      <c r="F19" s="23">
        <v>0.1</v>
      </c>
      <c r="G19" s="23">
        <v>0.1</v>
      </c>
      <c r="H19" s="23">
        <v>0</v>
      </c>
      <c r="I19" s="23">
        <v>0</v>
      </c>
      <c r="J19" s="23">
        <v>0</v>
      </c>
      <c r="K19" s="23">
        <v>0</v>
      </c>
      <c r="L19" s="23">
        <v>0</v>
      </c>
      <c r="M19" s="23">
        <v>0.5</v>
      </c>
      <c r="N19" t="s">
        <v>266</v>
      </c>
    </row>
    <row r="20" spans="1:14" ht="30" x14ac:dyDescent="0.25">
      <c r="A20" s="7" t="s">
        <v>42</v>
      </c>
      <c r="B20" s="7" t="s">
        <v>30</v>
      </c>
      <c r="C20" s="23">
        <v>1</v>
      </c>
      <c r="D20" s="23">
        <v>1.5</v>
      </c>
      <c r="E20" s="23">
        <v>1.6</v>
      </c>
      <c r="F20" s="23">
        <v>1.6</v>
      </c>
      <c r="G20" s="23">
        <v>1.6</v>
      </c>
      <c r="H20" s="24">
        <f>($M20-SUM($C20:$G20))/5</f>
        <v>2.0000000000000285E-2</v>
      </c>
      <c r="I20" s="24">
        <f t="shared" ref="I20:L21" si="4">($M20-SUM($C20:$G20))/5</f>
        <v>2.0000000000000285E-2</v>
      </c>
      <c r="J20" s="24">
        <f t="shared" si="4"/>
        <v>2.0000000000000285E-2</v>
      </c>
      <c r="K20" s="24">
        <f t="shared" si="4"/>
        <v>2.0000000000000285E-2</v>
      </c>
      <c r="L20" s="24">
        <f t="shared" si="4"/>
        <v>2.0000000000000285E-2</v>
      </c>
      <c r="M20" s="23">
        <v>7.4</v>
      </c>
    </row>
    <row r="21" spans="1:14" ht="30" x14ac:dyDescent="0.25">
      <c r="A21" s="7" t="s">
        <v>42</v>
      </c>
      <c r="B21" s="7" t="s">
        <v>31</v>
      </c>
      <c r="C21" s="23">
        <v>0.1</v>
      </c>
      <c r="D21" s="23">
        <v>0.1</v>
      </c>
      <c r="E21" s="23">
        <v>0.1</v>
      </c>
      <c r="F21" s="23">
        <v>0.1</v>
      </c>
      <c r="G21" s="23">
        <v>0.1</v>
      </c>
      <c r="H21" s="24">
        <f>($M21-SUM($C21:$G21))/5</f>
        <v>3.9999999999999994E-2</v>
      </c>
      <c r="I21" s="24">
        <f t="shared" si="4"/>
        <v>3.9999999999999994E-2</v>
      </c>
      <c r="J21" s="24">
        <f t="shared" si="4"/>
        <v>3.9999999999999994E-2</v>
      </c>
      <c r="K21" s="24">
        <f t="shared" si="4"/>
        <v>3.9999999999999994E-2</v>
      </c>
      <c r="L21" s="24">
        <f t="shared" si="4"/>
        <v>3.9999999999999994E-2</v>
      </c>
      <c r="M21" s="23">
        <v>0.7</v>
      </c>
    </row>
    <row r="22" spans="1:14" x14ac:dyDescent="0.25">
      <c r="A22" s="7" t="s">
        <v>26</v>
      </c>
      <c r="B22" s="8" t="s">
        <v>32</v>
      </c>
      <c r="C22" s="23">
        <v>0.4</v>
      </c>
      <c r="D22" s="23">
        <v>0.4</v>
      </c>
      <c r="E22" s="23">
        <v>0.4</v>
      </c>
      <c r="F22" s="23">
        <v>0.3</v>
      </c>
      <c r="G22" s="23">
        <v>0.3</v>
      </c>
      <c r="H22" s="23"/>
      <c r="I22" s="23"/>
      <c r="J22" s="23"/>
      <c r="K22" s="23"/>
      <c r="L22" s="23"/>
      <c r="M22" s="23">
        <v>1.8</v>
      </c>
    </row>
    <row r="23" spans="1:14" x14ac:dyDescent="0.25">
      <c r="A23" s="6" t="s">
        <v>33</v>
      </c>
      <c r="B23" s="6" t="s">
        <v>35</v>
      </c>
      <c r="C23" s="22">
        <v>0.3</v>
      </c>
      <c r="D23" s="22">
        <v>0.3</v>
      </c>
      <c r="E23" s="22">
        <v>0.3</v>
      </c>
      <c r="F23" s="22">
        <v>0.3</v>
      </c>
      <c r="G23" s="22">
        <v>0.2</v>
      </c>
      <c r="H23" s="25"/>
      <c r="I23" s="25"/>
      <c r="J23" s="25"/>
      <c r="K23" s="25"/>
      <c r="L23" s="25"/>
      <c r="M23" s="22">
        <v>1.4</v>
      </c>
      <c r="N23" t="s">
        <v>241</v>
      </c>
    </row>
    <row r="24" spans="1:14" x14ac:dyDescent="0.25">
      <c r="A24" s="6" t="s">
        <v>37</v>
      </c>
      <c r="B24" s="6" t="s">
        <v>36</v>
      </c>
      <c r="C24" s="22">
        <v>0.2</v>
      </c>
      <c r="D24" s="22">
        <v>0.2</v>
      </c>
      <c r="E24" s="22">
        <v>0.2</v>
      </c>
      <c r="F24" s="22">
        <v>0.1</v>
      </c>
      <c r="G24" s="22">
        <v>0.1</v>
      </c>
      <c r="H24" s="22"/>
      <c r="I24" s="22"/>
      <c r="J24" s="22"/>
      <c r="K24" s="22"/>
      <c r="L24" s="22"/>
      <c r="M24" s="22">
        <v>0.8</v>
      </c>
      <c r="N24" t="s">
        <v>245</v>
      </c>
    </row>
    <row r="25" spans="1:14" ht="30" x14ac:dyDescent="0.25">
      <c r="A25" s="7" t="s">
        <v>42</v>
      </c>
      <c r="B25" s="7" t="s">
        <v>38</v>
      </c>
      <c r="C25" s="23"/>
      <c r="D25" s="23"/>
      <c r="E25" s="23"/>
      <c r="F25" s="23"/>
      <c r="G25" s="23"/>
      <c r="H25" s="23">
        <v>1.1000000000000001</v>
      </c>
      <c r="I25" s="23">
        <v>1.1000000000000001</v>
      </c>
      <c r="J25" s="23">
        <v>1.2</v>
      </c>
      <c r="K25" s="23">
        <v>1.2</v>
      </c>
      <c r="L25" s="23">
        <v>1.2</v>
      </c>
      <c r="M25" s="23">
        <v>5.8</v>
      </c>
    </row>
    <row r="26" spans="1:14" x14ac:dyDescent="0.25">
      <c r="A26" s="7" t="s">
        <v>40</v>
      </c>
      <c r="B26" s="7" t="s">
        <v>39</v>
      </c>
      <c r="C26" s="23">
        <v>0.2</v>
      </c>
      <c r="D26" s="23">
        <v>0.2</v>
      </c>
      <c r="E26" s="23">
        <v>0.2</v>
      </c>
      <c r="F26" s="23">
        <v>0.3</v>
      </c>
      <c r="G26" s="23">
        <v>0.3</v>
      </c>
      <c r="H26" s="23"/>
      <c r="I26" s="23"/>
      <c r="J26" s="23"/>
      <c r="K26" s="23"/>
      <c r="L26" s="23"/>
      <c r="M26" s="23">
        <v>1.2</v>
      </c>
    </row>
    <row r="27" spans="1:14" ht="30" x14ac:dyDescent="0.25">
      <c r="A27" s="6" t="s">
        <v>42</v>
      </c>
      <c r="B27" s="6" t="s">
        <v>41</v>
      </c>
      <c r="C27" s="22"/>
      <c r="D27" s="22"/>
      <c r="E27" s="22"/>
      <c r="F27" s="22"/>
      <c r="G27" s="22"/>
      <c r="H27" s="22">
        <v>0.1</v>
      </c>
      <c r="I27" s="22">
        <v>0.1</v>
      </c>
      <c r="J27" s="22">
        <v>0.1</v>
      </c>
      <c r="K27" s="22">
        <v>0.1</v>
      </c>
      <c r="L27" s="22">
        <v>0.1</v>
      </c>
      <c r="M27" s="22">
        <v>0.5</v>
      </c>
      <c r="N27" t="s">
        <v>246</v>
      </c>
    </row>
    <row r="29" spans="1:14" x14ac:dyDescent="0.25">
      <c r="A29" s="26" t="s">
        <v>113</v>
      </c>
    </row>
    <row r="30" spans="1:14" x14ac:dyDescent="0.25">
      <c r="A30" t="s">
        <v>114</v>
      </c>
    </row>
    <row r="31" spans="1:14" x14ac:dyDescent="0.25">
      <c r="A31" t="s">
        <v>112</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1</vt:i4>
      </vt:variant>
    </vt:vector>
  </HeadingPairs>
  <TitlesOfParts>
    <vt:vector size="17" baseType="lpstr">
      <vt:lpstr>About</vt:lpstr>
      <vt:lpstr>Inflation Reduction Act</vt:lpstr>
      <vt:lpstr>Subsidies Paid</vt:lpstr>
      <vt:lpstr>AEO 2022 Table 1</vt:lpstr>
      <vt:lpstr>AEO 2023 Table 1</vt:lpstr>
      <vt:lpstr>AEO 2022 Table 8</vt:lpstr>
      <vt:lpstr>AEO 2023 Table 8</vt:lpstr>
      <vt:lpstr>AEO 2022 Table 11</vt:lpstr>
      <vt:lpstr>AEO 2023 Table 11</vt:lpstr>
      <vt:lpstr>Calculations</vt:lpstr>
      <vt:lpstr>Wind PV Calcs</vt:lpstr>
      <vt:lpstr>Monetizing Tax Credit Penalty</vt:lpstr>
      <vt:lpstr>BS-BSfTFpEUP</vt:lpstr>
      <vt:lpstr>BS-BSpUEO</vt:lpstr>
      <vt:lpstr>BS-BSpUECB</vt:lpstr>
      <vt:lpstr>JCT Table 1_Notes</vt:lpstr>
      <vt:lpstr>dollars_2020_2012</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2014-08-21T02:04:37Z</dcterms:created>
  <dcterms:modified xsi:type="dcterms:W3CDTF">2023-05-15T15:49:34Z</dcterms:modified>
</cp:coreProperties>
</file>