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mahajan\Documents\eps-us\InputData\trans\BESP\"/>
    </mc:Choice>
  </mc:AlternateContent>
  <xr:revisionPtr revIDLastSave="0" documentId="13_ncr:1_{E78548AB-632A-4C13-9FFF-BF0EE0FAA5E9}" xr6:coauthVersionLast="47" xr6:coauthVersionMax="47" xr10:uidLastSave="{00000000-0000-0000-0000-000000000000}"/>
  <bookViews>
    <workbookView xWindow="28680" yWindow="-120" windowWidth="29040" windowHeight="17640" xr2:uid="{00000000-000D-0000-FFFF-FFFF00000000}"/>
  </bookViews>
  <sheets>
    <sheet name="About" sheetId="1" r:id="rId1"/>
    <sheet name="Data" sheetId="2" r:id="rId2"/>
    <sheet name="BAU" sheetId="6" r:id="rId3"/>
    <sheet name="2019 Sales" sheetId="8" r:id="rId4"/>
    <sheet name="Cumulative Sales" sheetId="9" r:id="rId5"/>
    <sheet name="BESP-passengers" sheetId="3" r:id="rId6"/>
    <sheet name="BESP-freight" sheetId="4" r:id="rId7"/>
  </sheets>
  <calcPr calcId="191029"/>
  <pivotCaches>
    <pivotCache cacheId="22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2" l="1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3" i="2"/>
  <c r="C26" i="2"/>
  <c r="A22" i="2"/>
  <c r="D50" i="6" l="1"/>
  <c r="B50" i="6" l="1"/>
  <c r="AH65" i="6" l="1"/>
  <c r="AG65" i="6"/>
  <c r="AF65" i="6"/>
  <c r="AE65" i="6"/>
  <c r="AD65" i="6"/>
  <c r="AC65" i="6"/>
  <c r="AB65" i="6"/>
  <c r="AA65" i="6"/>
  <c r="Z65" i="6"/>
  <c r="Y65" i="6"/>
  <c r="X65" i="6"/>
  <c r="W65" i="6"/>
  <c r="V65" i="6"/>
  <c r="U65" i="6"/>
  <c r="T65" i="6"/>
  <c r="S65" i="6"/>
  <c r="R65" i="6"/>
  <c r="Q65" i="6"/>
  <c r="P65" i="6"/>
  <c r="O65" i="6"/>
  <c r="N65" i="6"/>
  <c r="M65" i="6"/>
  <c r="L65" i="6"/>
  <c r="K65" i="6"/>
  <c r="J65" i="6"/>
  <c r="I65" i="6"/>
  <c r="H65" i="6"/>
  <c r="G65" i="6"/>
  <c r="F65" i="6"/>
  <c r="E65" i="6"/>
  <c r="D65" i="6"/>
  <c r="C65" i="6"/>
  <c r="B65" i="6"/>
  <c r="AH64" i="6"/>
  <c r="AG64" i="6"/>
  <c r="AF64" i="6"/>
  <c r="AE64" i="6"/>
  <c r="AD64" i="6"/>
  <c r="AC64" i="6"/>
  <c r="AB64" i="6"/>
  <c r="AA64" i="6"/>
  <c r="Z64" i="6"/>
  <c r="Y64" i="6"/>
  <c r="X64" i="6"/>
  <c r="W64" i="6"/>
  <c r="V64" i="6"/>
  <c r="U64" i="6"/>
  <c r="T64" i="6"/>
  <c r="S64" i="6"/>
  <c r="R64" i="6"/>
  <c r="Q64" i="6"/>
  <c r="P64" i="6"/>
  <c r="O64" i="6"/>
  <c r="N64" i="6"/>
  <c r="M64" i="6"/>
  <c r="L64" i="6"/>
  <c r="K64" i="6"/>
  <c r="J64" i="6"/>
  <c r="I64" i="6"/>
  <c r="H64" i="6"/>
  <c r="G64" i="6"/>
  <c r="F64" i="6"/>
  <c r="E64" i="6"/>
  <c r="D64" i="6"/>
  <c r="C64" i="6"/>
  <c r="B64" i="6"/>
  <c r="AH63" i="6"/>
  <c r="AG63" i="6"/>
  <c r="AF63" i="6"/>
  <c r="AE63" i="6"/>
  <c r="AD63" i="6"/>
  <c r="AC63" i="6"/>
  <c r="AB63" i="6"/>
  <c r="AA63" i="6"/>
  <c r="Z63" i="6"/>
  <c r="Y63" i="6"/>
  <c r="X63" i="6"/>
  <c r="W63" i="6"/>
  <c r="V63" i="6"/>
  <c r="U63" i="6"/>
  <c r="T63" i="6"/>
  <c r="S63" i="6"/>
  <c r="R63" i="6"/>
  <c r="Q63" i="6"/>
  <c r="P63" i="6"/>
  <c r="O63" i="6"/>
  <c r="N63" i="6"/>
  <c r="M63" i="6"/>
  <c r="L63" i="6"/>
  <c r="K63" i="6"/>
  <c r="J63" i="6"/>
  <c r="I63" i="6"/>
  <c r="H63" i="6"/>
  <c r="G63" i="6"/>
  <c r="F63" i="6"/>
  <c r="E63" i="6"/>
  <c r="D63" i="6"/>
  <c r="C63" i="6"/>
  <c r="B63" i="6"/>
  <c r="AH62" i="6"/>
  <c r="AG62" i="6"/>
  <c r="AF62" i="6"/>
  <c r="AE62" i="6"/>
  <c r="AD62" i="6"/>
  <c r="AC62" i="6"/>
  <c r="AB62" i="6"/>
  <c r="AA62" i="6"/>
  <c r="Z62" i="6"/>
  <c r="Y62" i="6"/>
  <c r="X62" i="6"/>
  <c r="W62" i="6"/>
  <c r="V62" i="6"/>
  <c r="U62" i="6"/>
  <c r="T62" i="6"/>
  <c r="S62" i="6"/>
  <c r="R62" i="6"/>
  <c r="Q62" i="6"/>
  <c r="P62" i="6"/>
  <c r="O62" i="6"/>
  <c r="N62" i="6"/>
  <c r="M62" i="6"/>
  <c r="L62" i="6"/>
  <c r="K62" i="6"/>
  <c r="J62" i="6"/>
  <c r="I62" i="6"/>
  <c r="H62" i="6"/>
  <c r="G62" i="6"/>
  <c r="F62" i="6"/>
  <c r="E62" i="6"/>
  <c r="D62" i="6"/>
  <c r="C62" i="6"/>
  <c r="B62" i="6"/>
  <c r="AH61" i="6"/>
  <c r="AG61" i="6"/>
  <c r="AF61" i="6"/>
  <c r="AE61" i="6"/>
  <c r="AD61" i="6"/>
  <c r="AC61" i="6"/>
  <c r="AB61" i="6"/>
  <c r="AA61" i="6"/>
  <c r="Z61" i="6"/>
  <c r="Y61" i="6"/>
  <c r="X61" i="6"/>
  <c r="W61" i="6"/>
  <c r="V61" i="6"/>
  <c r="U61" i="6"/>
  <c r="T61" i="6"/>
  <c r="S61" i="6"/>
  <c r="R61" i="6"/>
  <c r="Q61" i="6"/>
  <c r="P61" i="6"/>
  <c r="O61" i="6"/>
  <c r="N61" i="6"/>
  <c r="M61" i="6"/>
  <c r="L61" i="6"/>
  <c r="K61" i="6"/>
  <c r="J61" i="6"/>
  <c r="I61" i="6"/>
  <c r="H61" i="6"/>
  <c r="G61" i="6"/>
  <c r="F61" i="6"/>
  <c r="E61" i="6"/>
  <c r="D61" i="6"/>
  <c r="C61" i="6"/>
  <c r="B61" i="6"/>
  <c r="AH60" i="6"/>
  <c r="AG60" i="6"/>
  <c r="AF60" i="6"/>
  <c r="AE60" i="6"/>
  <c r="AD60" i="6"/>
  <c r="AC60" i="6"/>
  <c r="AB60" i="6"/>
  <c r="AA60" i="6"/>
  <c r="Z60" i="6"/>
  <c r="Y60" i="6"/>
  <c r="X60" i="6"/>
  <c r="W60" i="6"/>
  <c r="V60" i="6"/>
  <c r="U60" i="6"/>
  <c r="T60" i="6"/>
  <c r="S60" i="6"/>
  <c r="R60" i="6"/>
  <c r="Q60" i="6"/>
  <c r="P60" i="6"/>
  <c r="O60" i="6"/>
  <c r="N60" i="6"/>
  <c r="M60" i="6"/>
  <c r="L60" i="6"/>
  <c r="K60" i="6"/>
  <c r="J60" i="6"/>
  <c r="I60" i="6"/>
  <c r="H60" i="6"/>
  <c r="G60" i="6"/>
  <c r="F60" i="6"/>
  <c r="E60" i="6"/>
  <c r="D60" i="6"/>
  <c r="C60" i="6"/>
  <c r="B60" i="6"/>
  <c r="AH59" i="6"/>
  <c r="AG59" i="6"/>
  <c r="AF59" i="6"/>
  <c r="AE59" i="6"/>
  <c r="AD59" i="6"/>
  <c r="AC59" i="6"/>
  <c r="AB59" i="6"/>
  <c r="AA59" i="6"/>
  <c r="Z59" i="6"/>
  <c r="Y59" i="6"/>
  <c r="X59" i="6"/>
  <c r="W59" i="6"/>
  <c r="V59" i="6"/>
  <c r="U59" i="6"/>
  <c r="T59" i="6"/>
  <c r="S59" i="6"/>
  <c r="R59" i="6"/>
  <c r="Q59" i="6"/>
  <c r="P59" i="6"/>
  <c r="O59" i="6"/>
  <c r="N59" i="6"/>
  <c r="M59" i="6"/>
  <c r="L59" i="6"/>
  <c r="K59" i="6"/>
  <c r="J59" i="6"/>
  <c r="I59" i="6"/>
  <c r="H59" i="6"/>
  <c r="G59" i="6"/>
  <c r="F59" i="6"/>
  <c r="E59" i="6"/>
  <c r="D59" i="6"/>
  <c r="C59" i="6"/>
  <c r="B59" i="6"/>
  <c r="AH58" i="6"/>
  <c r="AG58" i="6"/>
  <c r="AF58" i="6"/>
  <c r="AE58" i="6"/>
  <c r="AD58" i="6"/>
  <c r="AC58" i="6"/>
  <c r="AB58" i="6"/>
  <c r="AA58" i="6"/>
  <c r="Z58" i="6"/>
  <c r="Y58" i="6"/>
  <c r="X58" i="6"/>
  <c r="W58" i="6"/>
  <c r="V58" i="6"/>
  <c r="U58" i="6"/>
  <c r="T58" i="6"/>
  <c r="S58" i="6"/>
  <c r="R58" i="6"/>
  <c r="Q58" i="6"/>
  <c r="P58" i="6"/>
  <c r="O58" i="6"/>
  <c r="N58" i="6"/>
  <c r="M58" i="6"/>
  <c r="L58" i="6"/>
  <c r="K58" i="6"/>
  <c r="J58" i="6"/>
  <c r="I58" i="6"/>
  <c r="H58" i="6"/>
  <c r="G58" i="6"/>
  <c r="F58" i="6"/>
  <c r="E58" i="6"/>
  <c r="D58" i="6"/>
  <c r="C58" i="6"/>
  <c r="B58" i="6"/>
  <c r="AH57" i="6"/>
  <c r="AG57" i="6"/>
  <c r="AF57" i="6"/>
  <c r="AE57" i="6"/>
  <c r="AD57" i="6"/>
  <c r="AC57" i="6"/>
  <c r="AB57" i="6"/>
  <c r="AA57" i="6"/>
  <c r="Z57" i="6"/>
  <c r="Y57" i="6"/>
  <c r="X57" i="6"/>
  <c r="W57" i="6"/>
  <c r="V57" i="6"/>
  <c r="U57" i="6"/>
  <c r="T57" i="6"/>
  <c r="S57" i="6"/>
  <c r="R57" i="6"/>
  <c r="Q57" i="6"/>
  <c r="P57" i="6"/>
  <c r="O57" i="6"/>
  <c r="N57" i="6"/>
  <c r="M57" i="6"/>
  <c r="L57" i="6"/>
  <c r="K57" i="6"/>
  <c r="J57" i="6"/>
  <c r="I57" i="6"/>
  <c r="H57" i="6"/>
  <c r="G57" i="6"/>
  <c r="F57" i="6"/>
  <c r="E57" i="6"/>
  <c r="D57" i="6"/>
  <c r="C57" i="6"/>
  <c r="B57" i="6"/>
  <c r="AH56" i="6"/>
  <c r="AG56" i="6"/>
  <c r="AF56" i="6"/>
  <c r="AE56" i="6"/>
  <c r="AD56" i="6"/>
  <c r="AC56" i="6"/>
  <c r="AB56" i="6"/>
  <c r="AA56" i="6"/>
  <c r="Z56" i="6"/>
  <c r="Y56" i="6"/>
  <c r="X56" i="6"/>
  <c r="W56" i="6"/>
  <c r="V56" i="6"/>
  <c r="U56" i="6"/>
  <c r="T56" i="6"/>
  <c r="S56" i="6"/>
  <c r="R56" i="6"/>
  <c r="Q56" i="6"/>
  <c r="P56" i="6"/>
  <c r="O56" i="6"/>
  <c r="N56" i="6"/>
  <c r="M56" i="6"/>
  <c r="L56" i="6"/>
  <c r="K56" i="6"/>
  <c r="J56" i="6"/>
  <c r="I56" i="6"/>
  <c r="H56" i="6"/>
  <c r="G56" i="6"/>
  <c r="F56" i="6"/>
  <c r="E56" i="6"/>
  <c r="D56" i="6"/>
  <c r="C56" i="6"/>
  <c r="B56" i="6"/>
  <c r="AH55" i="6"/>
  <c r="AG55" i="6"/>
  <c r="AF55" i="6"/>
  <c r="AE55" i="6"/>
  <c r="AD55" i="6"/>
  <c r="AC55" i="6"/>
  <c r="AB55" i="6"/>
  <c r="AA55" i="6"/>
  <c r="Z55" i="6"/>
  <c r="Y55" i="6"/>
  <c r="X55" i="6"/>
  <c r="W55" i="6"/>
  <c r="V55" i="6"/>
  <c r="U55" i="6"/>
  <c r="T55" i="6"/>
  <c r="S55" i="6"/>
  <c r="R55" i="6"/>
  <c r="Q55" i="6"/>
  <c r="P55" i="6"/>
  <c r="O55" i="6"/>
  <c r="N55" i="6"/>
  <c r="M55" i="6"/>
  <c r="L55" i="6"/>
  <c r="K55" i="6"/>
  <c r="J55" i="6"/>
  <c r="I55" i="6"/>
  <c r="H55" i="6"/>
  <c r="G55" i="6"/>
  <c r="F55" i="6"/>
  <c r="E55" i="6"/>
  <c r="D55" i="6"/>
  <c r="C55" i="6"/>
  <c r="B55" i="6"/>
  <c r="AH54" i="6"/>
  <c r="AG54" i="6"/>
  <c r="AF54" i="6"/>
  <c r="AE54" i="6"/>
  <c r="AD54" i="6"/>
  <c r="AC54" i="6"/>
  <c r="AB54" i="6"/>
  <c r="AA54" i="6"/>
  <c r="Z54" i="6"/>
  <c r="Y54" i="6"/>
  <c r="X54" i="6"/>
  <c r="W54" i="6"/>
  <c r="V54" i="6"/>
  <c r="U54" i="6"/>
  <c r="T54" i="6"/>
  <c r="S54" i="6"/>
  <c r="R54" i="6"/>
  <c r="Q54" i="6"/>
  <c r="P54" i="6"/>
  <c r="O54" i="6"/>
  <c r="N54" i="6"/>
  <c r="M54" i="6"/>
  <c r="L54" i="6"/>
  <c r="K54" i="6"/>
  <c r="J54" i="6"/>
  <c r="I54" i="6"/>
  <c r="H54" i="6"/>
  <c r="G54" i="6"/>
  <c r="F54" i="6"/>
  <c r="E54" i="6"/>
  <c r="D54" i="6"/>
  <c r="C54" i="6"/>
  <c r="B54" i="6"/>
  <c r="AH53" i="6"/>
  <c r="AG53" i="6"/>
  <c r="AF53" i="6"/>
  <c r="AE53" i="6"/>
  <c r="AD53" i="6"/>
  <c r="AC53" i="6"/>
  <c r="AB53" i="6"/>
  <c r="AA53" i="6"/>
  <c r="Z53" i="6"/>
  <c r="Y53" i="6"/>
  <c r="X53" i="6"/>
  <c r="W53" i="6"/>
  <c r="V53" i="6"/>
  <c r="U53" i="6"/>
  <c r="T53" i="6"/>
  <c r="S53" i="6"/>
  <c r="R53" i="6"/>
  <c r="Q53" i="6"/>
  <c r="P53" i="6"/>
  <c r="O53" i="6"/>
  <c r="N53" i="6"/>
  <c r="M53" i="6"/>
  <c r="L53" i="6"/>
  <c r="K53" i="6"/>
  <c r="J53" i="6"/>
  <c r="I53" i="6"/>
  <c r="H53" i="6"/>
  <c r="G53" i="6"/>
  <c r="F53" i="6"/>
  <c r="E53" i="6"/>
  <c r="D53" i="6"/>
  <c r="C53" i="6"/>
  <c r="B53" i="6"/>
  <c r="AH52" i="6"/>
  <c r="AG52" i="6"/>
  <c r="AF52" i="6"/>
  <c r="AE52" i="6"/>
  <c r="AD52" i="6"/>
  <c r="AC52" i="6"/>
  <c r="AB52" i="6"/>
  <c r="AA52" i="6"/>
  <c r="Z52" i="6"/>
  <c r="Y52" i="6"/>
  <c r="X52" i="6"/>
  <c r="W52" i="6"/>
  <c r="V52" i="6"/>
  <c r="U52" i="6"/>
  <c r="T52" i="6"/>
  <c r="S52" i="6"/>
  <c r="R52" i="6"/>
  <c r="Q52" i="6"/>
  <c r="P52" i="6"/>
  <c r="O52" i="6"/>
  <c r="N52" i="6"/>
  <c r="M52" i="6"/>
  <c r="L52" i="6"/>
  <c r="K52" i="6"/>
  <c r="J52" i="6"/>
  <c r="I52" i="6"/>
  <c r="H52" i="6"/>
  <c r="G52" i="6"/>
  <c r="F52" i="6"/>
  <c r="E52" i="6"/>
  <c r="D52" i="6"/>
  <c r="C52" i="6"/>
  <c r="B52" i="6"/>
  <c r="AH51" i="6"/>
  <c r="AG51" i="6"/>
  <c r="AF51" i="6"/>
  <c r="AE51" i="6"/>
  <c r="AD51" i="6"/>
  <c r="AC51" i="6"/>
  <c r="AB51" i="6"/>
  <c r="AA51" i="6"/>
  <c r="Z51" i="6"/>
  <c r="Y51" i="6"/>
  <c r="X51" i="6"/>
  <c r="W51" i="6"/>
  <c r="V51" i="6"/>
  <c r="U51" i="6"/>
  <c r="T51" i="6"/>
  <c r="S51" i="6"/>
  <c r="R51" i="6"/>
  <c r="Q51" i="6"/>
  <c r="P51" i="6"/>
  <c r="O51" i="6"/>
  <c r="N51" i="6"/>
  <c r="M51" i="6"/>
  <c r="L51" i="6"/>
  <c r="K51" i="6"/>
  <c r="J51" i="6"/>
  <c r="I51" i="6"/>
  <c r="H51" i="6"/>
  <c r="G51" i="6"/>
  <c r="F51" i="6"/>
  <c r="E51" i="6"/>
  <c r="D51" i="6"/>
  <c r="C51" i="6"/>
  <c r="B51" i="6"/>
  <c r="AH50" i="6"/>
  <c r="AG50" i="6"/>
  <c r="AF50" i="6"/>
  <c r="AE50" i="6"/>
  <c r="AD50" i="6"/>
  <c r="AC50" i="6"/>
  <c r="AB50" i="6"/>
  <c r="AA50" i="6"/>
  <c r="Z50" i="6"/>
  <c r="Y50" i="6"/>
  <c r="X50" i="6"/>
  <c r="W50" i="6"/>
  <c r="V50" i="6"/>
  <c r="U50" i="6"/>
  <c r="T50" i="6"/>
  <c r="S50" i="6"/>
  <c r="R50" i="6"/>
  <c r="Q50" i="6"/>
  <c r="P50" i="6"/>
  <c r="O50" i="6"/>
  <c r="N50" i="6"/>
  <c r="M50" i="6"/>
  <c r="L50" i="6"/>
  <c r="K50" i="6"/>
  <c r="J50" i="6"/>
  <c r="I50" i="6"/>
  <c r="H50" i="6"/>
  <c r="G50" i="6"/>
  <c r="F50" i="6"/>
  <c r="E50" i="6"/>
  <c r="C50" i="6"/>
  <c r="K40" i="6"/>
  <c r="K39" i="6"/>
  <c r="K38" i="6"/>
  <c r="K37" i="6"/>
  <c r="K36" i="6"/>
  <c r="K35" i="6"/>
  <c r="K34" i="6"/>
  <c r="K33" i="6"/>
  <c r="K32" i="6"/>
  <c r="K31" i="6"/>
  <c r="K30" i="6"/>
  <c r="K29" i="6"/>
  <c r="K28" i="6"/>
  <c r="K27" i="6"/>
  <c r="K26" i="6"/>
  <c r="K25" i="6"/>
  <c r="K24" i="6"/>
  <c r="K23" i="6"/>
  <c r="B18" i="6"/>
  <c r="B17" i="6"/>
  <c r="C17" i="6" s="1"/>
  <c r="D17" i="6" s="1"/>
  <c r="B16" i="6"/>
  <c r="C16" i="6" s="1"/>
  <c r="B15" i="6"/>
  <c r="C15" i="6" s="1"/>
  <c r="D15" i="6" s="1"/>
  <c r="C85" i="6" s="1"/>
  <c r="B14" i="6"/>
  <c r="B13" i="6"/>
  <c r="C13" i="6" s="1"/>
  <c r="D13" i="6" s="1"/>
  <c r="B12" i="6"/>
  <c r="B11" i="6"/>
  <c r="C11" i="6" s="1"/>
  <c r="D11" i="6" s="1"/>
  <c r="B10" i="6"/>
  <c r="C10" i="6" s="1"/>
  <c r="C9" i="6"/>
  <c r="D9" i="6" s="1"/>
  <c r="B9" i="6"/>
  <c r="B8" i="6"/>
  <c r="C8" i="6" s="1"/>
  <c r="B7" i="6"/>
  <c r="C7" i="6" s="1"/>
  <c r="D7" i="6" s="1"/>
  <c r="B6" i="6"/>
  <c r="B5" i="6"/>
  <c r="B4" i="6"/>
  <c r="C4" i="6" s="1"/>
  <c r="D4" i="6" s="1"/>
  <c r="B3" i="6"/>
  <c r="C3" i="6" s="1"/>
  <c r="D3" i="6" s="1"/>
  <c r="C6" i="6" l="1"/>
  <c r="D6" i="6" s="1"/>
  <c r="C76" i="6" s="1"/>
  <c r="C5" i="6"/>
  <c r="D5" i="6" s="1"/>
  <c r="C12" i="6"/>
  <c r="D12" i="6" s="1"/>
  <c r="C14" i="6"/>
  <c r="D14" i="6" s="1"/>
  <c r="C84" i="6" s="1"/>
  <c r="D10" i="6"/>
  <c r="C80" i="6" s="1"/>
  <c r="H66" i="6"/>
  <c r="P66" i="6"/>
  <c r="X66" i="6"/>
  <c r="AF66" i="6"/>
  <c r="E6" i="6"/>
  <c r="F6" i="6" s="1"/>
  <c r="D8" i="6"/>
  <c r="E8" i="6" s="1"/>
  <c r="C66" i="6"/>
  <c r="K66" i="6"/>
  <c r="S66" i="6"/>
  <c r="AA66" i="6"/>
  <c r="D16" i="6"/>
  <c r="C86" i="6" s="1"/>
  <c r="E9" i="6"/>
  <c r="C79" i="6"/>
  <c r="C74" i="6"/>
  <c r="E4" i="6"/>
  <c r="C83" i="6"/>
  <c r="E13" i="6"/>
  <c r="C73" i="6"/>
  <c r="E3" i="6"/>
  <c r="E15" i="6"/>
  <c r="E5" i="6"/>
  <c r="C75" i="6"/>
  <c r="E10" i="6"/>
  <c r="C81" i="6"/>
  <c r="E11" i="6"/>
  <c r="C82" i="6"/>
  <c r="E12" i="6"/>
  <c r="C77" i="6"/>
  <c r="E7" i="6"/>
  <c r="AB66" i="6"/>
  <c r="C87" i="6"/>
  <c r="E17" i="6"/>
  <c r="E66" i="6"/>
  <c r="M66" i="6"/>
  <c r="U66" i="6"/>
  <c r="AC66" i="6"/>
  <c r="T66" i="6"/>
  <c r="C18" i="6"/>
  <c r="D18" i="6" s="1"/>
  <c r="F66" i="6"/>
  <c r="N66" i="6"/>
  <c r="V66" i="6"/>
  <c r="AD66" i="6"/>
  <c r="B19" i="6"/>
  <c r="C19" i="6" s="1"/>
  <c r="D66" i="6"/>
  <c r="L66" i="6"/>
  <c r="G66" i="6"/>
  <c r="O66" i="6"/>
  <c r="W66" i="6"/>
  <c r="AE66" i="6"/>
  <c r="I66" i="6"/>
  <c r="Q66" i="6"/>
  <c r="Y66" i="6"/>
  <c r="AG66" i="6"/>
  <c r="B66" i="6"/>
  <c r="J66" i="6"/>
  <c r="R66" i="6"/>
  <c r="Z66" i="6"/>
  <c r="AH66" i="6"/>
  <c r="C19" i="2"/>
  <c r="D76" i="6" l="1"/>
  <c r="E14" i="6"/>
  <c r="F14" i="6" s="1"/>
  <c r="D19" i="6"/>
  <c r="C89" i="6" s="1"/>
  <c r="C78" i="6"/>
  <c r="E16" i="6"/>
  <c r="D86" i="6" s="1"/>
  <c r="E76" i="6"/>
  <c r="G6" i="6"/>
  <c r="D80" i="6"/>
  <c r="F10" i="6"/>
  <c r="C88" i="6"/>
  <c r="E18" i="6"/>
  <c r="D87" i="6"/>
  <c r="F17" i="6"/>
  <c r="D83" i="6"/>
  <c r="F13" i="6"/>
  <c r="D73" i="6"/>
  <c r="F3" i="6"/>
  <c r="E19" i="6"/>
  <c r="D82" i="6"/>
  <c r="F12" i="6"/>
  <c r="D75" i="6"/>
  <c r="F5" i="6"/>
  <c r="D74" i="6"/>
  <c r="F4" i="6"/>
  <c r="D81" i="6"/>
  <c r="F11" i="6"/>
  <c r="D85" i="6"/>
  <c r="F15" i="6"/>
  <c r="D78" i="6"/>
  <c r="F8" i="6"/>
  <c r="D77" i="6"/>
  <c r="F7" i="6"/>
  <c r="D79" i="6"/>
  <c r="F9" i="6"/>
  <c r="D84" i="6" l="1"/>
  <c r="D92" i="6" s="1"/>
  <c r="C92" i="6"/>
  <c r="F16" i="6"/>
  <c r="E86" i="6" s="1"/>
  <c r="E81" i="6"/>
  <c r="G11" i="6"/>
  <c r="E74" i="6"/>
  <c r="G4" i="6"/>
  <c r="D89" i="6"/>
  <c r="F19" i="6"/>
  <c r="E83" i="6"/>
  <c r="G13" i="6"/>
  <c r="E80" i="6"/>
  <c r="G10" i="6"/>
  <c r="E79" i="6"/>
  <c r="G9" i="6"/>
  <c r="E75" i="6"/>
  <c r="G5" i="6"/>
  <c r="E87" i="6"/>
  <c r="G17" i="6"/>
  <c r="F76" i="6"/>
  <c r="H6" i="6"/>
  <c r="G16" i="6"/>
  <c r="E78" i="6"/>
  <c r="G8" i="6"/>
  <c r="D88" i="6"/>
  <c r="F18" i="6"/>
  <c r="E77" i="6"/>
  <c r="G7" i="6"/>
  <c r="E85" i="6"/>
  <c r="G15" i="6"/>
  <c r="G12" i="6"/>
  <c r="E82" i="6"/>
  <c r="E73" i="6"/>
  <c r="G3" i="6"/>
  <c r="E84" i="6"/>
  <c r="G14" i="6"/>
  <c r="C33" i="2" l="1"/>
  <c r="F86" i="6"/>
  <c r="H16" i="6"/>
  <c r="F74" i="6"/>
  <c r="H4" i="6"/>
  <c r="F83" i="6"/>
  <c r="H13" i="6"/>
  <c r="F81" i="6"/>
  <c r="H11" i="6"/>
  <c r="F87" i="6"/>
  <c r="H17" i="6"/>
  <c r="F77" i="6"/>
  <c r="H7" i="6"/>
  <c r="F84" i="6"/>
  <c r="H14" i="6"/>
  <c r="F78" i="6"/>
  <c r="H8" i="6"/>
  <c r="G76" i="6"/>
  <c r="I6" i="6"/>
  <c r="F79" i="6"/>
  <c r="H9" i="6"/>
  <c r="E89" i="6"/>
  <c r="G19" i="6"/>
  <c r="F82" i="6"/>
  <c r="H12" i="6"/>
  <c r="F73" i="6"/>
  <c r="H3" i="6"/>
  <c r="F85" i="6"/>
  <c r="H15" i="6"/>
  <c r="E88" i="6"/>
  <c r="E92" i="6" s="1"/>
  <c r="G18" i="6"/>
  <c r="F75" i="6"/>
  <c r="H5" i="6"/>
  <c r="F80" i="6"/>
  <c r="H10" i="6"/>
  <c r="F2" i="3" l="1"/>
  <c r="E2" i="3" s="1"/>
  <c r="D2" i="3" s="1"/>
  <c r="C2" i="3" s="1"/>
  <c r="B2" i="3" s="1"/>
  <c r="D26" i="2"/>
  <c r="G82" i="6"/>
  <c r="I12" i="6"/>
  <c r="G87" i="6"/>
  <c r="I17" i="6"/>
  <c r="F88" i="6"/>
  <c r="H18" i="6"/>
  <c r="H76" i="6"/>
  <c r="J6" i="6"/>
  <c r="G80" i="6"/>
  <c r="I10" i="6"/>
  <c r="I15" i="6"/>
  <c r="G85" i="6"/>
  <c r="F89" i="6"/>
  <c r="H19" i="6"/>
  <c r="G75" i="6"/>
  <c r="I5" i="6"/>
  <c r="G86" i="6"/>
  <c r="I16" i="6"/>
  <c r="G73" i="6"/>
  <c r="I3" i="6"/>
  <c r="G79" i="6"/>
  <c r="I9" i="6"/>
  <c r="I14" i="6"/>
  <c r="G84" i="6"/>
  <c r="G81" i="6"/>
  <c r="I11" i="6"/>
  <c r="G78" i="6"/>
  <c r="I8" i="6"/>
  <c r="G77" i="6"/>
  <c r="I7" i="6"/>
  <c r="G83" i="6"/>
  <c r="I13" i="6"/>
  <c r="G74" i="6"/>
  <c r="I4" i="6"/>
  <c r="D33" i="2" l="1"/>
  <c r="G2" i="3" s="1"/>
  <c r="F92" i="6"/>
  <c r="E26" i="2" s="1"/>
  <c r="H73" i="6"/>
  <c r="J3" i="6"/>
  <c r="K6" i="6"/>
  <c r="I76" i="6"/>
  <c r="I19" i="6"/>
  <c r="G89" i="6"/>
  <c r="I18" i="6"/>
  <c r="G88" i="6"/>
  <c r="J17" i="6"/>
  <c r="H87" i="6"/>
  <c r="J14" i="6"/>
  <c r="H84" i="6"/>
  <c r="H86" i="6"/>
  <c r="J16" i="6"/>
  <c r="H82" i="6"/>
  <c r="J12" i="6"/>
  <c r="J11" i="6"/>
  <c r="H81" i="6"/>
  <c r="H78" i="6"/>
  <c r="J8" i="6"/>
  <c r="H74" i="6"/>
  <c r="J4" i="6"/>
  <c r="H83" i="6"/>
  <c r="J13" i="6"/>
  <c r="H85" i="6"/>
  <c r="J15" i="6"/>
  <c r="J5" i="6"/>
  <c r="H75" i="6"/>
  <c r="H80" i="6"/>
  <c r="J10" i="6"/>
  <c r="J9" i="6"/>
  <c r="H79" i="6"/>
  <c r="H77" i="6"/>
  <c r="J7" i="6"/>
  <c r="E33" i="2" l="1"/>
  <c r="H2" i="3" s="1"/>
  <c r="G92" i="6"/>
  <c r="F26" i="2" s="1"/>
  <c r="I78" i="6"/>
  <c r="K8" i="6"/>
  <c r="I87" i="6"/>
  <c r="K17" i="6"/>
  <c r="J76" i="6"/>
  <c r="L6" i="6"/>
  <c r="I79" i="6"/>
  <c r="K9" i="6"/>
  <c r="I83" i="6"/>
  <c r="K13" i="6"/>
  <c r="I86" i="6"/>
  <c r="K16" i="6"/>
  <c r="I81" i="6"/>
  <c r="K11" i="6"/>
  <c r="K14" i="6"/>
  <c r="I84" i="6"/>
  <c r="J18" i="6"/>
  <c r="H88" i="6"/>
  <c r="J19" i="6"/>
  <c r="H89" i="6"/>
  <c r="I80" i="6"/>
  <c r="K10" i="6"/>
  <c r="I82" i="6"/>
  <c r="K12" i="6"/>
  <c r="I77" i="6"/>
  <c r="K7" i="6"/>
  <c r="I75" i="6"/>
  <c r="K5" i="6"/>
  <c r="I73" i="6"/>
  <c r="K3" i="6"/>
  <c r="I85" i="6"/>
  <c r="K15" i="6"/>
  <c r="I74" i="6"/>
  <c r="K4" i="6"/>
  <c r="F33" i="2" l="1"/>
  <c r="I2" i="3" s="1"/>
  <c r="H92" i="6"/>
  <c r="G26" i="2" s="1"/>
  <c r="J85" i="6"/>
  <c r="L15" i="6"/>
  <c r="J75" i="6"/>
  <c r="L5" i="6"/>
  <c r="J80" i="6"/>
  <c r="L10" i="6"/>
  <c r="J86" i="6"/>
  <c r="L16" i="6"/>
  <c r="K76" i="6"/>
  <c r="M6" i="6"/>
  <c r="K18" i="6"/>
  <c r="I88" i="6"/>
  <c r="L13" i="6"/>
  <c r="J83" i="6"/>
  <c r="J84" i="6"/>
  <c r="L14" i="6"/>
  <c r="J87" i="6"/>
  <c r="L17" i="6"/>
  <c r="J78" i="6"/>
  <c r="L8" i="6"/>
  <c r="J81" i="6"/>
  <c r="L11" i="6"/>
  <c r="I89" i="6"/>
  <c r="K19" i="6"/>
  <c r="J74" i="6"/>
  <c r="L4" i="6"/>
  <c r="J73" i="6"/>
  <c r="L3" i="6"/>
  <c r="J77" i="6"/>
  <c r="L7" i="6"/>
  <c r="J82" i="6"/>
  <c r="L12" i="6"/>
  <c r="J79" i="6"/>
  <c r="L9" i="6"/>
  <c r="G33" i="2" l="1"/>
  <c r="J2" i="3" s="1"/>
  <c r="I92" i="6"/>
  <c r="K87" i="6"/>
  <c r="M17" i="6"/>
  <c r="M9" i="6"/>
  <c r="K79" i="6"/>
  <c r="K77" i="6"/>
  <c r="M7" i="6"/>
  <c r="K82" i="6"/>
  <c r="M12" i="6"/>
  <c r="K84" i="6"/>
  <c r="M14" i="6"/>
  <c r="K83" i="6"/>
  <c r="M13" i="6"/>
  <c r="J88" i="6"/>
  <c r="L18" i="6"/>
  <c r="K73" i="6"/>
  <c r="M3" i="6"/>
  <c r="L76" i="6"/>
  <c r="N6" i="6"/>
  <c r="M5" i="6"/>
  <c r="K75" i="6"/>
  <c r="K81" i="6"/>
  <c r="M11" i="6"/>
  <c r="K80" i="6"/>
  <c r="M10" i="6"/>
  <c r="K74" i="6"/>
  <c r="M4" i="6"/>
  <c r="J89" i="6"/>
  <c r="L19" i="6"/>
  <c r="K86" i="6"/>
  <c r="M16" i="6"/>
  <c r="K85" i="6"/>
  <c r="M15" i="6"/>
  <c r="K78" i="6"/>
  <c r="M8" i="6"/>
  <c r="H26" i="2" l="1"/>
  <c r="J92" i="6"/>
  <c r="L77" i="6"/>
  <c r="N7" i="6"/>
  <c r="K89" i="6"/>
  <c r="M19" i="6"/>
  <c r="L81" i="6"/>
  <c r="N11" i="6"/>
  <c r="L83" i="6"/>
  <c r="N13" i="6"/>
  <c r="L82" i="6"/>
  <c r="N12" i="6"/>
  <c r="K88" i="6"/>
  <c r="M18" i="6"/>
  <c r="L79" i="6"/>
  <c r="N9" i="6"/>
  <c r="L75" i="6"/>
  <c r="N5" i="6"/>
  <c r="M76" i="6"/>
  <c r="O6" i="6"/>
  <c r="L85" i="6"/>
  <c r="N15" i="6"/>
  <c r="L80" i="6"/>
  <c r="N10" i="6"/>
  <c r="L84" i="6"/>
  <c r="N14" i="6"/>
  <c r="L87" i="6"/>
  <c r="N17" i="6"/>
  <c r="L78" i="6"/>
  <c r="N8" i="6"/>
  <c r="L74" i="6"/>
  <c r="N4" i="6"/>
  <c r="L73" i="6"/>
  <c r="N3" i="6"/>
  <c r="L86" i="6"/>
  <c r="N16" i="6"/>
  <c r="K92" i="6"/>
  <c r="H33" i="2" l="1"/>
  <c r="K2" i="3" s="1"/>
  <c r="J26" i="2"/>
  <c r="I26" i="2"/>
  <c r="N76" i="6"/>
  <c r="P6" i="6"/>
  <c r="M82" i="6"/>
  <c r="O12" i="6"/>
  <c r="L89" i="6"/>
  <c r="L92" i="6" s="1"/>
  <c r="N19" i="6"/>
  <c r="M84" i="6"/>
  <c r="O14" i="6"/>
  <c r="M75" i="6"/>
  <c r="O5" i="6"/>
  <c r="M83" i="6"/>
  <c r="O13" i="6"/>
  <c r="M80" i="6"/>
  <c r="O10" i="6"/>
  <c r="L88" i="6"/>
  <c r="N18" i="6"/>
  <c r="M81" i="6"/>
  <c r="O11" i="6"/>
  <c r="M77" i="6"/>
  <c r="O7" i="6"/>
  <c r="M73" i="6"/>
  <c r="O3" i="6"/>
  <c r="O16" i="6"/>
  <c r="M86" i="6"/>
  <c r="M74" i="6"/>
  <c r="O4" i="6"/>
  <c r="M87" i="6"/>
  <c r="O17" i="6"/>
  <c r="M85" i="6"/>
  <c r="O15" i="6"/>
  <c r="M79" i="6"/>
  <c r="O9" i="6"/>
  <c r="M78" i="6"/>
  <c r="O8" i="6"/>
  <c r="I33" i="2" l="1"/>
  <c r="L2" i="3" s="1"/>
  <c r="J33" i="2"/>
  <c r="M2" i="3" s="1"/>
  <c r="K26" i="2"/>
  <c r="M89" i="6"/>
  <c r="O19" i="6"/>
  <c r="N77" i="6"/>
  <c r="P7" i="6"/>
  <c r="N80" i="6"/>
  <c r="P10" i="6"/>
  <c r="N75" i="6"/>
  <c r="P5" i="6"/>
  <c r="N73" i="6"/>
  <c r="P3" i="6"/>
  <c r="N78" i="6"/>
  <c r="P8" i="6"/>
  <c r="N82" i="6"/>
  <c r="P12" i="6"/>
  <c r="N85" i="6"/>
  <c r="P15" i="6"/>
  <c r="N81" i="6"/>
  <c r="P11" i="6"/>
  <c r="N84" i="6"/>
  <c r="P14" i="6"/>
  <c r="N74" i="6"/>
  <c r="P4" i="6"/>
  <c r="N79" i="6"/>
  <c r="P9" i="6"/>
  <c r="N86" i="6"/>
  <c r="P16" i="6"/>
  <c r="N87" i="6"/>
  <c r="P17" i="6"/>
  <c r="O76" i="6"/>
  <c r="Q6" i="6"/>
  <c r="M88" i="6"/>
  <c r="O18" i="6"/>
  <c r="N83" i="6"/>
  <c r="P13" i="6"/>
  <c r="K33" i="2" l="1"/>
  <c r="N2" i="3" s="1"/>
  <c r="M92" i="6"/>
  <c r="L26" i="2" s="1"/>
  <c r="O80" i="6"/>
  <c r="Q10" i="6"/>
  <c r="R6" i="6"/>
  <c r="P76" i="6"/>
  <c r="O84" i="6"/>
  <c r="Q14" i="6"/>
  <c r="Q15" i="6"/>
  <c r="O85" i="6"/>
  <c r="O77" i="6"/>
  <c r="Q7" i="6"/>
  <c r="N89" i="6"/>
  <c r="P19" i="6"/>
  <c r="N88" i="6"/>
  <c r="P18" i="6"/>
  <c r="O86" i="6"/>
  <c r="Q16" i="6"/>
  <c r="O78" i="6"/>
  <c r="Q8" i="6"/>
  <c r="O74" i="6"/>
  <c r="Q4" i="6"/>
  <c r="O73" i="6"/>
  <c r="Q3" i="6"/>
  <c r="O79" i="6"/>
  <c r="Q9" i="6"/>
  <c r="O82" i="6"/>
  <c r="Q12" i="6"/>
  <c r="Q11" i="6"/>
  <c r="O81" i="6"/>
  <c r="O83" i="6"/>
  <c r="Q13" i="6"/>
  <c r="O87" i="6"/>
  <c r="Q17" i="6"/>
  <c r="O75" i="6"/>
  <c r="Q5" i="6"/>
  <c r="L33" i="2" l="1"/>
  <c r="O2" i="3" s="1"/>
  <c r="N92" i="6"/>
  <c r="P86" i="6"/>
  <c r="R16" i="6"/>
  <c r="P77" i="6"/>
  <c r="R7" i="6"/>
  <c r="P83" i="6"/>
  <c r="R13" i="6"/>
  <c r="R5" i="6"/>
  <c r="P75" i="6"/>
  <c r="P82" i="6"/>
  <c r="R12" i="6"/>
  <c r="R9" i="6"/>
  <c r="P79" i="6"/>
  <c r="S6" i="6"/>
  <c r="Q76" i="6"/>
  <c r="O88" i="6"/>
  <c r="Q18" i="6"/>
  <c r="P85" i="6"/>
  <c r="R15" i="6"/>
  <c r="P74" i="6"/>
  <c r="R4" i="6"/>
  <c r="Q19" i="6"/>
  <c r="O89" i="6"/>
  <c r="P84" i="6"/>
  <c r="R14" i="6"/>
  <c r="P81" i="6"/>
  <c r="R11" i="6"/>
  <c r="P87" i="6"/>
  <c r="R17" i="6"/>
  <c r="R10" i="6"/>
  <c r="P80" i="6"/>
  <c r="P73" i="6"/>
  <c r="R3" i="6"/>
  <c r="R8" i="6"/>
  <c r="P78" i="6"/>
  <c r="O92" i="6" l="1"/>
  <c r="N26" i="2" s="1"/>
  <c r="M26" i="2"/>
  <c r="Q81" i="6"/>
  <c r="S11" i="6"/>
  <c r="Q74" i="6"/>
  <c r="S4" i="6"/>
  <c r="Q77" i="6"/>
  <c r="S7" i="6"/>
  <c r="Q82" i="6"/>
  <c r="S12" i="6"/>
  <c r="S10" i="6"/>
  <c r="Q80" i="6"/>
  <c r="Q86" i="6"/>
  <c r="S16" i="6"/>
  <c r="R19" i="6"/>
  <c r="P89" i="6"/>
  <c r="Q84" i="6"/>
  <c r="S14" i="6"/>
  <c r="Q85" i="6"/>
  <c r="S15" i="6"/>
  <c r="R76" i="6"/>
  <c r="T6" i="6"/>
  <c r="Q75" i="6"/>
  <c r="S5" i="6"/>
  <c r="Q73" i="6"/>
  <c r="S3" i="6"/>
  <c r="P88" i="6"/>
  <c r="R18" i="6"/>
  <c r="Q83" i="6"/>
  <c r="S13" i="6"/>
  <c r="Q78" i="6"/>
  <c r="S8" i="6"/>
  <c r="Q87" i="6"/>
  <c r="S17" i="6"/>
  <c r="Q79" i="6"/>
  <c r="S9" i="6"/>
  <c r="P92" i="6" l="1"/>
  <c r="O26" i="2" s="1"/>
  <c r="M33" i="2"/>
  <c r="P2" i="3" s="1"/>
  <c r="N33" i="2"/>
  <c r="Q2" i="3" s="1"/>
  <c r="R80" i="6"/>
  <c r="T10" i="6"/>
  <c r="R83" i="6"/>
  <c r="T13" i="6"/>
  <c r="R78" i="6"/>
  <c r="T8" i="6"/>
  <c r="R75" i="6"/>
  <c r="T5" i="6"/>
  <c r="R81" i="6"/>
  <c r="T11" i="6"/>
  <c r="Q88" i="6"/>
  <c r="S18" i="6"/>
  <c r="R79" i="6"/>
  <c r="T9" i="6"/>
  <c r="R74" i="6"/>
  <c r="T4" i="6"/>
  <c r="R73" i="6"/>
  <c r="T3" i="6"/>
  <c r="S76" i="6"/>
  <c r="U6" i="6"/>
  <c r="R77" i="6"/>
  <c r="T7" i="6"/>
  <c r="Q89" i="6"/>
  <c r="S19" i="6"/>
  <c r="R86" i="6"/>
  <c r="T16" i="6"/>
  <c r="R82" i="6"/>
  <c r="T12" i="6"/>
  <c r="R84" i="6"/>
  <c r="T14" i="6"/>
  <c r="R85" i="6"/>
  <c r="T15" i="6"/>
  <c r="R87" i="6"/>
  <c r="T17" i="6"/>
  <c r="O33" i="2" l="1"/>
  <c r="R2" i="3" s="1"/>
  <c r="Q92" i="6"/>
  <c r="S78" i="6"/>
  <c r="U8" i="6"/>
  <c r="S77" i="6"/>
  <c r="U7" i="6"/>
  <c r="S82" i="6"/>
  <c r="U12" i="6"/>
  <c r="T76" i="6"/>
  <c r="V6" i="6"/>
  <c r="S83" i="6"/>
  <c r="U13" i="6"/>
  <c r="S87" i="6"/>
  <c r="U17" i="6"/>
  <c r="S73" i="6"/>
  <c r="U3" i="6"/>
  <c r="R88" i="6"/>
  <c r="T18" i="6"/>
  <c r="S80" i="6"/>
  <c r="U10" i="6"/>
  <c r="S84" i="6"/>
  <c r="U14" i="6"/>
  <c r="R89" i="6"/>
  <c r="T19" i="6"/>
  <c r="U9" i="6"/>
  <c r="S79" i="6"/>
  <c r="S85" i="6"/>
  <c r="U15" i="6"/>
  <c r="S74" i="6"/>
  <c r="U4" i="6"/>
  <c r="S81" i="6"/>
  <c r="U11" i="6"/>
  <c r="U5" i="6"/>
  <c r="S75" i="6"/>
  <c r="S86" i="6"/>
  <c r="U16" i="6"/>
  <c r="R92" i="6" l="1"/>
  <c r="Q26" i="2" s="1"/>
  <c r="P26" i="2"/>
  <c r="T81" i="6"/>
  <c r="V11" i="6"/>
  <c r="T84" i="6"/>
  <c r="V14" i="6"/>
  <c r="S88" i="6"/>
  <c r="U18" i="6"/>
  <c r="T77" i="6"/>
  <c r="V7" i="6"/>
  <c r="T87" i="6"/>
  <c r="V17" i="6"/>
  <c r="U76" i="6"/>
  <c r="W6" i="6"/>
  <c r="T74" i="6"/>
  <c r="V4" i="6"/>
  <c r="T73" i="6"/>
  <c r="V3" i="6"/>
  <c r="T83" i="6"/>
  <c r="V13" i="6"/>
  <c r="T78" i="6"/>
  <c r="V8" i="6"/>
  <c r="T80" i="6"/>
  <c r="V10" i="6"/>
  <c r="T86" i="6"/>
  <c r="V16" i="6"/>
  <c r="T85" i="6"/>
  <c r="V15" i="6"/>
  <c r="T82" i="6"/>
  <c r="V12" i="6"/>
  <c r="T79" i="6"/>
  <c r="V9" i="6"/>
  <c r="T75" i="6"/>
  <c r="V5" i="6"/>
  <c r="S89" i="6"/>
  <c r="U19" i="6"/>
  <c r="Q33" i="2" l="1"/>
  <c r="T2" i="3" s="1"/>
  <c r="S92" i="6"/>
  <c r="R26" i="2" s="1"/>
  <c r="P33" i="2"/>
  <c r="S2" i="3" s="1"/>
  <c r="U87" i="6"/>
  <c r="W17" i="6"/>
  <c r="T88" i="6"/>
  <c r="V18" i="6"/>
  <c r="U79" i="6"/>
  <c r="W9" i="6"/>
  <c r="U78" i="6"/>
  <c r="W8" i="6"/>
  <c r="U74" i="6"/>
  <c r="W4" i="6"/>
  <c r="U85" i="6"/>
  <c r="W15" i="6"/>
  <c r="U73" i="6"/>
  <c r="W3" i="6"/>
  <c r="U84" i="6"/>
  <c r="W14" i="6"/>
  <c r="W12" i="6"/>
  <c r="U82" i="6"/>
  <c r="V76" i="6"/>
  <c r="X6" i="6"/>
  <c r="U75" i="6"/>
  <c r="W5" i="6"/>
  <c r="U86" i="6"/>
  <c r="W16" i="6"/>
  <c r="W11" i="6"/>
  <c r="U81" i="6"/>
  <c r="U77" i="6"/>
  <c r="W7" i="6"/>
  <c r="T89" i="6"/>
  <c r="V19" i="6"/>
  <c r="U80" i="6"/>
  <c r="W10" i="6"/>
  <c r="U83" i="6"/>
  <c r="W13" i="6"/>
  <c r="T92" i="6" l="1"/>
  <c r="S26" i="2" s="1"/>
  <c r="R33" i="2"/>
  <c r="U2" i="3" s="1"/>
  <c r="V81" i="6"/>
  <c r="X11" i="6"/>
  <c r="V83" i="6"/>
  <c r="X13" i="6"/>
  <c r="V86" i="6"/>
  <c r="X16" i="6"/>
  <c r="V80" i="6"/>
  <c r="X10" i="6"/>
  <c r="V78" i="6"/>
  <c r="X8" i="6"/>
  <c r="U88" i="6"/>
  <c r="W18" i="6"/>
  <c r="V85" i="6"/>
  <c r="X15" i="6"/>
  <c r="U89" i="6"/>
  <c r="W19" i="6"/>
  <c r="V75" i="6"/>
  <c r="X5" i="6"/>
  <c r="V74" i="6"/>
  <c r="X4" i="6"/>
  <c r="V77" i="6"/>
  <c r="X7" i="6"/>
  <c r="W76" i="6"/>
  <c r="Y6" i="6"/>
  <c r="V73" i="6"/>
  <c r="X3" i="6"/>
  <c r="V87" i="6"/>
  <c r="X17" i="6"/>
  <c r="V84" i="6"/>
  <c r="X14" i="6"/>
  <c r="V79" i="6"/>
  <c r="X9" i="6"/>
  <c r="V82" i="6"/>
  <c r="X12" i="6"/>
  <c r="S33" i="2" l="1"/>
  <c r="V2" i="3" s="1"/>
  <c r="U92" i="6"/>
  <c r="Z6" i="6"/>
  <c r="X76" i="6"/>
  <c r="W78" i="6"/>
  <c r="Y8" i="6"/>
  <c r="W83" i="6"/>
  <c r="Y13" i="6"/>
  <c r="Y11" i="6"/>
  <c r="W81" i="6"/>
  <c r="Y15" i="6"/>
  <c r="W85" i="6"/>
  <c r="W87" i="6"/>
  <c r="Y17" i="6"/>
  <c r="W82" i="6"/>
  <c r="Y12" i="6"/>
  <c r="W75" i="6"/>
  <c r="Y5" i="6"/>
  <c r="W86" i="6"/>
  <c r="Y16" i="6"/>
  <c r="W77" i="6"/>
  <c r="Y7" i="6"/>
  <c r="W79" i="6"/>
  <c r="Y9" i="6"/>
  <c r="Y14" i="6"/>
  <c r="W84" i="6"/>
  <c r="W73" i="6"/>
  <c r="Y3" i="6"/>
  <c r="W74" i="6"/>
  <c r="Y4" i="6"/>
  <c r="V89" i="6"/>
  <c r="X19" i="6"/>
  <c r="V88" i="6"/>
  <c r="X18" i="6"/>
  <c r="W80" i="6"/>
  <c r="Y10" i="6"/>
  <c r="T26" i="2" l="1"/>
  <c r="V92" i="6"/>
  <c r="X86" i="6"/>
  <c r="Z16" i="6"/>
  <c r="Z14" i="6"/>
  <c r="X84" i="6"/>
  <c r="X85" i="6"/>
  <c r="Z15" i="6"/>
  <c r="X75" i="6"/>
  <c r="Z5" i="6"/>
  <c r="Z17" i="6"/>
  <c r="X87" i="6"/>
  <c r="Z8" i="6"/>
  <c r="X78" i="6"/>
  <c r="Z4" i="6"/>
  <c r="X74" i="6"/>
  <c r="X81" i="6"/>
  <c r="Z11" i="6"/>
  <c r="Y19" i="6"/>
  <c r="W89" i="6"/>
  <c r="X73" i="6"/>
  <c r="Z3" i="6"/>
  <c r="X79" i="6"/>
  <c r="Z9" i="6"/>
  <c r="X82" i="6"/>
  <c r="Z12" i="6"/>
  <c r="X80" i="6"/>
  <c r="Z10" i="6"/>
  <c r="Y18" i="6"/>
  <c r="W88" i="6"/>
  <c r="W92" i="6" s="1"/>
  <c r="X77" i="6"/>
  <c r="Z7" i="6"/>
  <c r="X83" i="6"/>
  <c r="Z13" i="6"/>
  <c r="AA6" i="6"/>
  <c r="Y76" i="6"/>
  <c r="T33" i="2" l="1"/>
  <c r="W2" i="3" s="1"/>
  <c r="V26" i="2"/>
  <c r="U26" i="2"/>
  <c r="Y80" i="6"/>
  <c r="AA10" i="6"/>
  <c r="Y87" i="6"/>
  <c r="AA17" i="6"/>
  <c r="Y73" i="6"/>
  <c r="AA3" i="6"/>
  <c r="Y85" i="6"/>
  <c r="AA15" i="6"/>
  <c r="Y77" i="6"/>
  <c r="AA7" i="6"/>
  <c r="Y82" i="6"/>
  <c r="AA12" i="6"/>
  <c r="Y74" i="6"/>
  <c r="AA4" i="6"/>
  <c r="Z76" i="6"/>
  <c r="AB6" i="6"/>
  <c r="Y75" i="6"/>
  <c r="AA5" i="6"/>
  <c r="Y83" i="6"/>
  <c r="AA13" i="6"/>
  <c r="AA14" i="6"/>
  <c r="Y84" i="6"/>
  <c r="Y81" i="6"/>
  <c r="AA11" i="6"/>
  <c r="Z18" i="6"/>
  <c r="X88" i="6"/>
  <c r="Y79" i="6"/>
  <c r="AA9" i="6"/>
  <c r="Y86" i="6"/>
  <c r="AA16" i="6"/>
  <c r="Z19" i="6"/>
  <c r="X89" i="6"/>
  <c r="Y78" i="6"/>
  <c r="AA8" i="6"/>
  <c r="U33" i="2" l="1"/>
  <c r="X2" i="3" s="1"/>
  <c r="V33" i="2"/>
  <c r="Y2" i="3" s="1"/>
  <c r="X92" i="6"/>
  <c r="Z75" i="6"/>
  <c r="AB5" i="6"/>
  <c r="AA76" i="6"/>
  <c r="AC6" i="6"/>
  <c r="Z81" i="6"/>
  <c r="AB11" i="6"/>
  <c r="Z77" i="6"/>
  <c r="AB7" i="6"/>
  <c r="Z73" i="6"/>
  <c r="AB3" i="6"/>
  <c r="Z80" i="6"/>
  <c r="AB10" i="6"/>
  <c r="Z82" i="6"/>
  <c r="AB12" i="6"/>
  <c r="Z78" i="6"/>
  <c r="AB8" i="6"/>
  <c r="Z79" i="6"/>
  <c r="AB9" i="6"/>
  <c r="Z87" i="6"/>
  <c r="AB17" i="6"/>
  <c r="Y89" i="6"/>
  <c r="AA19" i="6"/>
  <c r="Z84" i="6"/>
  <c r="AB14" i="6"/>
  <c r="Z74" i="6"/>
  <c r="AB4" i="6"/>
  <c r="Z86" i="6"/>
  <c r="AB16" i="6"/>
  <c r="Z85" i="6"/>
  <c r="AB15" i="6"/>
  <c r="AA18" i="6"/>
  <c r="Y88" i="6"/>
  <c r="Z83" i="6"/>
  <c r="AB13" i="6"/>
  <c r="Y92" i="6" l="1"/>
  <c r="W26" i="2"/>
  <c r="AA85" i="6"/>
  <c r="AC15" i="6"/>
  <c r="AA82" i="6"/>
  <c r="AC12" i="6"/>
  <c r="AA81" i="6"/>
  <c r="AC11" i="6"/>
  <c r="AB76" i="6"/>
  <c r="AD6" i="6"/>
  <c r="AA86" i="6"/>
  <c r="AC16" i="6"/>
  <c r="AA84" i="6"/>
  <c r="AC14" i="6"/>
  <c r="AA78" i="6"/>
  <c r="AC8" i="6"/>
  <c r="AA77" i="6"/>
  <c r="AC7" i="6"/>
  <c r="AA80" i="6"/>
  <c r="AC10" i="6"/>
  <c r="AC5" i="6"/>
  <c r="AA75" i="6"/>
  <c r="AA83" i="6"/>
  <c r="AC13" i="6"/>
  <c r="Z89" i="6"/>
  <c r="AB19" i="6"/>
  <c r="AA73" i="6"/>
  <c r="AC3" i="6"/>
  <c r="Z88" i="6"/>
  <c r="AB18" i="6"/>
  <c r="AA74" i="6"/>
  <c r="AC4" i="6"/>
  <c r="AA87" i="6"/>
  <c r="AC17" i="6"/>
  <c r="AC9" i="6"/>
  <c r="AA79" i="6"/>
  <c r="W33" i="2" l="1"/>
  <c r="Z2" i="3" s="1"/>
  <c r="Z92" i="6"/>
  <c r="Y26" i="2" s="1"/>
  <c r="X26" i="2"/>
  <c r="AA88" i="6"/>
  <c r="AC18" i="6"/>
  <c r="AB80" i="6"/>
  <c r="AD10" i="6"/>
  <c r="AB83" i="6"/>
  <c r="AD13" i="6"/>
  <c r="AB84" i="6"/>
  <c r="AD14" i="6"/>
  <c r="AC76" i="6"/>
  <c r="AE6" i="6"/>
  <c r="AB73" i="6"/>
  <c r="AD3" i="6"/>
  <c r="AB87" i="6"/>
  <c r="AD17" i="6"/>
  <c r="AB77" i="6"/>
  <c r="AD7" i="6"/>
  <c r="AB86" i="6"/>
  <c r="AD16" i="6"/>
  <c r="AB81" i="6"/>
  <c r="AD11" i="6"/>
  <c r="AB79" i="6"/>
  <c r="AD9" i="6"/>
  <c r="AA89" i="6"/>
  <c r="AC19" i="6"/>
  <c r="AB75" i="6"/>
  <c r="AD5" i="6"/>
  <c r="AB85" i="6"/>
  <c r="AD15" i="6"/>
  <c r="AB74" i="6"/>
  <c r="AD4" i="6"/>
  <c r="AB78" i="6"/>
  <c r="AD8" i="6"/>
  <c r="AB82" i="6"/>
  <c r="AD12" i="6"/>
  <c r="X33" i="2" l="1"/>
  <c r="AA2" i="3" s="1"/>
  <c r="Y33" i="2"/>
  <c r="AB2" i="3" s="1"/>
  <c r="AA92" i="6"/>
  <c r="Z26" i="2" s="1"/>
  <c r="AE12" i="6"/>
  <c r="AC82" i="6"/>
  <c r="AC85" i="6"/>
  <c r="AE15" i="6"/>
  <c r="AC79" i="6"/>
  <c r="AE9" i="6"/>
  <c r="AC73" i="6"/>
  <c r="AE3" i="6"/>
  <c r="AC84" i="6"/>
  <c r="AE14" i="6"/>
  <c r="AC81" i="6"/>
  <c r="AE11" i="6"/>
  <c r="AC80" i="6"/>
  <c r="AE10" i="6"/>
  <c r="AC74" i="6"/>
  <c r="AE4" i="6"/>
  <c r="AC87" i="6"/>
  <c r="AE17" i="6"/>
  <c r="AC78" i="6"/>
  <c r="AE8" i="6"/>
  <c r="AB89" i="6"/>
  <c r="AD19" i="6"/>
  <c r="AE16" i="6"/>
  <c r="AC86" i="6"/>
  <c r="AB88" i="6"/>
  <c r="AD18" i="6"/>
  <c r="AC77" i="6"/>
  <c r="AE7" i="6"/>
  <c r="AD76" i="6"/>
  <c r="AF6" i="6"/>
  <c r="AC75" i="6"/>
  <c r="AE5" i="6"/>
  <c r="AC83" i="6"/>
  <c r="AE13" i="6"/>
  <c r="Z33" i="2" l="1"/>
  <c r="AC2" i="3" s="1"/>
  <c r="AB92" i="6"/>
  <c r="AA26" i="2" s="1"/>
  <c r="AC88" i="6"/>
  <c r="AE18" i="6"/>
  <c r="AD85" i="6"/>
  <c r="AF15" i="6"/>
  <c r="AD83" i="6"/>
  <c r="AF13" i="6"/>
  <c r="AD80" i="6"/>
  <c r="AF10" i="6"/>
  <c r="AD84" i="6"/>
  <c r="AF14" i="6"/>
  <c r="AD77" i="6"/>
  <c r="AF7" i="6"/>
  <c r="AD78" i="6"/>
  <c r="AF8" i="6"/>
  <c r="AD73" i="6"/>
  <c r="AF3" i="6"/>
  <c r="AD74" i="6"/>
  <c r="AF4" i="6"/>
  <c r="AD87" i="6"/>
  <c r="AF17" i="6"/>
  <c r="AD82" i="6"/>
  <c r="AF12" i="6"/>
  <c r="AD79" i="6"/>
  <c r="AF9" i="6"/>
  <c r="AD75" i="6"/>
  <c r="AF5" i="6"/>
  <c r="AE76" i="6"/>
  <c r="AG6" i="6"/>
  <c r="AD86" i="6"/>
  <c r="AF16" i="6"/>
  <c r="AC89" i="6"/>
  <c r="AE19" i="6"/>
  <c r="AD81" i="6"/>
  <c r="AF11" i="6"/>
  <c r="AA33" i="2" l="1"/>
  <c r="AD2" i="3" s="1"/>
  <c r="AC92" i="6"/>
  <c r="AE82" i="6"/>
  <c r="AG12" i="6"/>
  <c r="AE80" i="6"/>
  <c r="AG10" i="6"/>
  <c r="AE73" i="6"/>
  <c r="AG3" i="6"/>
  <c r="AE86" i="6"/>
  <c r="AG16" i="6"/>
  <c r="AE81" i="6"/>
  <c r="AG11" i="6"/>
  <c r="AF76" i="6"/>
  <c r="AH6" i="6"/>
  <c r="AD88" i="6"/>
  <c r="AF18" i="6"/>
  <c r="AG15" i="6"/>
  <c r="AE85" i="6"/>
  <c r="AE78" i="6"/>
  <c r="AG8" i="6"/>
  <c r="AE75" i="6"/>
  <c r="AG5" i="6"/>
  <c r="AD89" i="6"/>
  <c r="AD92" i="6" s="1"/>
  <c r="AF19" i="6"/>
  <c r="AE74" i="6"/>
  <c r="AG4" i="6"/>
  <c r="AE77" i="6"/>
  <c r="AG7" i="6"/>
  <c r="AE83" i="6"/>
  <c r="AG13" i="6"/>
  <c r="AE84" i="6"/>
  <c r="AG14" i="6"/>
  <c r="AE87" i="6"/>
  <c r="AG17" i="6"/>
  <c r="AE79" i="6"/>
  <c r="AG9" i="6"/>
  <c r="AC26" i="2" l="1"/>
  <c r="AB26" i="2"/>
  <c r="AH7" i="6"/>
  <c r="AF77" i="6"/>
  <c r="AG19" i="6"/>
  <c r="AE89" i="6"/>
  <c r="AH8" i="6"/>
  <c r="AF78" i="6"/>
  <c r="AF84" i="6"/>
  <c r="AH14" i="6"/>
  <c r="AE88" i="6"/>
  <c r="AG18" i="6"/>
  <c r="AF86" i="6"/>
  <c r="AH16" i="6"/>
  <c r="AH10" i="6"/>
  <c r="AF80" i="6"/>
  <c r="AF79" i="6"/>
  <c r="AH9" i="6"/>
  <c r="AH4" i="6"/>
  <c r="AF74" i="6"/>
  <c r="AI6" i="6"/>
  <c r="AH76" i="6" s="1"/>
  <c r="AG76" i="6"/>
  <c r="AF73" i="6"/>
  <c r="AH3" i="6"/>
  <c r="AF81" i="6"/>
  <c r="AH11" i="6"/>
  <c r="AF87" i="6"/>
  <c r="AH17" i="6"/>
  <c r="AF75" i="6"/>
  <c r="AH5" i="6"/>
  <c r="AF82" i="6"/>
  <c r="AH12" i="6"/>
  <c r="AF83" i="6"/>
  <c r="AH13" i="6"/>
  <c r="AF85" i="6"/>
  <c r="AH15" i="6"/>
  <c r="AE92" i="6" l="1"/>
  <c r="AD26" i="2" s="1"/>
  <c r="AB33" i="2"/>
  <c r="AE2" i="3" s="1"/>
  <c r="AC33" i="2"/>
  <c r="AF2" i="3" s="1"/>
  <c r="AG87" i="6"/>
  <c r="AI17" i="6"/>
  <c r="AH87" i="6" s="1"/>
  <c r="AG74" i="6"/>
  <c r="AI4" i="6"/>
  <c r="AH74" i="6" s="1"/>
  <c r="AG82" i="6"/>
  <c r="AI12" i="6"/>
  <c r="AH82" i="6" s="1"/>
  <c r="AI11" i="6"/>
  <c r="AH81" i="6" s="1"/>
  <c r="AG81" i="6"/>
  <c r="AI10" i="6"/>
  <c r="AH80" i="6" s="1"/>
  <c r="AG80" i="6"/>
  <c r="AG78" i="6"/>
  <c r="AI8" i="6"/>
  <c r="AH78" i="6" s="1"/>
  <c r="AG86" i="6"/>
  <c r="AI16" i="6"/>
  <c r="AH86" i="6" s="1"/>
  <c r="AG84" i="6"/>
  <c r="AI14" i="6"/>
  <c r="AH84" i="6" s="1"/>
  <c r="AH19" i="6"/>
  <c r="AF89" i="6"/>
  <c r="AG79" i="6"/>
  <c r="AI9" i="6"/>
  <c r="AH79" i="6" s="1"/>
  <c r="AF88" i="6"/>
  <c r="AH18" i="6"/>
  <c r="AG83" i="6"/>
  <c r="AI13" i="6"/>
  <c r="AH83" i="6" s="1"/>
  <c r="AG85" i="6"/>
  <c r="AI15" i="6"/>
  <c r="AH85" i="6" s="1"/>
  <c r="AG75" i="6"/>
  <c r="AI5" i="6"/>
  <c r="AH75" i="6" s="1"/>
  <c r="AG73" i="6"/>
  <c r="AI3" i="6"/>
  <c r="AH73" i="6" s="1"/>
  <c r="AG77" i="6"/>
  <c r="AI7" i="6"/>
  <c r="AH77" i="6" s="1"/>
  <c r="AD33" i="2" l="1"/>
  <c r="AG2" i="3" s="1"/>
  <c r="AF92" i="6"/>
  <c r="AE26" i="2" s="1"/>
  <c r="AG89" i="6"/>
  <c r="AI19" i="6"/>
  <c r="AH89" i="6" s="1"/>
  <c r="AG88" i="6"/>
  <c r="AG92" i="6" s="1"/>
  <c r="AI18" i="6"/>
  <c r="AH88" i="6" s="1"/>
  <c r="AH92" i="6" s="1"/>
  <c r="AE33" i="2" l="1"/>
  <c r="AH2" i="3" s="1"/>
  <c r="AG26" i="2"/>
  <c r="AF26" i="2"/>
  <c r="AF33" i="2" l="1"/>
  <c r="AI2" i="3" s="1"/>
  <c r="AG33" i="2"/>
  <c r="AJ2" i="3" s="1"/>
</calcChain>
</file>

<file path=xl/sharedStrings.xml><?xml version="1.0" encoding="utf-8"?>
<sst xmlns="http://schemas.openxmlformats.org/spreadsheetml/2006/main" count="404" uniqueCount="173">
  <si>
    <t>BESP BAU EV Subsidy Percentage</t>
  </si>
  <si>
    <t>Sources:</t>
  </si>
  <si>
    <t>Tesla</t>
  </si>
  <si>
    <t>Notes</t>
  </si>
  <si>
    <t>State EV Subsidy Amounts</t>
  </si>
  <si>
    <t>California</t>
  </si>
  <si>
    <t>Delaware</t>
  </si>
  <si>
    <t>Colorado</t>
  </si>
  <si>
    <t>Louisiana</t>
  </si>
  <si>
    <t>Massachusetts</t>
  </si>
  <si>
    <t>Rhode Island</t>
  </si>
  <si>
    <t>Oklahoma</t>
  </si>
  <si>
    <t>Federal EV Subsidy Amount</t>
  </si>
  <si>
    <t>This list only includes rebates on the EV itself, not on charging equipment.</t>
  </si>
  <si>
    <t>Note: Pennsylvania offers a $1750 rebate, but only to the first 250 qualified applicants.</t>
  </si>
  <si>
    <t>It also omits states that do not offer a rebate but do exempt EVs from sales, use, or excise taxes.</t>
  </si>
  <si>
    <t>Rebate</t>
  </si>
  <si>
    <t>State</t>
  </si>
  <si>
    <t>State Rebate Amounts</t>
  </si>
  <si>
    <t>Yamauchi, Mia</t>
  </si>
  <si>
    <t>Updated 2017 Incentives for Electric Vehicles and EVSE (for Tesla and More)</t>
  </si>
  <si>
    <t>https://www.pluglesspower.com/learn/updated-2017-incentives-electric-vehicles-evse-state-federal-tax-credits-grants-loans-rebates/</t>
  </si>
  <si>
    <t>Population (July 1, 2016)</t>
  </si>
  <si>
    <t>50 States + DC</t>
  </si>
  <si>
    <t>Uncovered Pop</t>
  </si>
  <si>
    <t>Pop-Weighted State Avg Tax Credit</t>
  </si>
  <si>
    <t>Total Tax Credit</t>
  </si>
  <si>
    <t>Population by U.S. State</t>
  </si>
  <si>
    <t>List of U.S. states and territories by population</t>
  </si>
  <si>
    <t>https://en.wikipedia.org/wiki/List_of_U.S._states_and_territories_by_population</t>
  </si>
  <si>
    <t>Wikipedia (with data from U.S. Census Bureau)</t>
  </si>
  <si>
    <t>Nissan</t>
  </si>
  <si>
    <t>Approximate EV Subsidy Percentage</t>
  </si>
  <si>
    <t>charging equipment.</t>
  </si>
  <si>
    <t>We account for both federal and state-level subsidies for EVs but not for</t>
  </si>
  <si>
    <t>For assumptions governing EV tax credit phase-out, see the "Data" tab.</t>
  </si>
  <si>
    <t>LDVs</t>
  </si>
  <si>
    <t>HDVs</t>
  </si>
  <si>
    <t>aircraft</t>
  </si>
  <si>
    <t>rail</t>
  </si>
  <si>
    <t>ships</t>
  </si>
  <si>
    <t>motorbikes</t>
  </si>
  <si>
    <t>The U.S. only has BAU subsidies for passenger LDVs, not other vehicle types.</t>
  </si>
  <si>
    <t>Projected Cumulative Sales</t>
  </si>
  <si>
    <t>Cumulative Sales through 2019</t>
  </si>
  <si>
    <t>Cumulative Sales through 12/2018</t>
  </si>
  <si>
    <t>Honda</t>
  </si>
  <si>
    <t>Audi</t>
  </si>
  <si>
    <t>BMW</t>
  </si>
  <si>
    <t>FCA</t>
  </si>
  <si>
    <t>Ford</t>
  </si>
  <si>
    <t>GM</t>
  </si>
  <si>
    <t>Hyundai</t>
  </si>
  <si>
    <t>Kia</t>
  </si>
  <si>
    <t>Mercedes</t>
  </si>
  <si>
    <t>Mitsubishi</t>
  </si>
  <si>
    <t>Porsche</t>
  </si>
  <si>
    <t>Toyota</t>
  </si>
  <si>
    <t>VW</t>
  </si>
  <si>
    <t>Volvo</t>
  </si>
  <si>
    <t>Other</t>
  </si>
  <si>
    <t>Row Labels</t>
  </si>
  <si>
    <t>Sum of TOTAL</t>
  </si>
  <si>
    <t>Sum of JAN</t>
  </si>
  <si>
    <t>Sum of FEB</t>
  </si>
  <si>
    <t>Sum of MAR</t>
  </si>
  <si>
    <t>Total</t>
  </si>
  <si>
    <t>Jaguar</t>
  </si>
  <si>
    <t>Subaru</t>
  </si>
  <si>
    <t>Grand Total</t>
  </si>
  <si>
    <t>BAU Projected Sales</t>
  </si>
  <si>
    <t>Time (Year)</t>
  </si>
  <si>
    <t>New Vehicles[LDVs,passenger,battery electric vehicle] : MostRecentRun</t>
  </si>
  <si>
    <t>Projected Annual Sales</t>
  </si>
  <si>
    <t>Credit Amounts</t>
  </si>
  <si>
    <t>BEV</t>
  </si>
  <si>
    <t>PHEV</t>
  </si>
  <si>
    <t>Projected ZEV Credit By Manufacturer</t>
  </si>
  <si>
    <t>Weighted Average Credit</t>
  </si>
  <si>
    <t>Mfg</t>
  </si>
  <si>
    <t>Type</t>
  </si>
  <si>
    <t>2019 U.S. EV SALES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</si>
  <si>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</si>
  <si>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</si>
  <si>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</si>
  <si>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</si>
  <si>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</si>
  <si>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</si>
  <si>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</si>
  <si>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</si>
  <si>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</si>
  <si>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</si>
  <si>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</si>
  <si>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</si>
  <si>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</si>
  <si>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Tesla Model 3* 🔋</t>
  </si>
  <si>
    <t>Toyota Prius Prime*</t>
  </si>
  <si>
    <t>Chevrolet Bolt EV* 🔋</t>
  </si>
  <si>
    <t>Tesla Model X* 🔋</t>
  </si>
  <si>
    <t>Honda Clarity PHEV*</t>
  </si>
  <si>
    <t>Tesla Model S* 🔋</t>
  </si>
  <si>
    <t>Nissan LEAF 🔋</t>
  </si>
  <si>
    <t>Chevrolet Volt*</t>
  </si>
  <si>
    <t>BMW 530e*</t>
  </si>
  <si>
    <t>Ford Fusion Energi*</t>
  </si>
  <si>
    <t>FCA Pacifica Hybrid*</t>
  </si>
  <si>
    <t>BMW i3 (BEV 🔋 + REx)</t>
  </si>
  <si>
    <t>Kia Niro PHEV*</t>
  </si>
  <si>
    <t>Volkswagen e-Golf 🔋</t>
  </si>
  <si>
    <t>Jaguar I-Pace 🔋</t>
  </si>
  <si>
    <t>Audi e-tron 🔋</t>
  </si>
  <si>
    <t>Mitsubishi Outlander PHEV</t>
  </si>
  <si>
    <t>Porsche Panamera E-Hybrid*</t>
  </si>
  <si>
    <t>BMW 330e*</t>
  </si>
  <si>
    <t>Mercedes C350e*</t>
  </si>
  <si>
    <t>Volvo XC90 T8 PHEV*</t>
  </si>
  <si>
    <t>Mercedes GLC 350e*</t>
  </si>
  <si>
    <t>Volvo XC60 PHEV*</t>
  </si>
  <si>
    <t>Porsche Cayenne S-E*</t>
  </si>
  <si>
    <t>Mercedes GLE 550e*</t>
  </si>
  <si>
    <t>Audi A3 Sportback e-tron*</t>
  </si>
  <si>
    <t>Honda Clarity BEV* 🔋</t>
  </si>
  <si>
    <t>BMW i8</t>
  </si>
  <si>
    <t>Hyundai IONIQ PHEV*</t>
  </si>
  <si>
    <t>Hyundai IONIQ PHEV</t>
  </si>
  <si>
    <t>mercedes</t>
  </si>
  <si>
    <t>smart ED 🔋</t>
  </si>
  <si>
    <t>Hyundai Kona Electric* 🔋</t>
  </si>
  <si>
    <t>Mini Countryman SE PHEV*</t>
  </si>
  <si>
    <t>Fiat 500e* 🔋</t>
  </si>
  <si>
    <t>Volvo S90 T8 PHEV*</t>
  </si>
  <si>
    <t>Subaru Crosstrek Hybrid*</t>
  </si>
  <si>
    <t>Hyundai Sonata PHEV*</t>
  </si>
  <si>
    <t>Hyundai IONIQ EV* 🔋</t>
  </si>
  <si>
    <t>Kia Niro EV* 🔋</t>
  </si>
  <si>
    <t>BMWX5 xDrive 40e*</t>
  </si>
  <si>
    <t>Mercedes S550e*</t>
  </si>
  <si>
    <t>BMW 740e*</t>
  </si>
  <si>
    <t>Kia Optima PHEV</t>
  </si>
  <si>
    <t>Cadillac CT6 PHEV*</t>
  </si>
  <si>
    <t>Mercedes B250e*</t>
  </si>
  <si>
    <t>Kia Soul EV* 🔋</t>
  </si>
  <si>
    <t>2019 U.S. Sales Totals*</t>
  </si>
  <si>
    <t>2018 U.S. Sales Totals*</t>
  </si>
  <si>
    <t>2019 Worldwide Sales*</t>
  </si>
  <si>
    <t>2018 Worldwide Sales*</t>
  </si>
  <si>
    <t>Manufacturer*</t>
  </si>
  <si>
    <t>Total Sales</t>
  </si>
  <si>
    <t># To</t>
  </si>
  <si>
    <t>Reached / </t>
  </si>
  <si>
    <t>2010 - Mar. 2019**</t>
  </si>
  <si>
    <t>Reach</t>
  </si>
  <si>
    <t>Likely </t>
  </si>
  <si>
    <t>to Reach </t>
  </si>
  <si>
    <t>2018 Q4</t>
  </si>
  <si>
    <t>2018 Q3</t>
  </si>
  <si>
    <t>Federal Tax Credit Methodology</t>
  </si>
  <si>
    <t>Ernst and Young</t>
  </si>
  <si>
    <t>Federal revenue estimates for potential changes to the plug-in electric drive vehicle tax credit</t>
  </si>
  <si>
    <t>https://www.afpm.org/sites/default/files/issue_resources/EV-Tax-May2019.pdf</t>
  </si>
  <si>
    <t>Historial Sales by Manufacturer</t>
  </si>
  <si>
    <t>EVAdopotion.com</t>
  </si>
  <si>
    <t>Federal EV Tax Credit Phase Out Tracker by Automaker</t>
  </si>
  <si>
    <t>https://evadoption.com/ev-sales/federal-ev-tax-credit-phase-out-tracker-by-automaker/</t>
  </si>
  <si>
    <t>2019 Sales by Manufacturer</t>
  </si>
  <si>
    <t>InsideEVs</t>
  </si>
  <si>
    <t>Final Update: Monthly Plug-In EV Sales Scorecard: May 2019</t>
  </si>
  <si>
    <t>https://insideevs.com/news/352626/ev-sales-scorecard-may-2019/</t>
  </si>
  <si>
    <t>Subsidy Percentage (dimensionless)</t>
  </si>
  <si>
    <t>New Vehicles[LDVs,passenger,plugin hybrid vehicle] : MostRecentRun</t>
  </si>
  <si>
    <t>New Vehicle Price after RnD[LDVs,passenger,battery electric vehicle] : MostRecentRun</t>
  </si>
  <si>
    <t>Older versions of EPS</t>
  </si>
  <si>
    <t>2020 to 2012 USD (see cpi.xlsx)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</si>
</sst>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$&quot;#,##0_);[Red]\(&quot;$&quot;#,##0\)"/>
    <numFmt numFmtId="44" formatCode="_(&quot;$&quot;* #,##0.00_);_(&quot;$&quot;* \(#,##0.00\);_(&quot;$&quot;* &quot;-&quot;??_);_(@_)"/>
    <numFmt numFmtId="164" formatCode="0.0%"/>
    <numFmt numFmtId="165" formatCode="0.000"/>
    <numFmt numFmtId="166" formatCode="_(&quot;$&quot;* #,##0_);_(&quot;$&quot;* \(#,##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29">
    <xf numFmtId="0" fontId="0" fillId="0" borderId="0" xfId="0"/>
    <xf numFmtId="0" fontId="2" fillId="0" borderId="0" xfId="0" applyFont="1"/>
    <xf numFmtId="6" fontId="0" fillId="0" borderId="0" xfId="0" applyNumberFormat="1"/>
    <xf numFmtId="0" fontId="0" fillId="0" borderId="0" xfId="0" applyAlignment="1">
      <alignment horizontal="left"/>
    </xf>
    <xf numFmtId="0" fontId="2" fillId="2" borderId="0" xfId="0" applyFont="1" applyFill="1" applyAlignment="1">
      <alignment horizontal="left"/>
    </xf>
    <xf numFmtId="6" fontId="0" fillId="0" borderId="0" xfId="0" applyNumberFormat="1" applyAlignment="1">
      <alignment horizontal="right"/>
    </xf>
    <xf numFmtId="0" fontId="0" fillId="0" borderId="0" xfId="0" applyFont="1"/>
    <xf numFmtId="6" fontId="2" fillId="0" borderId="0" xfId="0" applyNumberFormat="1" applyFont="1"/>
    <xf numFmtId="6" fontId="0" fillId="0" borderId="0" xfId="0" applyNumberFormat="1" applyFont="1"/>
    <xf numFmtId="6" fontId="3" fillId="0" borderId="0" xfId="0" applyNumberFormat="1" applyFont="1"/>
    <xf numFmtId="9" fontId="0" fillId="0" borderId="0" xfId="1" applyFont="1"/>
    <xf numFmtId="164" fontId="0" fillId="0" borderId="0" xfId="1" applyNumberFormat="1" applyFont="1"/>
    <xf numFmtId="165" fontId="0" fillId="0" borderId="0" xfId="0" applyNumberFormat="1"/>
    <xf numFmtId="164" fontId="0" fillId="0" borderId="0" xfId="0" applyNumberFormat="1"/>
    <xf numFmtId="1" fontId="0" fillId="0" borderId="0" xfId="0" applyNumberFormat="1"/>
    <xf numFmtId="10" fontId="0" fillId="0" borderId="0" xfId="0" applyNumberFormat="1"/>
    <xf numFmtId="0" fontId="0" fillId="0" borderId="0" xfId="0" applyNumberFormat="1"/>
    <xf numFmtId="11" fontId="0" fillId="0" borderId="0" xfId="0" applyNumberFormat="1"/>
    <xf numFmtId="166" fontId="0" fillId="0" borderId="0" xfId="2" applyNumberFormat="1" applyFont="1"/>
    <xf numFmtId="165" fontId="0" fillId="2" borderId="0" xfId="0" applyNumberFormat="1" applyFill="1"/>
    <xf numFmtId="0" fontId="4" fillId="0" borderId="0" xfId="3"/>
    <xf numFmtId="0" fontId="2" fillId="0" borderId="0" xfId="0" applyFont="1" applyAlignment="1">
      <alignment wrapText="1"/>
    </xf>
    <xf numFmtId="0" fontId="0" fillId="0" borderId="0" xfId="0"/>
    <xf numFmtId="0" fontId="0" fillId="0" borderId="0" xfId="0"/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0" fillId="0" borderId="0" xfId="0" applyAlignment="1">
      <alignment wrapText="1"/>
    </xf>
  </cellXfs>
  <cellStyles count="4">
    <cellStyle name="Currency" xfId="2" builtinId="4"/>
    <cellStyle name="Hyperlink" xfId="3" builtinId="8"/>
    <cellStyle name="Normal" xfId="0" builtinId="0"/>
    <cellStyle name="Percent" xfId="1" builtinId="5"/>
  </cellStyles>
  <dxfs count="2"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Rorvis/Dropbox%20(Energy%20Innovation)/My%20Documents/Energy%20Policy%20Solutions/US/Heinrich%20Analysis/EV%20Tax%20Credit%20Estimates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bbie Orvis" refreshedDate="43635.638991087966" createdVersion="6" refreshedVersion="6" minRefreshableVersion="3" recordCount="45" xr:uid="{00000000-000A-0000-FFFF-FFFF10000000}">
  <cacheSource type="worksheet">
    <worksheetSource ref="A2:P47" sheet="2019 Sales" r:id="rId2"/>
  </cacheSource>
  <cacheFields count="16">
    <cacheField name="Mfg" numFmtId="0">
      <sharedItems count="22">
        <s v="Tesla"/>
        <s v="Toyota"/>
        <s v="GM"/>
        <s v="Honda"/>
        <s v="Nissan"/>
        <s v="BMW"/>
        <s v="Ford"/>
        <s v="Kia"/>
        <s v="VW"/>
        <s v="Jaguar"/>
        <s v="Audi"/>
        <s v="Mitsubishi"/>
        <s v="Porsche"/>
        <s v="Mercedes"/>
        <s v="Volvo"/>
        <s v="Hyundai"/>
        <s v="FCA"/>
        <s v="Subaru"/>
        <s v="Smart" u="1"/>
        <s v="Fiat" u="1"/>
        <s v="Mini" u="1"/>
        <s v="Cadillac" u="1"/>
      </sharedItems>
    </cacheField>
    <cacheField name="Type" numFmtId="0">
      <sharedItems count="2">
        <s v="BEV"/>
        <s v="PHEV"/>
      </sharedItems>
    </cacheField>
    <cacheField name="2019 U.S. EV SALES" numFmtId="0">
      <sharedItems/>
    </cacheField>
    <cacheField name="JAN" numFmtId="0">
      <sharedItems containsString="0" containsBlank="1" containsNumber="1" containsInteger="1" minValue="0" maxValue="6500" count="41">
        <n v="6500"/>
        <n v="1123"/>
        <n v="925"/>
        <n v="775"/>
        <n v="1192"/>
        <n v="725"/>
        <n v="717"/>
        <n v="675"/>
        <n v="376"/>
        <n v="557"/>
        <n v="436"/>
        <n v="255"/>
        <n v="279"/>
        <n v="164"/>
        <n v="210"/>
        <m/>
        <n v="133"/>
        <n v="150"/>
        <n v="216"/>
        <n v="140"/>
        <n v="95"/>
        <n v="74"/>
        <n v="90"/>
        <n v="65"/>
        <n v="92"/>
        <n v="175"/>
        <n v="78"/>
        <n v="23"/>
        <n v="73"/>
        <n v="83"/>
        <n v="0"/>
        <n v="50"/>
        <n v="72"/>
        <n v="35"/>
        <n v="4"/>
        <n v="34"/>
        <n v="71"/>
        <n v="8"/>
        <n v="6"/>
        <n v="30"/>
        <n v="1"/>
      </sharedItems>
    </cacheField>
    <cacheField name="FEB" numFmtId="0">
      <sharedItems containsString="0" containsBlank="1" containsNumber="1" containsInteger="1" minValue="1" maxValue="5750" count="42">
        <n v="5750"/>
        <n v="1205"/>
        <n v="1225"/>
        <n v="900"/>
        <n v="1213"/>
        <n v="625"/>
        <n v="654"/>
        <n v="615"/>
        <n v="414"/>
        <n v="573"/>
        <n v="589"/>
        <n v="350"/>
        <n v="505"/>
        <n v="118"/>
        <n v="186"/>
        <m/>
        <n v="157"/>
        <n v="160"/>
        <n v="185"/>
        <n v="145"/>
        <n v="105"/>
        <n v="72"/>
        <n v="100"/>
        <n v="95"/>
        <n v="210"/>
        <n v="68"/>
        <n v="47"/>
        <n v="54"/>
        <n v="58"/>
        <n v="16"/>
        <n v="63"/>
        <n v="87"/>
        <n v="45"/>
        <n v="27"/>
        <n v="71"/>
        <n v="32"/>
        <n v="38"/>
        <n v="10"/>
        <n v="14"/>
        <n v="11"/>
        <n v="1"/>
        <n v="2"/>
      </sharedItems>
    </cacheField>
    <cacheField name="MAR" numFmtId="0">
      <sharedItems containsString="0" containsBlank="1" containsNumber="1" containsInteger="1" minValue="0" maxValue="10175"/>
    </cacheField>
    <cacheField name="APR" numFmtId="0">
      <sharedItems containsSemiMixedTypes="0" containsString="0" containsNumber="1" containsInteger="1" minValue="0" maxValue="10050"/>
    </cacheField>
    <cacheField name="MAY" numFmtId="0">
      <sharedItems containsSemiMixedTypes="0" containsString="0" containsNumber="1" containsInteger="1" minValue="0" maxValue="13950"/>
    </cacheField>
    <cacheField name="JUN" numFmtId="0">
      <sharedItems containsNonDate="0" containsString="0" containsBlank="1"/>
    </cacheField>
    <cacheField name="JUL" numFmtId="0">
      <sharedItems containsNonDate="0" containsString="0" containsBlank="1"/>
    </cacheField>
    <cacheField name="AUG" numFmtId="0">
      <sharedItems containsNonDate="0" containsString="0" containsBlank="1"/>
    </cacheField>
    <cacheField name="SEP" numFmtId="0">
      <sharedItems containsNonDate="0" containsString="0" containsBlank="1"/>
    </cacheField>
    <cacheField name="OCT" numFmtId="0">
      <sharedItems containsNonDate="0" containsString="0" containsBlank="1"/>
    </cacheField>
    <cacheField name="NOV" numFmtId="0">
      <sharedItems containsNonDate="0" containsString="0" containsBlank="1"/>
    </cacheField>
    <cacheField name="DEC" numFmtId="0">
      <sharedItems containsNonDate="0" containsString="0" containsBlank="1"/>
    </cacheField>
    <cacheField name="TOTAL" numFmtId="0">
      <sharedItems containsSemiMixedTypes="0" containsString="0" containsNumber="1" containsInteger="1" minValue="4" maxValue="4642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5">
  <r>
    <x v="0"/>
    <x v="0"/>
    <s v="Tesla Model 3* 🔋"/>
    <x v="0"/>
    <x v="0"/>
    <n v="10175"/>
    <n v="10050"/>
    <n v="13950"/>
    <m/>
    <m/>
    <m/>
    <m/>
    <m/>
    <m/>
    <m/>
    <n v="46425"/>
  </r>
  <r>
    <x v="1"/>
    <x v="1"/>
    <s v="Toyota Prius Prime*"/>
    <x v="1"/>
    <x v="1"/>
    <n v="1820"/>
    <n v="1399"/>
    <n v="1914"/>
    <m/>
    <m/>
    <m/>
    <m/>
    <m/>
    <m/>
    <m/>
    <n v="7461"/>
  </r>
  <r>
    <x v="2"/>
    <x v="0"/>
    <s v="Chevrolet Bolt EV* 🔋"/>
    <x v="2"/>
    <x v="2"/>
    <n v="2166"/>
    <n v="910"/>
    <n v="1396"/>
    <m/>
    <m/>
    <m/>
    <m/>
    <m/>
    <m/>
    <m/>
    <n v="6622"/>
  </r>
  <r>
    <x v="0"/>
    <x v="0"/>
    <s v="Tesla Model X* 🔋"/>
    <x v="3"/>
    <x v="3"/>
    <n v="2175"/>
    <n v="1050"/>
    <n v="1375"/>
    <m/>
    <m/>
    <m/>
    <m/>
    <m/>
    <m/>
    <m/>
    <n v="6275"/>
  </r>
  <r>
    <x v="3"/>
    <x v="1"/>
    <s v="Honda Clarity PHEV*"/>
    <x v="4"/>
    <x v="4"/>
    <n v="1311"/>
    <n v="981"/>
    <n v="816"/>
    <m/>
    <m/>
    <m/>
    <m/>
    <m/>
    <m/>
    <m/>
    <n v="5513"/>
  </r>
  <r>
    <x v="0"/>
    <x v="0"/>
    <s v="Tesla Model S* 🔋"/>
    <x v="5"/>
    <x v="5"/>
    <n v="2275"/>
    <n v="825"/>
    <n v="1025"/>
    <m/>
    <m/>
    <m/>
    <m/>
    <m/>
    <m/>
    <m/>
    <n v="5475"/>
  </r>
  <r>
    <x v="4"/>
    <x v="0"/>
    <s v="Nissan LEAF 🔋"/>
    <x v="6"/>
    <x v="6"/>
    <n v="1314"/>
    <n v="951"/>
    <n v="1216"/>
    <m/>
    <m/>
    <m/>
    <m/>
    <m/>
    <m/>
    <m/>
    <n v="4852"/>
  </r>
  <r>
    <x v="2"/>
    <x v="1"/>
    <s v="Chevrolet Volt*"/>
    <x v="7"/>
    <x v="7"/>
    <n v="1230"/>
    <n v="405"/>
    <n v="408"/>
    <m/>
    <m/>
    <m/>
    <m/>
    <m/>
    <m/>
    <m/>
    <n v="3333"/>
  </r>
  <r>
    <x v="5"/>
    <x v="1"/>
    <s v="BMW 530e*"/>
    <x v="8"/>
    <x v="8"/>
    <n v="436"/>
    <n v="416"/>
    <n v="727"/>
    <m/>
    <m/>
    <m/>
    <m/>
    <m/>
    <m/>
    <m/>
    <n v="2369"/>
  </r>
  <r>
    <x v="6"/>
    <x v="1"/>
    <s v="Ford Fusion Energi*"/>
    <x v="9"/>
    <x v="9"/>
    <n v="611"/>
    <n v="585"/>
    <n v="605"/>
    <m/>
    <m/>
    <m/>
    <m/>
    <m/>
    <m/>
    <m/>
    <n v="2931"/>
  </r>
  <r>
    <x v="2"/>
    <x v="1"/>
    <s v="FCA Pacifica Hybrid*"/>
    <x v="10"/>
    <x v="10"/>
    <n v="383"/>
    <n v="347"/>
    <n v="390"/>
    <m/>
    <m/>
    <m/>
    <m/>
    <m/>
    <m/>
    <m/>
    <n v="2145"/>
  </r>
  <r>
    <x v="5"/>
    <x v="0"/>
    <s v="BMW i3 (BEV 🔋 + REx)"/>
    <x v="11"/>
    <x v="11"/>
    <n v="359"/>
    <n v="331"/>
    <n v="439"/>
    <m/>
    <m/>
    <m/>
    <m/>
    <m/>
    <m/>
    <m/>
    <n v="1734"/>
  </r>
  <r>
    <x v="7"/>
    <x v="1"/>
    <s v="Kia Niro PHEV*"/>
    <x v="12"/>
    <x v="12"/>
    <n v="230"/>
    <n v="245"/>
    <n v="329"/>
    <m/>
    <m/>
    <m/>
    <m/>
    <m/>
    <m/>
    <m/>
    <n v="1588"/>
  </r>
  <r>
    <x v="8"/>
    <x v="0"/>
    <s v="Volkswagen e-Golf 🔋"/>
    <x v="13"/>
    <x v="13"/>
    <n v="581"/>
    <n v="400"/>
    <n v="264"/>
    <m/>
    <m/>
    <m/>
    <m/>
    <m/>
    <m/>
    <m/>
    <n v="1527"/>
  </r>
  <r>
    <x v="9"/>
    <x v="0"/>
    <s v="Jaguar I-Pace 🔋"/>
    <x v="14"/>
    <x v="14"/>
    <n v="212"/>
    <n v="237"/>
    <n v="228"/>
    <m/>
    <m/>
    <m/>
    <m/>
    <m/>
    <m/>
    <m/>
    <n v="1073"/>
  </r>
  <r>
    <x v="10"/>
    <x v="0"/>
    <s v="Audi e-tron 🔋"/>
    <x v="15"/>
    <x v="15"/>
    <m/>
    <n v="253"/>
    <n v="856"/>
    <m/>
    <m/>
    <m/>
    <m/>
    <m/>
    <m/>
    <m/>
    <n v="1109"/>
  </r>
  <r>
    <x v="11"/>
    <x v="1"/>
    <s v="Mitsubishi Outlander PHEV"/>
    <x v="16"/>
    <x v="16"/>
    <n v="341"/>
    <n v="163"/>
    <n v="232"/>
    <m/>
    <m/>
    <m/>
    <m/>
    <m/>
    <m/>
    <m/>
    <n v="1026"/>
  </r>
  <r>
    <x v="12"/>
    <x v="1"/>
    <s v="Porsche Panamera E-Hybrid*"/>
    <x v="17"/>
    <x v="17"/>
    <n v="195"/>
    <n v="155"/>
    <n v="170"/>
    <m/>
    <m/>
    <m/>
    <m/>
    <m/>
    <m/>
    <m/>
    <n v="830"/>
  </r>
  <r>
    <x v="5"/>
    <x v="1"/>
    <s v="BMW 330e*"/>
    <x v="18"/>
    <x v="18"/>
    <n v="175"/>
    <n v="53"/>
    <n v="27"/>
    <m/>
    <m/>
    <m/>
    <m/>
    <m/>
    <m/>
    <m/>
    <n v="656"/>
  </r>
  <r>
    <x v="13"/>
    <x v="1"/>
    <s v="Mercedes C350e*"/>
    <x v="19"/>
    <x v="19"/>
    <n v="135"/>
    <n v="173"/>
    <n v="225"/>
    <m/>
    <m/>
    <m/>
    <m/>
    <m/>
    <m/>
    <m/>
    <n v="818"/>
  </r>
  <r>
    <x v="14"/>
    <x v="1"/>
    <s v="Volvo XC90 T8 PHEV*"/>
    <x v="20"/>
    <x v="20"/>
    <n v="155"/>
    <n v="100"/>
    <n v="120"/>
    <m/>
    <m/>
    <m/>
    <m/>
    <m/>
    <m/>
    <m/>
    <n v="575"/>
  </r>
  <r>
    <x v="13"/>
    <x v="1"/>
    <s v="Mercedes GLC 350e*"/>
    <x v="21"/>
    <x v="21"/>
    <n v="175"/>
    <n v="220"/>
    <n v="275"/>
    <m/>
    <m/>
    <m/>
    <m/>
    <m/>
    <m/>
    <m/>
    <n v="816"/>
  </r>
  <r>
    <x v="14"/>
    <x v="1"/>
    <s v="Volvo XC60 PHEV*"/>
    <x v="22"/>
    <x v="22"/>
    <n v="125"/>
    <n v="85"/>
    <n v="95"/>
    <m/>
    <m/>
    <m/>
    <m/>
    <m/>
    <m/>
    <m/>
    <n v="495"/>
  </r>
  <r>
    <x v="12"/>
    <x v="1"/>
    <s v="Porsche Cayenne S-E*"/>
    <x v="23"/>
    <x v="23"/>
    <n v="115"/>
    <n v="70"/>
    <n v="105"/>
    <m/>
    <m/>
    <m/>
    <m/>
    <m/>
    <m/>
    <m/>
    <n v="450"/>
  </r>
  <r>
    <x v="13"/>
    <x v="1"/>
    <s v="Mercedes GLE 550e*"/>
    <x v="24"/>
    <x v="23"/>
    <n v="110"/>
    <n v="150"/>
    <n v="185"/>
    <m/>
    <m/>
    <m/>
    <m/>
    <m/>
    <m/>
    <m/>
    <n v="632"/>
  </r>
  <r>
    <x v="10"/>
    <x v="1"/>
    <s v="Audi A3 Sportback e-tron*"/>
    <x v="25"/>
    <x v="24"/>
    <n v="45"/>
    <n v="7"/>
    <n v="0"/>
    <m/>
    <m/>
    <m/>
    <m/>
    <m/>
    <m/>
    <m/>
    <n v="437"/>
  </r>
  <r>
    <x v="3"/>
    <x v="0"/>
    <s v="Honda Clarity BEV* 🔋"/>
    <x v="26"/>
    <x v="25"/>
    <n v="92"/>
    <n v="88"/>
    <n v="82"/>
    <m/>
    <m/>
    <m/>
    <m/>
    <m/>
    <m/>
    <m/>
    <n v="408"/>
  </r>
  <r>
    <x v="5"/>
    <x v="1"/>
    <s v="BMW i8"/>
    <x v="27"/>
    <x v="26"/>
    <n v="91"/>
    <n v="87"/>
    <n v="145"/>
    <m/>
    <m/>
    <m/>
    <m/>
    <m/>
    <m/>
    <m/>
    <n v="393"/>
  </r>
  <r>
    <x v="15"/>
    <x v="1"/>
    <s v="Hyundai IONIQ PHEV*"/>
    <x v="28"/>
    <x v="27"/>
    <n v="94"/>
    <n v="63"/>
    <n v="63"/>
    <m/>
    <m/>
    <m/>
    <m/>
    <m/>
    <m/>
    <m/>
    <n v="347"/>
  </r>
  <r>
    <x v="13"/>
    <x v="0"/>
    <s v="smart ED 🔋"/>
    <x v="29"/>
    <x v="28"/>
    <n v="90"/>
    <n v="85"/>
    <n v="85"/>
    <m/>
    <m/>
    <m/>
    <m/>
    <m/>
    <m/>
    <m/>
    <n v="401"/>
  </r>
  <r>
    <x v="15"/>
    <x v="0"/>
    <s v="Hyundai Kona Electric* 🔋"/>
    <x v="30"/>
    <x v="29"/>
    <n v="127"/>
    <n v="77"/>
    <n v="91"/>
    <m/>
    <m/>
    <m/>
    <m/>
    <m/>
    <m/>
    <m/>
    <n v="311"/>
  </r>
  <r>
    <x v="5"/>
    <x v="1"/>
    <s v="Mini Countryman SE PHEV*"/>
    <x v="31"/>
    <x v="30"/>
    <n v="45"/>
    <n v="37"/>
    <n v="85"/>
    <m/>
    <m/>
    <m/>
    <m/>
    <m/>
    <m/>
    <m/>
    <n v="280"/>
  </r>
  <r>
    <x v="16"/>
    <x v="0"/>
    <s v="Fiat 500e* 🔋"/>
    <x v="32"/>
    <x v="31"/>
    <n v="33"/>
    <n v="20"/>
    <n v="60"/>
    <m/>
    <m/>
    <m/>
    <m/>
    <m/>
    <m/>
    <m/>
    <n v="272"/>
  </r>
  <r>
    <x v="14"/>
    <x v="1"/>
    <s v="Volvo S90 T8 PHEV*"/>
    <x v="33"/>
    <x v="32"/>
    <n v="55"/>
    <n v="35"/>
    <n v="50"/>
    <m/>
    <m/>
    <m/>
    <m/>
    <m/>
    <m/>
    <m/>
    <n v="220"/>
  </r>
  <r>
    <x v="17"/>
    <x v="1"/>
    <s v="Subaru Crosstrek Hybrid*"/>
    <x v="15"/>
    <x v="33"/>
    <n v="52"/>
    <n v="47"/>
    <n v="65"/>
    <m/>
    <m/>
    <m/>
    <m/>
    <m/>
    <m/>
    <m/>
    <n v="191"/>
  </r>
  <r>
    <x v="15"/>
    <x v="1"/>
    <s v="Hyundai Sonata PHEV*"/>
    <x v="34"/>
    <x v="34"/>
    <n v="7"/>
    <n v="46"/>
    <n v="40"/>
    <m/>
    <m/>
    <m/>
    <m/>
    <m/>
    <m/>
    <m/>
    <n v="168"/>
  </r>
  <r>
    <x v="15"/>
    <x v="0"/>
    <s v="Hyundai IONIQ EV* 🔋"/>
    <x v="35"/>
    <x v="35"/>
    <n v="28"/>
    <n v="9"/>
    <n v="61"/>
    <m/>
    <m/>
    <m/>
    <m/>
    <m/>
    <m/>
    <m/>
    <n v="164"/>
  </r>
  <r>
    <x v="7"/>
    <x v="0"/>
    <s v="Kia Niro EV* 🔋"/>
    <x v="15"/>
    <x v="15"/>
    <m/>
    <n v="40"/>
    <n v="119"/>
    <m/>
    <m/>
    <m/>
    <m/>
    <m/>
    <m/>
    <m/>
    <n v="159"/>
  </r>
  <r>
    <x v="5"/>
    <x v="1"/>
    <s v="BMWX5 xDrive 40e*"/>
    <x v="36"/>
    <x v="36"/>
    <n v="26"/>
    <n v="9"/>
    <n v="4"/>
    <m/>
    <m/>
    <m/>
    <m/>
    <m/>
    <m/>
    <m/>
    <n v="148"/>
  </r>
  <r>
    <x v="13"/>
    <x v="1"/>
    <s v="Mercedes S550e*"/>
    <x v="37"/>
    <x v="37"/>
    <n v="22"/>
    <n v="35"/>
    <n v="51"/>
    <m/>
    <m/>
    <m/>
    <m/>
    <m/>
    <m/>
    <m/>
    <n v="126"/>
  </r>
  <r>
    <x v="5"/>
    <x v="1"/>
    <s v="BMW 740e*"/>
    <x v="38"/>
    <x v="38"/>
    <n v="15"/>
    <n v="8"/>
    <n v="12"/>
    <m/>
    <m/>
    <m/>
    <m/>
    <m/>
    <m/>
    <m/>
    <n v="55"/>
  </r>
  <r>
    <x v="7"/>
    <x v="1"/>
    <s v="Kia Optima PHEV"/>
    <x v="39"/>
    <x v="39"/>
    <n v="8"/>
    <n v="5"/>
    <n v="0"/>
    <m/>
    <m/>
    <m/>
    <m/>
    <m/>
    <m/>
    <m/>
    <n v="54"/>
  </r>
  <r>
    <x v="2"/>
    <x v="1"/>
    <s v="Cadillac CT6 PHEV*"/>
    <x v="37"/>
    <x v="40"/>
    <n v="3"/>
    <n v="2"/>
    <n v="0"/>
    <m/>
    <m/>
    <m/>
    <m/>
    <m/>
    <m/>
    <m/>
    <n v="14"/>
  </r>
  <r>
    <x v="13"/>
    <x v="1"/>
    <s v="Mercedes B250e*"/>
    <x v="40"/>
    <x v="41"/>
    <n v="0"/>
    <n v="1"/>
    <n v="0"/>
    <m/>
    <m/>
    <m/>
    <m/>
    <m/>
    <m/>
    <m/>
    <n v="4"/>
  </r>
  <r>
    <x v="7"/>
    <x v="0"/>
    <s v="Kia Soul EV* 🔋"/>
    <x v="30"/>
    <x v="40"/>
    <n v="2"/>
    <n v="0"/>
    <n v="1"/>
    <m/>
    <m/>
    <m/>
    <m/>
    <m/>
    <m/>
    <m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1000000}" name="PivotTable5" cacheId="22" applyNumberFormats="0" applyBorderFormats="0" applyFontFormats="0" applyPatternFormats="0" applyAlignmentFormats="0" applyWidthHeightFormats="1" dataCaption="Values" updatedVersion="6" minRefreshableVersion="3" useAutoFormatting="1" rowGrandTotals="0" itemPrintTitles="1" createdVersion="6" indent="0" outline="1" outlineData="1" multipleFieldFilters="0">
  <location ref="G22:J40" firstHeaderRow="0" firstDataRow="1" firstDataCol="1"/>
  <pivotFields count="16">
    <pivotField axis="axisRow" showAll="0" sortType="ascending" defaultSubtotal="0">
      <items count="22">
        <item x="10"/>
        <item x="5"/>
        <item m="1" x="21"/>
        <item x="16"/>
        <item m="1" x="19"/>
        <item x="6"/>
        <item x="2"/>
        <item x="3"/>
        <item x="15"/>
        <item x="9"/>
        <item x="7"/>
        <item x="13"/>
        <item m="1" x="20"/>
        <item x="11"/>
        <item x="4"/>
        <item x="12"/>
        <item m="1" x="18"/>
        <item x="17"/>
        <item x="0"/>
        <item x="1"/>
        <item x="14"/>
        <item x="8"/>
      </items>
    </pivotField>
    <pivotField showAll="0" defaultSubtotal="0">
      <items count="2">
        <item x="0"/>
        <item x="1"/>
      </items>
    </pivotField>
    <pivotField showAll="0" defaultSubtotal="0"/>
    <pivotField dataField="1" showAll="0" defaultSubtotal="0">
      <items count="41">
        <item x="30"/>
        <item x="40"/>
        <item x="34"/>
        <item x="38"/>
        <item x="37"/>
        <item x="27"/>
        <item x="39"/>
        <item x="35"/>
        <item x="33"/>
        <item x="31"/>
        <item x="23"/>
        <item x="36"/>
        <item x="32"/>
        <item x="28"/>
        <item x="21"/>
        <item x="26"/>
        <item x="29"/>
        <item x="22"/>
        <item x="24"/>
        <item x="20"/>
        <item x="16"/>
        <item x="19"/>
        <item x="17"/>
        <item x="13"/>
        <item x="25"/>
        <item x="14"/>
        <item x="18"/>
        <item x="11"/>
        <item x="12"/>
        <item x="8"/>
        <item x="10"/>
        <item x="9"/>
        <item x="7"/>
        <item x="6"/>
        <item x="5"/>
        <item x="3"/>
        <item x="2"/>
        <item x="1"/>
        <item x="4"/>
        <item x="0"/>
        <item x="15"/>
      </items>
    </pivotField>
    <pivotField dataField="1" showAll="0" defaultSubtotal="0">
      <items count="42">
        <item x="40"/>
        <item x="41"/>
        <item x="37"/>
        <item x="39"/>
        <item x="38"/>
        <item x="29"/>
        <item x="33"/>
        <item x="35"/>
        <item x="36"/>
        <item x="32"/>
        <item x="26"/>
        <item x="27"/>
        <item x="28"/>
        <item x="30"/>
        <item x="25"/>
        <item x="34"/>
        <item x="21"/>
        <item x="31"/>
        <item x="23"/>
        <item x="22"/>
        <item x="20"/>
        <item x="13"/>
        <item x="19"/>
        <item x="16"/>
        <item x="17"/>
        <item x="18"/>
        <item x="14"/>
        <item x="24"/>
        <item x="11"/>
        <item x="8"/>
        <item x="12"/>
        <item x="9"/>
        <item x="10"/>
        <item x="7"/>
        <item x="5"/>
        <item x="6"/>
        <item x="3"/>
        <item x="1"/>
        <item x="4"/>
        <item x="2"/>
        <item x="0"/>
        <item x="15"/>
      </items>
    </pivotField>
    <pivotField dataField="1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1">
    <field x="0"/>
  </rowFields>
  <rowItems count="18">
    <i>
      <x/>
    </i>
    <i>
      <x v="1"/>
    </i>
    <i>
      <x v="3"/>
    </i>
    <i>
      <x v="5"/>
    </i>
    <i>
      <x v="6"/>
    </i>
    <i>
      <x v="7"/>
    </i>
    <i>
      <x v="8"/>
    </i>
    <i>
      <x v="9"/>
    </i>
    <i>
      <x v="10"/>
    </i>
    <i>
      <x v="11"/>
    </i>
    <i>
      <x v="13"/>
    </i>
    <i>
      <x v="14"/>
    </i>
    <i>
      <x v="15"/>
    </i>
    <i>
      <x v="17"/>
    </i>
    <i>
      <x v="18"/>
    </i>
    <i>
      <x v="19"/>
    </i>
    <i>
      <x v="20"/>
    </i>
    <i>
      <x v="21"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JAN" fld="3" baseField="0" baseItem="0"/>
    <dataField name="Sum of FEB" fld="4" baseField="0" baseItem="0"/>
    <dataField name="Sum of MAR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4" cacheId="2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22:B41" firstHeaderRow="1" firstDataRow="1" firstDataCol="1"/>
  <pivotFields count="16">
    <pivotField axis="axisRow" showAll="0" sortType="ascending">
      <items count="23">
        <item x="10"/>
        <item x="5"/>
        <item m="1" x="21"/>
        <item x="16"/>
        <item m="1" x="19"/>
        <item x="6"/>
        <item x="2"/>
        <item x="3"/>
        <item x="15"/>
        <item x="9"/>
        <item x="7"/>
        <item x="13"/>
        <item m="1" x="20"/>
        <item x="11"/>
        <item x="4"/>
        <item x="12"/>
        <item m="1" x="18"/>
        <item x="17"/>
        <item x="0"/>
        <item x="1"/>
        <item x="14"/>
        <item x="8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0"/>
  </rowFields>
  <rowItems count="19">
    <i>
      <x/>
    </i>
    <i>
      <x v="1"/>
    </i>
    <i>
      <x v="3"/>
    </i>
    <i>
      <x v="5"/>
    </i>
    <i>
      <x v="6"/>
    </i>
    <i>
      <x v="7"/>
    </i>
    <i>
      <x v="8"/>
    </i>
    <i>
      <x v="9"/>
    </i>
    <i>
      <x v="10"/>
    </i>
    <i>
      <x v="11"/>
    </i>
    <i>
      <x v="13"/>
    </i>
    <i>
      <x v="14"/>
    </i>
    <i>
      <x v="15"/>
    </i>
    <i>
      <x v="17"/>
    </i>
    <i>
      <x v="18"/>
    </i>
    <i>
      <x v="19"/>
    </i>
    <i>
      <x v="20"/>
    </i>
    <i>
      <x v="21"/>
    </i>
    <i t="grand">
      <x/>
    </i>
  </rowItems>
  <colItems count="1">
    <i/>
  </colItems>
  <dataFields count="1">
    <dataField name="Sum of TOTAL" fld="15" showDataAs="percentOfCo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insideevs.com/news/352626/ev-sales-scorecard-may-2019/" TargetMode="External"/><Relationship Id="rId2" Type="http://schemas.openxmlformats.org/officeDocument/2006/relationships/hyperlink" Target="https://evadoption.com/ev-sales/federal-ev-tax-credit-phase-out-tracker-by-automaker/" TargetMode="External"/><Relationship Id="rId1" Type="http://schemas.openxmlformats.org/officeDocument/2006/relationships/hyperlink" Target="https://www.afpm.org/sites/default/files/issue_resources/EV-Tax-May2019.pdf" TargetMode="External"/><Relationship Id="rId4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0"/>
  <sheetViews>
    <sheetView tabSelected="1" workbookViewId="0">
      <selection activeCell="B40" sqref="B40"/>
    </sheetView>
  </sheetViews>
  <sheetFormatPr defaultRowHeight="14.5" x14ac:dyDescent="0.35"/>
  <cols>
    <col min="2" max="2" width="70.81640625" style="3" customWidth="1"/>
  </cols>
  <sheetData>
    <row r="1" spans="1:2" x14ac:dyDescent="0.35">
      <c r="A1" s="1" t="s">
        <v>0</v>
      </c>
    </row>
    <row r="3" spans="1:2" x14ac:dyDescent="0.35">
      <c r="A3" s="1" t="s">
        <v>1</v>
      </c>
      <c r="B3" s="4" t="s">
        <v>156</v>
      </c>
    </row>
    <row r="4" spans="1:2" x14ac:dyDescent="0.35">
      <c r="B4" s="3" t="s">
        <v>157</v>
      </c>
    </row>
    <row r="5" spans="1:2" x14ac:dyDescent="0.35">
      <c r="B5" s="3">
        <v>2019</v>
      </c>
    </row>
    <row r="6" spans="1:2" x14ac:dyDescent="0.35">
      <c r="B6" s="3" t="s">
        <v>158</v>
      </c>
    </row>
    <row r="7" spans="1:2" x14ac:dyDescent="0.35">
      <c r="B7" s="20" t="s">
        <v>159</v>
      </c>
    </row>
    <row r="9" spans="1:2" x14ac:dyDescent="0.35">
      <c r="B9" s="4" t="s">
        <v>160</v>
      </c>
    </row>
    <row r="10" spans="1:2" x14ac:dyDescent="0.35">
      <c r="B10" s="3" t="s">
        <v>161</v>
      </c>
    </row>
    <row r="11" spans="1:2" x14ac:dyDescent="0.35">
      <c r="B11" s="3">
        <v>2019</v>
      </c>
    </row>
    <row r="12" spans="1:2" x14ac:dyDescent="0.35">
      <c r="B12" s="3" t="s">
        <v>162</v>
      </c>
    </row>
    <row r="13" spans="1:2" x14ac:dyDescent="0.35">
      <c r="B13" s="20" t="s">
        <v>163</v>
      </c>
    </row>
    <row r="15" spans="1:2" x14ac:dyDescent="0.35">
      <c r="B15" s="4" t="s">
        <v>164</v>
      </c>
    </row>
    <row r="16" spans="1:2" x14ac:dyDescent="0.35">
      <c r="B16" s="3" t="s">
        <v>165</v>
      </c>
    </row>
    <row r="17" spans="2:2" x14ac:dyDescent="0.35">
      <c r="B17" s="3">
        <v>2019</v>
      </c>
    </row>
    <row r="18" spans="2:2" x14ac:dyDescent="0.35">
      <c r="B18" t="s">
        <v>166</v>
      </c>
    </row>
    <row r="19" spans="2:2" x14ac:dyDescent="0.35">
      <c r="B19" s="20" t="s">
        <v>167</v>
      </c>
    </row>
    <row r="20" spans="2:2" x14ac:dyDescent="0.35">
      <c r="B20" s="20"/>
    </row>
    <row r="21" spans="2:2" x14ac:dyDescent="0.35">
      <c r="B21" s="4" t="s">
        <v>18</v>
      </c>
    </row>
    <row r="22" spans="2:2" x14ac:dyDescent="0.35">
      <c r="B22" s="3" t="s">
        <v>19</v>
      </c>
    </row>
    <row r="23" spans="2:2" x14ac:dyDescent="0.35">
      <c r="B23" s="3">
        <v>2017</v>
      </c>
    </row>
    <row r="24" spans="2:2" x14ac:dyDescent="0.35">
      <c r="B24" s="3" t="s">
        <v>20</v>
      </c>
    </row>
    <row r="25" spans="2:2" x14ac:dyDescent="0.35">
      <c r="B25" s="3" t="s">
        <v>21</v>
      </c>
    </row>
    <row r="27" spans="2:2" x14ac:dyDescent="0.35">
      <c r="B27" s="4" t="s">
        <v>27</v>
      </c>
    </row>
    <row r="28" spans="2:2" x14ac:dyDescent="0.35">
      <c r="B28" s="3" t="s">
        <v>30</v>
      </c>
    </row>
    <row r="29" spans="2:2" x14ac:dyDescent="0.35">
      <c r="B29" s="3">
        <v>2017</v>
      </c>
    </row>
    <row r="30" spans="2:2" x14ac:dyDescent="0.35">
      <c r="B30" s="3" t="s">
        <v>28</v>
      </c>
    </row>
    <row r="31" spans="2:2" x14ac:dyDescent="0.35">
      <c r="B31" s="3" t="s">
        <v>29</v>
      </c>
    </row>
    <row r="33" spans="1:7" x14ac:dyDescent="0.35">
      <c r="A33" s="1" t="s">
        <v>3</v>
      </c>
    </row>
    <row r="34" spans="1:7" x14ac:dyDescent="0.35">
      <c r="A34" s="6" t="s">
        <v>42</v>
      </c>
    </row>
    <row r="35" spans="1:7" x14ac:dyDescent="0.35">
      <c r="A35" t="s">
        <v>34</v>
      </c>
    </row>
    <row r="36" spans="1:7" x14ac:dyDescent="0.35">
      <c r="A36" t="s">
        <v>33</v>
      </c>
    </row>
    <row r="38" spans="1:7" x14ac:dyDescent="0.35">
      <c r="A38" t="s">
        <v>35</v>
      </c>
    </row>
    <row r="40" spans="1:7" ht="58" x14ac:dyDescent="0.35">
      <c r="A40" s="28" t="s">
        <v>172</v>
      </c>
      <c r="B40" s="24">
        <v>0.88711067149387013</v>
      </c>
      <c r="C40" s="24"/>
      <c r="D40" s="24"/>
      <c r="E40" s="24"/>
      <c r="F40" s="24"/>
      <c r="G40" s="12"/>
    </row>
  </sheetData>
  <hyperlinks>
    <hyperlink ref="B7" r:id="rId1" xr:uid="{00000000-0004-0000-0000-000000000000}"/>
    <hyperlink ref="B13" r:id="rId2" xr:uid="{00000000-0004-0000-0000-000001000000}"/>
    <hyperlink ref="B19" r:id="rId3" xr:uid="{00000000-0004-0000-0000-000002000000}"/>
  </hyperlinks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45"/>
  <sheetViews>
    <sheetView workbookViewId="0">
      <selection activeCell="A3" sqref="A3:AF3"/>
    </sheetView>
  </sheetViews>
  <sheetFormatPr defaultRowHeight="14.5" x14ac:dyDescent="0.35"/>
  <cols>
    <col min="1" max="1" width="45.36328125" customWidth="1"/>
    <col min="2" max="2" width="15.7265625" customWidth="1"/>
    <col min="3" max="3" width="19.08984375" customWidth="1"/>
  </cols>
  <sheetData>
    <row r="1" spans="1:32" x14ac:dyDescent="0.35">
      <c r="A1" s="1" t="s">
        <v>12</v>
      </c>
    </row>
    <row r="2" spans="1:32" x14ac:dyDescent="0.35">
      <c r="A2" s="6">
        <v>2019</v>
      </c>
      <c r="B2">
        <v>2020</v>
      </c>
      <c r="C2" s="6">
        <v>2021</v>
      </c>
      <c r="D2">
        <v>2022</v>
      </c>
      <c r="E2" s="6">
        <v>2023</v>
      </c>
      <c r="F2">
        <v>2024</v>
      </c>
      <c r="G2" s="6">
        <v>2025</v>
      </c>
      <c r="H2">
        <v>2026</v>
      </c>
      <c r="I2" s="6">
        <v>2027</v>
      </c>
      <c r="J2">
        <v>2028</v>
      </c>
      <c r="K2" s="6">
        <v>2029</v>
      </c>
      <c r="L2">
        <v>2030</v>
      </c>
      <c r="M2" s="6">
        <v>2031</v>
      </c>
      <c r="N2">
        <v>2032</v>
      </c>
      <c r="O2" s="6">
        <v>2033</v>
      </c>
      <c r="P2">
        <v>2034</v>
      </c>
      <c r="Q2" s="6">
        <v>2035</v>
      </c>
      <c r="R2">
        <v>2036</v>
      </c>
      <c r="S2" s="6">
        <v>2037</v>
      </c>
      <c r="T2">
        <v>2038</v>
      </c>
      <c r="U2" s="6">
        <v>2039</v>
      </c>
      <c r="V2">
        <v>2040</v>
      </c>
      <c r="W2" s="6">
        <v>2041</v>
      </c>
      <c r="X2">
        <v>2042</v>
      </c>
      <c r="Y2" s="6">
        <v>2043</v>
      </c>
      <c r="Z2">
        <v>2044</v>
      </c>
      <c r="AA2" s="6">
        <v>2045</v>
      </c>
      <c r="AB2">
        <v>2046</v>
      </c>
      <c r="AC2" s="6">
        <v>2047</v>
      </c>
      <c r="AD2">
        <v>2048</v>
      </c>
      <c r="AE2" s="6">
        <v>2049</v>
      </c>
      <c r="AF2">
        <v>2050</v>
      </c>
    </row>
    <row r="3" spans="1:32" x14ac:dyDescent="0.35">
      <c r="A3" s="2">
        <f>BAU!C92*About!$B$40</f>
        <v>2435.88225276207</v>
      </c>
      <c r="B3" s="2">
        <f>BAU!D92*About!$B$40</f>
        <v>2435.88225276207</v>
      </c>
      <c r="C3" s="2">
        <f>BAU!E92*About!$B$40</f>
        <v>2435.8822527620696</v>
      </c>
      <c r="D3" s="2">
        <f>BAU!F92*About!$B$40</f>
        <v>1697.0833716068259</v>
      </c>
      <c r="E3" s="2">
        <f>BAU!G92*About!$B$40</f>
        <v>1358.9747307142914</v>
      </c>
      <c r="F3" s="2">
        <f>BAU!H92*About!$B$40</f>
        <v>827.84115676917725</v>
      </c>
      <c r="G3" s="2">
        <f>BAU!I92*About!$B$40</f>
        <v>827.84115676917656</v>
      </c>
      <c r="H3" s="2">
        <f>BAU!J92*About!$B$40</f>
        <v>660.0168677582775</v>
      </c>
      <c r="I3" s="2">
        <f>BAU!K92*About!$B$40</f>
        <v>660.01686775827773</v>
      </c>
      <c r="J3" s="2">
        <f>BAU!L92*About!$B$40</f>
        <v>367.32938767419745</v>
      </c>
      <c r="K3" s="2">
        <f>BAU!M92*About!$B$40</f>
        <v>137.28350849372154</v>
      </c>
      <c r="L3" s="2">
        <f>BAU!N92*About!$B$40</f>
        <v>16.320417093659209</v>
      </c>
      <c r="M3" s="2">
        <f>BAU!O92*About!$B$40</f>
        <v>16.320417093659209</v>
      </c>
      <c r="N3" s="2">
        <f>BAU!P92*About!$B$40</f>
        <v>16.320417093659206</v>
      </c>
      <c r="O3" s="2">
        <f>BAU!Q92*About!$B$40</f>
        <v>16.320417093659209</v>
      </c>
      <c r="P3" s="2">
        <f>BAU!R92*About!$B$40</f>
        <v>16.320417093659209</v>
      </c>
      <c r="Q3" s="2">
        <f>BAU!S92*About!$B$40</f>
        <v>0</v>
      </c>
      <c r="R3" s="2">
        <f>BAU!T92*About!$B$40</f>
        <v>0</v>
      </c>
      <c r="S3" s="2">
        <f>BAU!U92*About!$B$40</f>
        <v>0</v>
      </c>
      <c r="T3" s="2">
        <f>BAU!V92*About!$B$40</f>
        <v>0</v>
      </c>
      <c r="U3" s="2">
        <f>BAU!W92*About!$B$40</f>
        <v>0</v>
      </c>
      <c r="V3" s="2">
        <f>BAU!X92*About!$B$40</f>
        <v>0</v>
      </c>
      <c r="W3" s="2">
        <f>BAU!Y92*About!$B$40</f>
        <v>0</v>
      </c>
      <c r="X3" s="2">
        <f>BAU!Z92*About!$B$40</f>
        <v>0</v>
      </c>
      <c r="Y3" s="2">
        <f>BAU!AA92*About!$B$40</f>
        <v>0</v>
      </c>
      <c r="Z3" s="2">
        <f>BAU!AB92*About!$B$40</f>
        <v>0</v>
      </c>
      <c r="AA3" s="2">
        <f>BAU!AC92*About!$B$40</f>
        <v>0</v>
      </c>
      <c r="AB3" s="2">
        <f>BAU!AD92*About!$B$40</f>
        <v>0</v>
      </c>
      <c r="AC3" s="2">
        <f>BAU!AE92*About!$B$40</f>
        <v>0</v>
      </c>
      <c r="AD3" s="2">
        <f>BAU!AF92*About!$B$40</f>
        <v>0</v>
      </c>
      <c r="AE3" s="2">
        <f>BAU!AG92*About!$B$40</f>
        <v>0</v>
      </c>
      <c r="AF3" s="2">
        <f>BAU!AH92*About!$B$40</f>
        <v>0</v>
      </c>
    </row>
    <row r="4" spans="1:32" x14ac:dyDescent="0.35">
      <c r="A4" s="2"/>
    </row>
    <row r="5" spans="1:32" x14ac:dyDescent="0.35">
      <c r="A5" s="7" t="s">
        <v>4</v>
      </c>
    </row>
    <row r="6" spans="1:32" x14ac:dyDescent="0.35">
      <c r="A6" s="8" t="s">
        <v>13</v>
      </c>
    </row>
    <row r="7" spans="1:32" x14ac:dyDescent="0.35">
      <c r="A7" s="8" t="s">
        <v>15</v>
      </c>
    </row>
    <row r="8" spans="1:32" x14ac:dyDescent="0.35">
      <c r="A8" s="7" t="s">
        <v>16</v>
      </c>
      <c r="B8" s="1" t="s">
        <v>17</v>
      </c>
      <c r="C8" s="1" t="s">
        <v>22</v>
      </c>
    </row>
    <row r="9" spans="1:32" x14ac:dyDescent="0.35">
      <c r="A9" s="2">
        <v>2500</v>
      </c>
      <c r="B9" t="s">
        <v>5</v>
      </c>
      <c r="C9">
        <v>39250017</v>
      </c>
    </row>
    <row r="10" spans="1:32" x14ac:dyDescent="0.35">
      <c r="A10" s="2">
        <v>5000</v>
      </c>
      <c r="B10" t="s">
        <v>7</v>
      </c>
      <c r="C10">
        <v>5540545</v>
      </c>
    </row>
    <row r="11" spans="1:32" x14ac:dyDescent="0.35">
      <c r="A11" s="2">
        <v>3500</v>
      </c>
      <c r="B11" t="s">
        <v>6</v>
      </c>
      <c r="C11">
        <v>952065</v>
      </c>
    </row>
    <row r="12" spans="1:32" x14ac:dyDescent="0.35">
      <c r="A12" s="5">
        <v>1500</v>
      </c>
      <c r="B12" t="s">
        <v>8</v>
      </c>
      <c r="C12">
        <v>4681666</v>
      </c>
    </row>
    <row r="13" spans="1:32" x14ac:dyDescent="0.35">
      <c r="A13" s="2">
        <v>2500</v>
      </c>
      <c r="B13" t="s">
        <v>9</v>
      </c>
      <c r="C13">
        <v>6811779</v>
      </c>
    </row>
    <row r="14" spans="1:32" x14ac:dyDescent="0.35">
      <c r="A14" s="2">
        <v>1500</v>
      </c>
      <c r="B14" t="s">
        <v>11</v>
      </c>
      <c r="C14">
        <v>3923561</v>
      </c>
    </row>
    <row r="15" spans="1:32" x14ac:dyDescent="0.35">
      <c r="A15" s="2">
        <v>2500</v>
      </c>
      <c r="B15" t="s">
        <v>10</v>
      </c>
      <c r="C15">
        <v>1056426</v>
      </c>
    </row>
    <row r="16" spans="1:32" x14ac:dyDescent="0.35">
      <c r="A16" s="9" t="s">
        <v>14</v>
      </c>
    </row>
    <row r="17" spans="1:33" x14ac:dyDescent="0.35">
      <c r="A17" s="2"/>
    </row>
    <row r="18" spans="1:33" x14ac:dyDescent="0.35">
      <c r="B18" s="2" t="s">
        <v>23</v>
      </c>
      <c r="C18">
        <v>323127513</v>
      </c>
    </row>
    <row r="19" spans="1:33" x14ac:dyDescent="0.35">
      <c r="A19" s="2"/>
      <c r="B19" t="s">
        <v>24</v>
      </c>
      <c r="C19">
        <f>C18-SUM(C9:C15)</f>
        <v>260911454</v>
      </c>
    </row>
    <row r="20" spans="1:33" x14ac:dyDescent="0.35">
      <c r="A20" s="2"/>
    </row>
    <row r="21" spans="1:33" x14ac:dyDescent="0.35">
      <c r="A21" s="2" t="s">
        <v>25</v>
      </c>
    </row>
    <row r="22" spans="1:33" x14ac:dyDescent="0.35">
      <c r="A22" s="2">
        <f>SUMPRODUCT(A9:A15,C9:C15)/C18*About!B40</f>
        <v>444.03465730443463</v>
      </c>
    </row>
    <row r="23" spans="1:33" x14ac:dyDescent="0.35">
      <c r="A23" s="2"/>
    </row>
    <row r="24" spans="1:33" x14ac:dyDescent="0.35">
      <c r="A24" s="2" t="s">
        <v>26</v>
      </c>
    </row>
    <row r="25" spans="1:33" x14ac:dyDescent="0.35">
      <c r="A25" s="23"/>
      <c r="C25">
        <v>2020</v>
      </c>
      <c r="D25">
        <v>2021</v>
      </c>
      <c r="E25">
        <v>2022</v>
      </c>
      <c r="F25">
        <v>2023</v>
      </c>
      <c r="G25">
        <v>2024</v>
      </c>
      <c r="H25">
        <v>2025</v>
      </c>
      <c r="I25">
        <v>2026</v>
      </c>
      <c r="J25">
        <v>2027</v>
      </c>
      <c r="K25">
        <v>2028</v>
      </c>
      <c r="L25">
        <v>2029</v>
      </c>
      <c r="M25">
        <v>2030</v>
      </c>
      <c r="N25">
        <v>2031</v>
      </c>
      <c r="O25">
        <v>2032</v>
      </c>
      <c r="P25">
        <v>2033</v>
      </c>
      <c r="Q25">
        <v>2034</v>
      </c>
      <c r="R25">
        <v>2035</v>
      </c>
      <c r="S25">
        <v>2036</v>
      </c>
      <c r="T25">
        <v>2037</v>
      </c>
      <c r="U25">
        <v>2038</v>
      </c>
      <c r="V25">
        <v>2039</v>
      </c>
      <c r="W25">
        <v>2040</v>
      </c>
      <c r="X25">
        <v>2041</v>
      </c>
      <c r="Y25">
        <v>2042</v>
      </c>
      <c r="Z25">
        <v>2043</v>
      </c>
      <c r="AA25">
        <v>2044</v>
      </c>
      <c r="AB25">
        <v>2045</v>
      </c>
      <c r="AC25">
        <v>2046</v>
      </c>
      <c r="AD25">
        <v>2047</v>
      </c>
      <c r="AE25">
        <v>2048</v>
      </c>
      <c r="AF25">
        <v>2049</v>
      </c>
      <c r="AG25">
        <v>2050</v>
      </c>
    </row>
    <row r="26" spans="1:33" x14ac:dyDescent="0.35">
      <c r="A26" s="23"/>
      <c r="B26" s="2"/>
      <c r="C26" s="2">
        <f>B3+$A$22</f>
        <v>2879.9169100665049</v>
      </c>
      <c r="D26" s="2">
        <f t="shared" ref="C26:AG26" si="0">C3+$A$22</f>
        <v>2879.916910066504</v>
      </c>
      <c r="E26" s="2">
        <f t="shared" si="0"/>
        <v>2141.1180289112608</v>
      </c>
      <c r="F26" s="2">
        <f t="shared" si="0"/>
        <v>1803.009388018726</v>
      </c>
      <c r="G26" s="2">
        <f t="shared" si="0"/>
        <v>1271.8758140736118</v>
      </c>
      <c r="H26" s="2">
        <f t="shared" si="0"/>
        <v>1271.8758140736113</v>
      </c>
      <c r="I26" s="2">
        <f t="shared" si="0"/>
        <v>1104.0515250627122</v>
      </c>
      <c r="J26" s="2">
        <f t="shared" si="0"/>
        <v>1104.0515250627122</v>
      </c>
      <c r="K26" s="2">
        <f t="shared" si="0"/>
        <v>811.36404497863214</v>
      </c>
      <c r="L26" s="2">
        <f t="shared" si="0"/>
        <v>581.3181657981562</v>
      </c>
      <c r="M26" s="2">
        <f t="shared" si="0"/>
        <v>460.35507439809385</v>
      </c>
      <c r="N26" s="2">
        <f t="shared" si="0"/>
        <v>460.35507439809385</v>
      </c>
      <c r="O26" s="2">
        <f t="shared" si="0"/>
        <v>460.35507439809385</v>
      </c>
      <c r="P26" s="2">
        <f t="shared" si="0"/>
        <v>460.35507439809385</v>
      </c>
      <c r="Q26" s="2">
        <f t="shared" si="0"/>
        <v>460.35507439809385</v>
      </c>
      <c r="R26" s="2">
        <f t="shared" si="0"/>
        <v>444.03465730443463</v>
      </c>
      <c r="S26" s="2">
        <f t="shared" si="0"/>
        <v>444.03465730443463</v>
      </c>
      <c r="T26" s="2">
        <f t="shared" si="0"/>
        <v>444.03465730443463</v>
      </c>
      <c r="U26" s="2">
        <f t="shared" si="0"/>
        <v>444.03465730443463</v>
      </c>
      <c r="V26" s="2">
        <f t="shared" si="0"/>
        <v>444.03465730443463</v>
      </c>
      <c r="W26" s="2">
        <f t="shared" si="0"/>
        <v>444.03465730443463</v>
      </c>
      <c r="X26" s="2">
        <f t="shared" si="0"/>
        <v>444.03465730443463</v>
      </c>
      <c r="Y26" s="2">
        <f t="shared" si="0"/>
        <v>444.03465730443463</v>
      </c>
      <c r="Z26" s="2">
        <f t="shared" si="0"/>
        <v>444.03465730443463</v>
      </c>
      <c r="AA26" s="2">
        <f t="shared" si="0"/>
        <v>444.03465730443463</v>
      </c>
      <c r="AB26" s="2">
        <f t="shared" si="0"/>
        <v>444.03465730443463</v>
      </c>
      <c r="AC26" s="2">
        <f t="shared" si="0"/>
        <v>444.03465730443463</v>
      </c>
      <c r="AD26" s="2">
        <f t="shared" si="0"/>
        <v>444.03465730443463</v>
      </c>
      <c r="AE26" s="2">
        <f t="shared" si="0"/>
        <v>444.03465730443463</v>
      </c>
      <c r="AF26" s="2">
        <f t="shared" si="0"/>
        <v>444.03465730443463</v>
      </c>
      <c r="AG26" s="2">
        <f t="shared" si="0"/>
        <v>444.03465730443463</v>
      </c>
    </row>
    <row r="28" spans="1:33" x14ac:dyDescent="0.35">
      <c r="A28" t="s">
        <v>71</v>
      </c>
      <c r="C28">
        <v>2020</v>
      </c>
      <c r="D28">
        <v>2021</v>
      </c>
      <c r="E28">
        <v>2022</v>
      </c>
      <c r="F28">
        <v>2023</v>
      </c>
      <c r="G28">
        <v>2024</v>
      </c>
      <c r="H28">
        <v>2025</v>
      </c>
      <c r="I28">
        <v>2026</v>
      </c>
      <c r="J28">
        <v>2027</v>
      </c>
      <c r="K28">
        <v>2028</v>
      </c>
      <c r="L28">
        <v>2029</v>
      </c>
      <c r="M28">
        <v>2030</v>
      </c>
      <c r="N28">
        <v>2031</v>
      </c>
      <c r="O28">
        <v>2032</v>
      </c>
      <c r="P28">
        <v>2033</v>
      </c>
      <c r="Q28">
        <v>2034</v>
      </c>
      <c r="R28">
        <v>2035</v>
      </c>
      <c r="S28">
        <v>2036</v>
      </c>
      <c r="T28">
        <v>2037</v>
      </c>
      <c r="U28">
        <v>2038</v>
      </c>
      <c r="V28">
        <v>2039</v>
      </c>
      <c r="W28">
        <v>2040</v>
      </c>
      <c r="X28">
        <v>2041</v>
      </c>
      <c r="Y28">
        <v>2042</v>
      </c>
      <c r="Z28">
        <v>2043</v>
      </c>
      <c r="AA28">
        <v>2044</v>
      </c>
      <c r="AB28">
        <v>2045</v>
      </c>
      <c r="AC28">
        <v>2046</v>
      </c>
      <c r="AD28">
        <v>2047</v>
      </c>
      <c r="AE28">
        <v>2048</v>
      </c>
      <c r="AF28">
        <v>2049</v>
      </c>
      <c r="AG28">
        <v>2050</v>
      </c>
    </row>
    <row r="29" spans="1:33" x14ac:dyDescent="0.35">
      <c r="A29" t="s">
        <v>170</v>
      </c>
      <c r="C29">
        <v>49996</v>
      </c>
      <c r="D29">
        <v>46295.5</v>
      </c>
      <c r="E29">
        <v>43698.9</v>
      </c>
      <c r="F29">
        <v>41819.800000000003</v>
      </c>
      <c r="G29">
        <v>40358.400000000001</v>
      </c>
      <c r="H29">
        <v>39190.400000000001</v>
      </c>
      <c r="I29">
        <v>37907.4</v>
      </c>
      <c r="J29">
        <v>36698.6</v>
      </c>
      <c r="K29">
        <v>35256.300000000003</v>
      </c>
      <c r="L29">
        <v>34164.5</v>
      </c>
      <c r="M29">
        <v>33129.4</v>
      </c>
      <c r="N29">
        <v>32501</v>
      </c>
      <c r="O29">
        <v>31952.3</v>
      </c>
      <c r="P29">
        <v>31476.9</v>
      </c>
      <c r="Q29">
        <v>31063.599999999999</v>
      </c>
      <c r="R29">
        <v>30702</v>
      </c>
      <c r="S29">
        <v>30385</v>
      </c>
      <c r="T29">
        <v>30108.6</v>
      </c>
      <c r="U29">
        <v>29865.9</v>
      </c>
      <c r="V29">
        <v>29650.7</v>
      </c>
      <c r="W29">
        <v>29458.400000000001</v>
      </c>
      <c r="X29">
        <v>29288.1</v>
      </c>
      <c r="Y29">
        <v>29136</v>
      </c>
      <c r="Z29">
        <v>28999.5</v>
      </c>
      <c r="AA29">
        <v>28876.3</v>
      </c>
      <c r="AB29">
        <v>28764.5</v>
      </c>
      <c r="AC29">
        <v>28662.6</v>
      </c>
      <c r="AD29">
        <v>28569.3</v>
      </c>
      <c r="AE29">
        <v>28483.4</v>
      </c>
      <c r="AF29">
        <v>28404</v>
      </c>
      <c r="AG29">
        <v>28330.3</v>
      </c>
    </row>
    <row r="31" spans="1:33" x14ac:dyDescent="0.35">
      <c r="A31" s="6" t="s">
        <v>32</v>
      </c>
    </row>
    <row r="32" spans="1:33" x14ac:dyDescent="0.35">
      <c r="B32" s="23"/>
      <c r="C32">
        <v>2020</v>
      </c>
      <c r="D32">
        <v>2021</v>
      </c>
      <c r="E32">
        <v>2022</v>
      </c>
      <c r="F32">
        <v>2023</v>
      </c>
      <c r="G32">
        <v>2024</v>
      </c>
      <c r="H32">
        <v>2025</v>
      </c>
      <c r="I32">
        <v>2026</v>
      </c>
      <c r="J32">
        <v>2027</v>
      </c>
      <c r="K32">
        <v>2028</v>
      </c>
      <c r="L32">
        <v>2029</v>
      </c>
      <c r="M32">
        <v>2030</v>
      </c>
      <c r="N32">
        <v>2031</v>
      </c>
      <c r="O32">
        <v>2032</v>
      </c>
      <c r="P32">
        <v>2033</v>
      </c>
      <c r="Q32">
        <v>2034</v>
      </c>
      <c r="R32">
        <v>2035</v>
      </c>
      <c r="S32">
        <v>2036</v>
      </c>
      <c r="T32">
        <v>2037</v>
      </c>
      <c r="U32">
        <v>2038</v>
      </c>
      <c r="V32">
        <v>2039</v>
      </c>
      <c r="W32">
        <v>2040</v>
      </c>
      <c r="X32">
        <v>2041</v>
      </c>
      <c r="Y32">
        <v>2042</v>
      </c>
      <c r="Z32">
        <v>2043</v>
      </c>
      <c r="AA32">
        <v>2044</v>
      </c>
      <c r="AB32">
        <v>2045</v>
      </c>
      <c r="AC32">
        <v>2046</v>
      </c>
      <c r="AD32">
        <v>2047</v>
      </c>
      <c r="AE32">
        <v>2048</v>
      </c>
      <c r="AF32">
        <v>2049</v>
      </c>
      <c r="AG32">
        <v>2050</v>
      </c>
    </row>
    <row r="33" spans="1:33" x14ac:dyDescent="0.35">
      <c r="A33" s="10"/>
      <c r="B33" s="10"/>
      <c r="C33" s="10">
        <f t="shared" ref="C33:AG33" si="1">C26/C29</f>
        <v>5.7602946437045062E-2</v>
      </c>
      <c r="D33" s="10">
        <f t="shared" si="1"/>
        <v>6.2207275222570316E-2</v>
      </c>
      <c r="E33" s="10">
        <f t="shared" si="1"/>
        <v>4.8997069237698448E-2</v>
      </c>
      <c r="F33" s="10">
        <f t="shared" si="1"/>
        <v>4.3113773571818274E-2</v>
      </c>
      <c r="G33" s="10">
        <f t="shared" si="1"/>
        <v>3.1514525205994584E-2</v>
      </c>
      <c r="H33" s="10">
        <f t="shared" si="1"/>
        <v>3.2453759442965913E-2</v>
      </c>
      <c r="I33" s="10">
        <f t="shared" si="1"/>
        <v>2.9124960431544031E-2</v>
      </c>
      <c r="J33" s="10">
        <f t="shared" si="1"/>
        <v>3.0084295451671517E-2</v>
      </c>
      <c r="K33" s="10">
        <f t="shared" si="1"/>
        <v>2.3013306699189422E-2</v>
      </c>
      <c r="L33" s="10">
        <f t="shared" si="1"/>
        <v>1.7015269235556095E-2</v>
      </c>
      <c r="M33" s="10">
        <f t="shared" si="1"/>
        <v>1.3895665916017007E-2</v>
      </c>
      <c r="N33" s="10">
        <f t="shared" si="1"/>
        <v>1.4164335694227681E-2</v>
      </c>
      <c r="O33" s="10">
        <f t="shared" si="1"/>
        <v>1.4407572362493275E-2</v>
      </c>
      <c r="P33" s="10">
        <f t="shared" si="1"/>
        <v>1.4625171932372432E-2</v>
      </c>
      <c r="Q33" s="10">
        <f t="shared" si="1"/>
        <v>1.4819759280897703E-2</v>
      </c>
      <c r="R33" s="10">
        <f t="shared" si="1"/>
        <v>1.4462727421810782E-2</v>
      </c>
      <c r="S33" s="10">
        <f t="shared" si="1"/>
        <v>1.4613613865540057E-2</v>
      </c>
      <c r="T33" s="10">
        <f t="shared" si="1"/>
        <v>1.4747768322154953E-2</v>
      </c>
      <c r="U33" s="10">
        <f t="shared" si="1"/>
        <v>1.4867613475717611E-2</v>
      </c>
      <c r="V33" s="10">
        <f t="shared" si="1"/>
        <v>1.4975520217210206E-2</v>
      </c>
      <c r="W33" s="10">
        <f t="shared" si="1"/>
        <v>1.5073278158502654E-2</v>
      </c>
      <c r="X33" s="10">
        <f t="shared" si="1"/>
        <v>1.5160923969271978E-2</v>
      </c>
      <c r="Y33" s="10">
        <f t="shared" si="1"/>
        <v>1.5240069237521782E-2</v>
      </c>
      <c r="Z33" s="10">
        <f t="shared" si="1"/>
        <v>1.5311803903668498E-2</v>
      </c>
      <c r="AA33" s="10">
        <f t="shared" si="1"/>
        <v>1.5377131325842806E-2</v>
      </c>
      <c r="AB33" s="10">
        <f t="shared" si="1"/>
        <v>1.5436898166296464E-2</v>
      </c>
      <c r="AC33" s="10">
        <f t="shared" si="1"/>
        <v>1.549177873969684E-2</v>
      </c>
      <c r="AD33" s="10">
        <f t="shared" si="1"/>
        <v>1.5542370912288179E-2</v>
      </c>
      <c r="AE33" s="10">
        <f t="shared" si="1"/>
        <v>1.5589243464770168E-2</v>
      </c>
      <c r="AF33" s="10">
        <f t="shared" si="1"/>
        <v>1.5632821338699993E-2</v>
      </c>
      <c r="AG33" s="10">
        <f t="shared" si="1"/>
        <v>1.5673489419612028E-2</v>
      </c>
    </row>
    <row r="45" spans="1:33" x14ac:dyDescent="0.35">
      <c r="B45" s="13"/>
      <c r="C45" s="11"/>
      <c r="D45" s="11"/>
      <c r="E45" s="11"/>
      <c r="F45" s="11"/>
      <c r="G45" s="11"/>
      <c r="H45" s="11"/>
      <c r="I45" s="11"/>
      <c r="J45" s="11"/>
      <c r="K45" s="11"/>
      <c r="L45" s="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92"/>
  <sheetViews>
    <sheetView topLeftCell="A52" workbookViewId="0">
      <selection activeCell="B70" sqref="B70"/>
    </sheetView>
  </sheetViews>
  <sheetFormatPr defaultRowHeight="14.5" x14ac:dyDescent="0.35"/>
  <cols>
    <col min="1" max="1" width="34.81640625" customWidth="1"/>
    <col min="2" max="2" width="28.6328125" bestFit="1" customWidth="1"/>
    <col min="3" max="3" width="31.6328125" bestFit="1" customWidth="1"/>
    <col min="4" max="4" width="10.7265625" customWidth="1"/>
    <col min="5" max="5" width="14.36328125" customWidth="1"/>
    <col min="6" max="6" width="11.81640625" customWidth="1"/>
    <col min="7" max="7" width="13.08984375" customWidth="1"/>
    <col min="8" max="8" width="11" customWidth="1"/>
    <col min="9" max="9" width="10.7265625" customWidth="1"/>
    <col min="10" max="10" width="11.81640625" customWidth="1"/>
  </cols>
  <sheetData>
    <row r="1" spans="1:35" x14ac:dyDescent="0.35">
      <c r="D1" t="s">
        <v>43</v>
      </c>
    </row>
    <row r="2" spans="1:35" x14ac:dyDescent="0.35">
      <c r="B2" t="s">
        <v>44</v>
      </c>
      <c r="C2" t="s">
        <v>45</v>
      </c>
      <c r="D2">
        <v>2019</v>
      </c>
      <c r="E2">
        <v>2020</v>
      </c>
      <c r="F2">
        <v>2021</v>
      </c>
      <c r="G2">
        <v>2022</v>
      </c>
      <c r="H2">
        <v>2023</v>
      </c>
      <c r="I2">
        <v>2024</v>
      </c>
      <c r="J2">
        <v>2025</v>
      </c>
      <c r="K2">
        <v>2026</v>
      </c>
      <c r="L2">
        <v>2027</v>
      </c>
      <c r="M2">
        <v>2028</v>
      </c>
      <c r="N2">
        <v>2029</v>
      </c>
      <c r="O2">
        <v>2030</v>
      </c>
      <c r="P2">
        <v>2031</v>
      </c>
      <c r="Q2">
        <v>2032</v>
      </c>
      <c r="R2">
        <v>2033</v>
      </c>
      <c r="S2">
        <v>2034</v>
      </c>
      <c r="T2">
        <v>2035</v>
      </c>
      <c r="U2">
        <v>2036</v>
      </c>
      <c r="V2">
        <v>2037</v>
      </c>
      <c r="W2">
        <v>2038</v>
      </c>
      <c r="X2">
        <v>2039</v>
      </c>
      <c r="Y2">
        <v>2040</v>
      </c>
      <c r="Z2">
        <v>2041</v>
      </c>
      <c r="AA2">
        <v>2042</v>
      </c>
      <c r="AB2">
        <v>2043</v>
      </c>
      <c r="AC2">
        <v>2044</v>
      </c>
      <c r="AD2">
        <v>2045</v>
      </c>
      <c r="AE2">
        <v>2046</v>
      </c>
      <c r="AF2">
        <v>2047</v>
      </c>
      <c r="AG2">
        <v>2048</v>
      </c>
      <c r="AH2">
        <v>2049</v>
      </c>
      <c r="AI2">
        <v>2050</v>
      </c>
    </row>
    <row r="3" spans="1:35" x14ac:dyDescent="0.35">
      <c r="A3" t="s">
        <v>46</v>
      </c>
      <c r="B3">
        <f>INDEX('Cumulative Sales'!$B$5:$B$21,MATCH(A3,'Cumulative Sales'!$A$5:$A$21,0),1)</f>
        <v>27636</v>
      </c>
      <c r="C3">
        <f>B3-INDEX($K$23:$K$40,MATCH(A3,$G$23:$G$40,0))</f>
        <v>23682</v>
      </c>
      <c r="D3" s="14">
        <f>C3+SUMIFS(C$50:C$66,$A$50:$A$66,$A3)</f>
        <v>37377.416211243981</v>
      </c>
      <c r="E3" s="14">
        <f t="shared" ref="E3:AI12" si="0">D3+SUMIFS(D$50:D$66,$A$50:$A$66,$A3)</f>
        <v>54528.003922947893</v>
      </c>
      <c r="F3" s="14">
        <f t="shared" si="0"/>
        <v>88661.298603971649</v>
      </c>
      <c r="G3" s="14">
        <f t="shared" si="0"/>
        <v>130506.21440939343</v>
      </c>
      <c r="H3" s="14">
        <f t="shared" si="0"/>
        <v>182953.5680158</v>
      </c>
      <c r="I3" s="14">
        <f t="shared" si="0"/>
        <v>248400.3055570586</v>
      </c>
      <c r="J3" s="14">
        <f t="shared" si="0"/>
        <v>331239.78703352995</v>
      </c>
      <c r="K3" s="14">
        <f t="shared" si="0"/>
        <v>439033.74767779524</v>
      </c>
      <c r="L3" s="14">
        <f t="shared" si="0"/>
        <v>578232.88754216046</v>
      </c>
      <c r="M3" s="14">
        <f t="shared" si="0"/>
        <v>761552.46415237268</v>
      </c>
      <c r="N3" s="14">
        <f t="shared" si="0"/>
        <v>994963.83105171076</v>
      </c>
      <c r="O3" s="14">
        <f t="shared" si="0"/>
        <v>1285339.7930216619</v>
      </c>
      <c r="P3" s="14">
        <f t="shared" si="0"/>
        <v>1631472.0786122684</v>
      </c>
      <c r="Q3" s="14">
        <f t="shared" si="0"/>
        <v>2041815.8113197337</v>
      </c>
      <c r="R3" s="14">
        <f t="shared" si="0"/>
        <v>2516089.481196905</v>
      </c>
      <c r="S3" s="14">
        <f t="shared" si="0"/>
        <v>3052304.3635715963</v>
      </c>
      <c r="T3" s="14">
        <f t="shared" si="0"/>
        <v>3642510.63248742</v>
      </c>
      <c r="U3" s="14">
        <f t="shared" si="0"/>
        <v>4281158.5051584514</v>
      </c>
      <c r="V3" s="14">
        <f t="shared" si="0"/>
        <v>4962675.3448045747</v>
      </c>
      <c r="W3" s="14">
        <f t="shared" si="0"/>
        <v>5680140.0221939655</v>
      </c>
      <c r="X3" s="14">
        <f t="shared" si="0"/>
        <v>6426704.8826181851</v>
      </c>
      <c r="Y3" s="14">
        <f t="shared" si="0"/>
        <v>7198446.9418592071</v>
      </c>
      <c r="Z3" s="14">
        <f t="shared" si="0"/>
        <v>7991011.5528741237</v>
      </c>
      <c r="AA3" s="14">
        <f t="shared" si="0"/>
        <v>8799986.2928683516</v>
      </c>
      <c r="AB3" s="14">
        <f t="shared" si="0"/>
        <v>9623191.3820500337</v>
      </c>
      <c r="AC3" s="14">
        <f t="shared" si="0"/>
        <v>10458437.322340062</v>
      </c>
      <c r="AD3" s="14">
        <f t="shared" si="0"/>
        <v>11304013.001019066</v>
      </c>
      <c r="AE3" s="14">
        <f t="shared" si="0"/>
        <v>12158541.411539782</v>
      </c>
      <c r="AF3" s="14">
        <f t="shared" si="0"/>
        <v>13021127.723914653</v>
      </c>
      <c r="AG3" s="14">
        <f t="shared" si="0"/>
        <v>13891264.130936278</v>
      </c>
      <c r="AH3" s="14">
        <f t="shared" si="0"/>
        <v>14769140.512986312</v>
      </c>
      <c r="AI3" s="14">
        <f t="shared" si="0"/>
        <v>15654024.954881592</v>
      </c>
    </row>
    <row r="4" spans="1:35" x14ac:dyDescent="0.35">
      <c r="A4" t="s">
        <v>47</v>
      </c>
      <c r="B4">
        <f>INDEX('Cumulative Sales'!$B$5:$B$21,MATCH(A4,'Cumulative Sales'!$A$5:$A$21,0),1)</f>
        <v>10218</v>
      </c>
      <c r="C4">
        <f t="shared" ref="C4:C18" si="1">B4-INDEX($K$23:$K$40,MATCH(A4,$G$23:$G$40,0))</f>
        <v>9788</v>
      </c>
      <c r="D4" s="14">
        <f t="shared" ref="D4:S19" si="2">C4+SUMIFS(C$50:C$66,$A$50:$A$66,$A4)</f>
        <v>13363.935393106432</v>
      </c>
      <c r="E4" s="14">
        <f t="shared" si="2"/>
        <v>17842.031762350522</v>
      </c>
      <c r="F4" s="14">
        <f t="shared" si="2"/>
        <v>26754.39007629457</v>
      </c>
      <c r="G4" s="14">
        <f t="shared" si="2"/>
        <v>37680.287700881985</v>
      </c>
      <c r="H4" s="14">
        <f t="shared" si="2"/>
        <v>51374.530003787673</v>
      </c>
      <c r="I4" s="14">
        <f t="shared" si="2"/>
        <v>68462.97051025377</v>
      </c>
      <c r="J4" s="14">
        <f t="shared" si="2"/>
        <v>90092.735476074522</v>
      </c>
      <c r="K4" s="14">
        <f t="shared" si="0"/>
        <v>118238.22832458561</v>
      </c>
      <c r="L4" s="14">
        <f t="shared" si="0"/>
        <v>154583.75614595169</v>
      </c>
      <c r="M4" s="14">
        <f t="shared" si="0"/>
        <v>202449.3304474866</v>
      </c>
      <c r="N4" s="14">
        <f t="shared" si="0"/>
        <v>263394.09876810416</v>
      </c>
      <c r="O4" s="14">
        <f t="shared" si="0"/>
        <v>339212.58166044403</v>
      </c>
      <c r="P4" s="14">
        <f t="shared" si="0"/>
        <v>429589.29395956203</v>
      </c>
      <c r="Q4" s="14">
        <f t="shared" si="0"/>
        <v>536731.90682322381</v>
      </c>
      <c r="R4" s="14">
        <f t="shared" si="0"/>
        <v>660566.91672528535</v>
      </c>
      <c r="S4" s="14">
        <f t="shared" si="0"/>
        <v>800575.0586187616</v>
      </c>
      <c r="T4" s="14">
        <f t="shared" si="0"/>
        <v>954680.59682917595</v>
      </c>
      <c r="U4" s="14">
        <f t="shared" si="0"/>
        <v>1121434.4578576195</v>
      </c>
      <c r="V4" s="14">
        <f t="shared" si="0"/>
        <v>1299381.6009234709</v>
      </c>
      <c r="W4" s="14">
        <f t="shared" si="0"/>
        <v>1486714.8877405624</v>
      </c>
      <c r="X4" s="14">
        <f t="shared" si="0"/>
        <v>1681646.3645545878</v>
      </c>
      <c r="Y4" s="14">
        <f t="shared" si="0"/>
        <v>1883151.7223635085</v>
      </c>
      <c r="Z4" s="14">
        <f t="shared" si="0"/>
        <v>2090093.9430406003</v>
      </c>
      <c r="AA4" s="14">
        <f t="shared" si="0"/>
        <v>2301320.9229478925</v>
      </c>
      <c r="AB4" s="14">
        <f t="shared" si="0"/>
        <v>2516263.5116786612</v>
      </c>
      <c r="AC4" s="14">
        <f t="shared" si="0"/>
        <v>2734350.0213372293</v>
      </c>
      <c r="AD4" s="14">
        <f t="shared" si="0"/>
        <v>2955133.6726187258</v>
      </c>
      <c r="AE4" s="14">
        <f t="shared" si="0"/>
        <v>3178254.9228577102</v>
      </c>
      <c r="AF4" s="14">
        <f t="shared" si="0"/>
        <v>3403480.1278790836</v>
      </c>
      <c r="AG4" s="14">
        <f t="shared" si="0"/>
        <v>3630676.6969139483</v>
      </c>
      <c r="AH4" s="14">
        <f t="shared" si="0"/>
        <v>3859894.208592609</v>
      </c>
      <c r="AI4" s="14">
        <f t="shared" si="0"/>
        <v>4090941.5565355415</v>
      </c>
    </row>
    <row r="5" spans="1:35" x14ac:dyDescent="0.35">
      <c r="A5" t="s">
        <v>48</v>
      </c>
      <c r="B5">
        <f>INDEX('Cumulative Sales'!$B$5:$B$21,MATCH(A5,'Cumulative Sales'!$A$5:$A$21,0),1)</f>
        <v>85888</v>
      </c>
      <c r="C5">
        <f t="shared" si="1"/>
        <v>82633</v>
      </c>
      <c r="D5" s="14">
        <f t="shared" si="2"/>
        <v>95666.89129376116</v>
      </c>
      <c r="E5" s="14">
        <f t="shared" si="2"/>
        <v>111989.06014284941</v>
      </c>
      <c r="F5" s="14">
        <f t="shared" si="2"/>
        <v>144473.62618364807</v>
      </c>
      <c r="G5" s="14">
        <f t="shared" si="2"/>
        <v>184297.32160056275</v>
      </c>
      <c r="H5" s="14">
        <f t="shared" si="2"/>
        <v>234211.3289594719</v>
      </c>
      <c r="I5" s="14">
        <f t="shared" si="2"/>
        <v>296496.81554028462</v>
      </c>
      <c r="J5" s="14">
        <f t="shared" si="2"/>
        <v>375334.93040600256</v>
      </c>
      <c r="K5" s="14">
        <f t="shared" si="0"/>
        <v>477922.15692693397</v>
      </c>
      <c r="L5" s="14">
        <f t="shared" si="0"/>
        <v>610397.60923831677</v>
      </c>
      <c r="M5" s="14">
        <f t="shared" si="0"/>
        <v>784862.36421189317</v>
      </c>
      <c r="N5" s="14">
        <f t="shared" si="0"/>
        <v>1006999.3431812852</v>
      </c>
      <c r="O5" s="14">
        <f t="shared" si="0"/>
        <v>1283349.3762332485</v>
      </c>
      <c r="P5" s="14">
        <f t="shared" si="0"/>
        <v>1612762.5546326858</v>
      </c>
      <c r="Q5" s="14">
        <f t="shared" si="0"/>
        <v>2003285.5969915048</v>
      </c>
      <c r="R5" s="14">
        <f t="shared" si="0"/>
        <v>2454650.5910394462</v>
      </c>
      <c r="S5" s="14">
        <f t="shared" si="0"/>
        <v>2964964.8727792511</v>
      </c>
      <c r="T5" s="14">
        <f t="shared" si="0"/>
        <v>3526662.6139278179</v>
      </c>
      <c r="U5" s="14">
        <f t="shared" si="0"/>
        <v>4134462.1009234712</v>
      </c>
      <c r="V5" s="14">
        <f t="shared" si="0"/>
        <v>4783059.8701188611</v>
      </c>
      <c r="W5" s="14">
        <f t="shared" si="0"/>
        <v>5465869.1011759825</v>
      </c>
      <c r="X5" s="14">
        <f t="shared" si="0"/>
        <v>6176372.8992659124</v>
      </c>
      <c r="Y5" s="14">
        <f t="shared" si="0"/>
        <v>6910837.770710459</v>
      </c>
      <c r="Z5" s="14">
        <f t="shared" si="0"/>
        <v>7665119.4094655765</v>
      </c>
      <c r="AA5" s="14">
        <f t="shared" si="0"/>
        <v>8435018.5244575497</v>
      </c>
      <c r="AB5" s="14">
        <f t="shared" si="0"/>
        <v>9218460.6250383258</v>
      </c>
      <c r="AC5" s="14">
        <f t="shared" si="0"/>
        <v>10013361.971691646</v>
      </c>
      <c r="AD5" s="14">
        <f t="shared" si="0"/>
        <v>10818094.102979636</v>
      </c>
      <c r="AE5" s="14">
        <f t="shared" si="0"/>
        <v>11631346.525422506</v>
      </c>
      <c r="AF5" s="14">
        <f t="shared" si="0"/>
        <v>12452267.631693812</v>
      </c>
      <c r="AG5" s="14">
        <f t="shared" si="0"/>
        <v>13280374.14302076</v>
      </c>
      <c r="AH5" s="14">
        <f t="shared" si="0"/>
        <v>14115846.768059088</v>
      </c>
      <c r="AI5" s="14">
        <f t="shared" si="0"/>
        <v>14957988.945069712</v>
      </c>
    </row>
    <row r="6" spans="1:35" x14ac:dyDescent="0.35">
      <c r="A6" t="s">
        <v>49</v>
      </c>
      <c r="B6">
        <f>INDEX('Cumulative Sales'!$B$5:$B$21,MATCH(A6,'Cumulative Sales'!$A$5:$A$21,0),1)</f>
        <v>39855</v>
      </c>
      <c r="C6">
        <f t="shared" si="1"/>
        <v>39663</v>
      </c>
      <c r="D6" s="14">
        <f t="shared" si="2"/>
        <v>40292.142578864783</v>
      </c>
      <c r="E6" s="14">
        <f t="shared" si="2"/>
        <v>41080.009469184573</v>
      </c>
      <c r="F6" s="14">
        <f t="shared" si="2"/>
        <v>42648.031113035016</v>
      </c>
      <c r="G6" s="14">
        <f t="shared" si="2"/>
        <v>44570.31064336346</v>
      </c>
      <c r="H6" s="14">
        <f t="shared" si="2"/>
        <v>46979.646934689685</v>
      </c>
      <c r="I6" s="14">
        <f t="shared" si="2"/>
        <v>49986.15134462421</v>
      </c>
      <c r="J6" s="14">
        <f t="shared" si="2"/>
        <v>53791.646862543515</v>
      </c>
      <c r="K6" s="14">
        <f t="shared" si="0"/>
        <v>58743.505888930973</v>
      </c>
      <c r="L6" s="14">
        <f t="shared" si="0"/>
        <v>65138.061883375718</v>
      </c>
      <c r="M6" s="14">
        <f t="shared" si="0"/>
        <v>73559.430712623769</v>
      </c>
      <c r="N6" s="14">
        <f t="shared" si="0"/>
        <v>84281.925527117928</v>
      </c>
      <c r="O6" s="14">
        <f t="shared" si="0"/>
        <v>97621.27051205741</v>
      </c>
      <c r="P6" s="14">
        <f t="shared" si="0"/>
        <v>113521.95986869396</v>
      </c>
      <c r="Q6" s="14">
        <f t="shared" si="0"/>
        <v>132372.40663384015</v>
      </c>
      <c r="R6" s="14">
        <f t="shared" si="0"/>
        <v>154159.67875114983</v>
      </c>
      <c r="S6" s="14">
        <f t="shared" si="0"/>
        <v>178792.41781649622</v>
      </c>
      <c r="T6" s="14">
        <f t="shared" si="0"/>
        <v>205905.42324549536</v>
      </c>
      <c r="U6" s="14">
        <f t="shared" si="0"/>
        <v>235243.74808361739</v>
      </c>
      <c r="V6" s="14">
        <f t="shared" si="0"/>
        <v>266551.39550529374</v>
      </c>
      <c r="W6" s="14">
        <f t="shared" si="0"/>
        <v>299510.42138773156</v>
      </c>
      <c r="X6" s="14">
        <f t="shared" si="0"/>
        <v>333806.25689446821</v>
      </c>
      <c r="Y6" s="14">
        <f t="shared" si="0"/>
        <v>369258.68724636117</v>
      </c>
      <c r="Z6" s="14">
        <f t="shared" si="0"/>
        <v>405667.66785707849</v>
      </c>
      <c r="AA6" s="14">
        <f t="shared" si="0"/>
        <v>442830.50002705486</v>
      </c>
      <c r="AB6" s="14">
        <f t="shared" si="0"/>
        <v>480647.04862651735</v>
      </c>
      <c r="AC6" s="14">
        <f t="shared" si="0"/>
        <v>519016.73208520468</v>
      </c>
      <c r="AD6" s="14">
        <f t="shared" si="0"/>
        <v>557860.94498854689</v>
      </c>
      <c r="AE6" s="14">
        <f t="shared" si="0"/>
        <v>597116.43015349109</v>
      </c>
      <c r="AF6" s="14">
        <f t="shared" si="0"/>
        <v>636742.08071352576</v>
      </c>
      <c r="AG6" s="14">
        <f t="shared" si="0"/>
        <v>676714.56892664556</v>
      </c>
      <c r="AH6" s="14">
        <f t="shared" si="0"/>
        <v>717042.61755316285</v>
      </c>
      <c r="AI6" s="14">
        <f t="shared" si="0"/>
        <v>757692.60373717162</v>
      </c>
    </row>
    <row r="7" spans="1:35" x14ac:dyDescent="0.35">
      <c r="A7" t="s">
        <v>50</v>
      </c>
      <c r="B7">
        <f>INDEX('Cumulative Sales'!$B$5:$B$21,MATCH(A7,'Cumulative Sales'!$A$5:$A$21,0),1)</f>
        <v>114247</v>
      </c>
      <c r="C7">
        <f t="shared" si="1"/>
        <v>112506</v>
      </c>
      <c r="D7" s="14">
        <f t="shared" si="2"/>
        <v>119285.47389210541</v>
      </c>
      <c r="E7" s="14">
        <f t="shared" si="2"/>
        <v>127775.31894919106</v>
      </c>
      <c r="F7" s="14">
        <f t="shared" si="2"/>
        <v>144671.90511877064</v>
      </c>
      <c r="G7" s="14">
        <f t="shared" si="2"/>
        <v>165385.88049889077</v>
      </c>
      <c r="H7" s="14">
        <f t="shared" si="2"/>
        <v>191348.2506087333</v>
      </c>
      <c r="I7" s="14">
        <f t="shared" si="2"/>
        <v>223745.54629078513</v>
      </c>
      <c r="J7" s="14">
        <f t="shared" si="2"/>
        <v>264752.55865483469</v>
      </c>
      <c r="K7" s="14">
        <f t="shared" si="0"/>
        <v>318112.48073697311</v>
      </c>
      <c r="L7" s="14">
        <f t="shared" si="0"/>
        <v>387018.5234565229</v>
      </c>
      <c r="M7" s="14">
        <f t="shared" si="0"/>
        <v>477764.96477463341</v>
      </c>
      <c r="N7" s="14">
        <f t="shared" si="0"/>
        <v>593307.73058817163</v>
      </c>
      <c r="O7" s="14">
        <f t="shared" si="0"/>
        <v>737048.9811427953</v>
      </c>
      <c r="P7" s="14">
        <f t="shared" si="0"/>
        <v>908390.60064390453</v>
      </c>
      <c r="Q7" s="14">
        <f t="shared" si="0"/>
        <v>1111518.0251609762</v>
      </c>
      <c r="R7" s="14">
        <f t="shared" si="0"/>
        <v>1346291.9022780154</v>
      </c>
      <c r="S7" s="14">
        <f t="shared" si="0"/>
        <v>1611727.778015259</v>
      </c>
      <c r="T7" s="14">
        <f t="shared" si="0"/>
        <v>1903890.3475461286</v>
      </c>
      <c r="U7" s="14">
        <f t="shared" si="0"/>
        <v>2220032.3699745685</v>
      </c>
      <c r="V7" s="14">
        <f t="shared" si="0"/>
        <v>2557395.2912721173</v>
      </c>
      <c r="W7" s="14">
        <f t="shared" si="0"/>
        <v>2912553.0297332397</v>
      </c>
      <c r="X7" s="14">
        <f t="shared" si="0"/>
        <v>3282115.8748444351</v>
      </c>
      <c r="Y7" s="14">
        <f t="shared" si="0"/>
        <v>3664141.8798495755</v>
      </c>
      <c r="Z7" s="14">
        <f t="shared" si="0"/>
        <v>4056475.417239327</v>
      </c>
      <c r="AA7" s="14">
        <f t="shared" si="0"/>
        <v>4456932.2594827125</v>
      </c>
      <c r="AB7" s="14">
        <f t="shared" si="0"/>
        <v>4864433.3769276561</v>
      </c>
      <c r="AC7" s="14">
        <f t="shared" si="0"/>
        <v>5277894.9291975554</v>
      </c>
      <c r="AD7" s="14">
        <f t="shared" si="0"/>
        <v>5696469.8851523194</v>
      </c>
      <c r="AE7" s="14">
        <f t="shared" si="0"/>
        <v>6119476.6021319199</v>
      </c>
      <c r="AF7" s="14">
        <f t="shared" si="0"/>
        <v>6546472.1234240578</v>
      </c>
      <c r="AG7" s="14">
        <f t="shared" si="0"/>
        <v>6977205.0754558742</v>
      </c>
      <c r="AH7" s="14">
        <f t="shared" si="0"/>
        <v>7411769.4523835294</v>
      </c>
      <c r="AI7" s="14">
        <f t="shared" si="0"/>
        <v>7849802.9432119476</v>
      </c>
    </row>
    <row r="8" spans="1:35" x14ac:dyDescent="0.35">
      <c r="A8" t="s">
        <v>51</v>
      </c>
      <c r="B8">
        <f>INDEX('Cumulative Sales'!$B$5:$B$21,MATCH(A8,'Cumulative Sales'!$A$5:$A$21,0),1)</f>
        <v>211587</v>
      </c>
      <c r="C8">
        <f t="shared" si="1"/>
        <v>203331</v>
      </c>
      <c r="D8" s="14">
        <f t="shared" si="2"/>
        <v>231350.97500135275</v>
      </c>
      <c r="E8" s="14">
        <f t="shared" si="2"/>
        <v>266440.01731508039</v>
      </c>
      <c r="F8" s="14">
        <f t="shared" si="2"/>
        <v>336274.62832097837</v>
      </c>
      <c r="G8" s="14">
        <f t="shared" si="2"/>
        <v>421886.73946215038</v>
      </c>
      <c r="H8" s="14">
        <f t="shared" si="2"/>
        <v>529190.78296628979</v>
      </c>
      <c r="I8" s="14">
        <f t="shared" si="2"/>
        <v>663090.76245874143</v>
      </c>
      <c r="J8" s="14">
        <f t="shared" si="2"/>
        <v>832575.22092960344</v>
      </c>
      <c r="K8" s="14">
        <f t="shared" si="0"/>
        <v>1053115.0012445215</v>
      </c>
      <c r="L8" s="14">
        <f t="shared" si="0"/>
        <v>1337907.8369676967</v>
      </c>
      <c r="M8" s="14">
        <f t="shared" si="0"/>
        <v>1712968.3590173693</v>
      </c>
      <c r="N8" s="14">
        <f t="shared" si="0"/>
        <v>2190513.5876305397</v>
      </c>
      <c r="O8" s="14">
        <f t="shared" si="0"/>
        <v>2784604.8565553813</v>
      </c>
      <c r="P8" s="14">
        <f t="shared" si="0"/>
        <v>3492770.1170932311</v>
      </c>
      <c r="Q8" s="14">
        <f t="shared" si="0"/>
        <v>4332308.0292733079</v>
      </c>
      <c r="R8" s="14">
        <f t="shared" si="0"/>
        <v>5302642.6411449602</v>
      </c>
      <c r="S8" s="14">
        <f t="shared" si="0"/>
        <v>6399705.1449596891</v>
      </c>
      <c r="T8" s="14">
        <f t="shared" si="0"/>
        <v>7607230.6882203352</v>
      </c>
      <c r="U8" s="14">
        <f t="shared" si="0"/>
        <v>8913864.7584005203</v>
      </c>
      <c r="V8" s="14">
        <f t="shared" si="0"/>
        <v>10308206.085114442</v>
      </c>
      <c r="W8" s="14">
        <f t="shared" si="0"/>
        <v>11776094.465775661</v>
      </c>
      <c r="X8" s="14">
        <f t="shared" si="0"/>
        <v>13303520.022130836</v>
      </c>
      <c r="Y8" s="14">
        <f t="shared" si="0"/>
        <v>14882456.570964774</v>
      </c>
      <c r="Z8" s="14">
        <f t="shared" si="0"/>
        <v>16503994.773605324</v>
      </c>
      <c r="AA8" s="14">
        <f t="shared" si="0"/>
        <v>18159107.085763756</v>
      </c>
      <c r="AB8" s="14">
        <f t="shared" si="0"/>
        <v>19843333.812726583</v>
      </c>
      <c r="AC8" s="14">
        <f t="shared" si="0"/>
        <v>21552195.376765326</v>
      </c>
      <c r="AD8" s="14">
        <f t="shared" si="0"/>
        <v>23282190.947026674</v>
      </c>
      <c r="AE8" s="14">
        <f t="shared" si="0"/>
        <v>25030503.253233049</v>
      </c>
      <c r="AF8" s="14">
        <f t="shared" si="0"/>
        <v>26795301.528542828</v>
      </c>
      <c r="AG8" s="14">
        <f t="shared" si="0"/>
        <v>28575546.8307992</v>
      </c>
      <c r="AH8" s="14">
        <f t="shared" si="0"/>
        <v>30371627.643525783</v>
      </c>
      <c r="AI8" s="14">
        <f t="shared" si="0"/>
        <v>32182046.513500351</v>
      </c>
    </row>
    <row r="9" spans="1:35" x14ac:dyDescent="0.35">
      <c r="A9" t="s">
        <v>52</v>
      </c>
      <c r="B9">
        <f>INDEX('Cumulative Sales'!$B$5:$B$21,MATCH(A9,'Cumulative Sales'!$A$5:$A$21,0),1)</f>
        <v>9157</v>
      </c>
      <c r="C9">
        <f t="shared" si="1"/>
        <v>8617</v>
      </c>
      <c r="D9" s="14">
        <f t="shared" si="2"/>
        <v>10906.893945132839</v>
      </c>
      <c r="E9" s="14">
        <f t="shared" si="2"/>
        <v>13774.497700340889</v>
      </c>
      <c r="F9" s="14">
        <f t="shared" si="2"/>
        <v>19481.635301120066</v>
      </c>
      <c r="G9" s="14">
        <f t="shared" si="2"/>
        <v>26478.167415183158</v>
      </c>
      <c r="H9" s="14">
        <f t="shared" si="2"/>
        <v>35247.442887289646</v>
      </c>
      <c r="I9" s="14">
        <f t="shared" si="2"/>
        <v>46190.234673448402</v>
      </c>
      <c r="J9" s="14">
        <f t="shared" si="2"/>
        <v>60041.119095287046</v>
      </c>
      <c r="K9" s="14">
        <f t="shared" si="0"/>
        <v>78064.429522211998</v>
      </c>
      <c r="L9" s="14">
        <f t="shared" si="0"/>
        <v>101338.7325902278</v>
      </c>
      <c r="M9" s="14">
        <f t="shared" si="0"/>
        <v>131990.03825550564</v>
      </c>
      <c r="N9" s="14">
        <f t="shared" si="0"/>
        <v>171016.76570531895</v>
      </c>
      <c r="O9" s="14">
        <f t="shared" si="0"/>
        <v>219568.0581137384</v>
      </c>
      <c r="P9" s="14">
        <f t="shared" si="0"/>
        <v>277441.89069855522</v>
      </c>
      <c r="Q9" s="14">
        <f t="shared" si="0"/>
        <v>346051.97267463873</v>
      </c>
      <c r="R9" s="14">
        <f t="shared" si="0"/>
        <v>425351.23516043497</v>
      </c>
      <c r="S9" s="14">
        <f t="shared" si="0"/>
        <v>515007.1604350413</v>
      </c>
      <c r="T9" s="14">
        <f t="shared" si="0"/>
        <v>613690.52578323672</v>
      </c>
      <c r="U9" s="14">
        <f t="shared" si="0"/>
        <v>720473.39927493082</v>
      </c>
      <c r="V9" s="14">
        <f t="shared" si="0"/>
        <v>834424.02775823802</v>
      </c>
      <c r="W9" s="14">
        <f t="shared" si="0"/>
        <v>954385.18813916983</v>
      </c>
      <c r="X9" s="14">
        <f t="shared" si="0"/>
        <v>1079211.942373248</v>
      </c>
      <c r="Y9" s="14">
        <f t="shared" si="0"/>
        <v>1208248.3616687406</v>
      </c>
      <c r="Z9" s="14">
        <f t="shared" si="0"/>
        <v>1340766.3425680427</v>
      </c>
      <c r="AA9" s="14">
        <f t="shared" si="0"/>
        <v>1476028.1214220007</v>
      </c>
      <c r="AB9" s="14">
        <f t="shared" si="0"/>
        <v>1613669.2358097504</v>
      </c>
      <c r="AC9" s="14">
        <f t="shared" si="0"/>
        <v>1753323.5983983548</v>
      </c>
      <c r="AD9" s="14">
        <f t="shared" si="0"/>
        <v>1894705.1085980195</v>
      </c>
      <c r="AE9" s="14">
        <f t="shared" si="0"/>
        <v>2037583.5288674855</v>
      </c>
      <c r="AF9" s="14">
        <f t="shared" si="0"/>
        <v>2181809.2423029058</v>
      </c>
      <c r="AG9" s="14">
        <f t="shared" si="0"/>
        <v>2327297.3427844816</v>
      </c>
      <c r="AH9" s="14">
        <f t="shared" si="0"/>
        <v>2474079.578594232</v>
      </c>
      <c r="AI9" s="14">
        <f t="shared" si="0"/>
        <v>2622033.5724257347</v>
      </c>
    </row>
    <row r="10" spans="1:35" x14ac:dyDescent="0.35">
      <c r="A10" t="s">
        <v>53</v>
      </c>
      <c r="B10">
        <f>INDEX('Cumulative Sales'!$B$5:$B$21,MATCH(A10,'Cumulative Sales'!$A$5:$A$21,0),1)</f>
        <v>13325</v>
      </c>
      <c r="C10">
        <f t="shared" si="1"/>
        <v>12259</v>
      </c>
      <c r="D10" s="14">
        <f t="shared" si="2"/>
        <v>16434.008657540177</v>
      </c>
      <c r="E10" s="14">
        <f t="shared" si="2"/>
        <v>21662.316514257887</v>
      </c>
      <c r="F10" s="14">
        <f t="shared" si="2"/>
        <v>32067.754261133057</v>
      </c>
      <c r="G10" s="14">
        <f t="shared" si="2"/>
        <v>44824.057762025863</v>
      </c>
      <c r="H10" s="14">
        <f t="shared" si="2"/>
        <v>60812.484254098803</v>
      </c>
      <c r="I10" s="14">
        <f t="shared" si="2"/>
        <v>80763.735945024615</v>
      </c>
      <c r="J10" s="14">
        <f t="shared" si="2"/>
        <v>106017.11612827588</v>
      </c>
      <c r="K10" s="14">
        <f t="shared" si="0"/>
        <v>138877.79827029561</v>
      </c>
      <c r="L10" s="14">
        <f t="shared" si="0"/>
        <v>181312.25992460724</v>
      </c>
      <c r="M10" s="14">
        <f t="shared" si="0"/>
        <v>237196.71116281583</v>
      </c>
      <c r="N10" s="14">
        <f t="shared" si="0"/>
        <v>308351.50211929367</v>
      </c>
      <c r="O10" s="14">
        <f t="shared" si="0"/>
        <v>396871.78777302813</v>
      </c>
      <c r="P10" s="14">
        <f t="shared" si="0"/>
        <v>502389.23001100228</v>
      </c>
      <c r="Q10" s="14">
        <f t="shared" si="0"/>
        <v>627481.34916941717</v>
      </c>
      <c r="R10" s="14">
        <f t="shared" si="0"/>
        <v>772062.32774200523</v>
      </c>
      <c r="S10" s="14">
        <f t="shared" si="0"/>
        <v>935525.90867196932</v>
      </c>
      <c r="T10" s="14">
        <f t="shared" si="0"/>
        <v>1115448.6101401439</v>
      </c>
      <c r="U10" s="14">
        <f t="shared" si="0"/>
        <v>1310138.5966578287</v>
      </c>
      <c r="V10" s="14">
        <f t="shared" si="0"/>
        <v>1517897.0657612321</v>
      </c>
      <c r="W10" s="14">
        <f t="shared" si="0"/>
        <v>1736614.1309002037</v>
      </c>
      <c r="X10" s="14">
        <f t="shared" si="0"/>
        <v>1964202.3040239525</v>
      </c>
      <c r="Y10" s="14">
        <f t="shared" si="0"/>
        <v>2199465.6745576537</v>
      </c>
      <c r="Z10" s="14">
        <f t="shared" si="0"/>
        <v>2441076.7407427449</v>
      </c>
      <c r="AA10" s="14">
        <f t="shared" si="0"/>
        <v>2687690.3880471839</v>
      </c>
      <c r="AB10" s="14">
        <f t="shared" si="0"/>
        <v>2938642.1168046463</v>
      </c>
      <c r="AC10" s="14">
        <f t="shared" si="0"/>
        <v>3193264.4647565968</v>
      </c>
      <c r="AD10" s="14">
        <f t="shared" si="0"/>
        <v>3451035.8040600256</v>
      </c>
      <c r="AE10" s="14">
        <f t="shared" si="0"/>
        <v>3711536.358187688</v>
      </c>
      <c r="AF10" s="14">
        <f t="shared" si="0"/>
        <v>3974493.3407643884</v>
      </c>
      <c r="AG10" s="14">
        <f t="shared" si="0"/>
        <v>4239751.9482080694</v>
      </c>
      <c r="AH10" s="14">
        <f t="shared" si="0"/>
        <v>4507370.0650127158</v>
      </c>
      <c r="AI10" s="14">
        <f t="shared" si="0"/>
        <v>4777124.5689176274</v>
      </c>
    </row>
    <row r="11" spans="1:35" x14ac:dyDescent="0.35">
      <c r="A11" t="s">
        <v>54</v>
      </c>
      <c r="B11">
        <f>INDEX('Cumulative Sales'!$B$5:$B$21,MATCH(A11,'Cumulative Sales'!$A$5:$A$21,0),1)</f>
        <v>19193</v>
      </c>
      <c r="C11">
        <f t="shared" si="1"/>
        <v>17881</v>
      </c>
      <c r="D11" s="14">
        <f t="shared" si="2"/>
        <v>24350.528651047021</v>
      </c>
      <c r="E11" s="14">
        <f t="shared" si="2"/>
        <v>32452.233401872192</v>
      </c>
      <c r="F11" s="14">
        <f t="shared" si="2"/>
        <v>48576.338320437208</v>
      </c>
      <c r="G11" s="14">
        <f t="shared" si="2"/>
        <v>68343.308343704353</v>
      </c>
      <c r="H11" s="14">
        <f t="shared" si="2"/>
        <v>93118.726015908236</v>
      </c>
      <c r="I11" s="14">
        <f t="shared" si="2"/>
        <v>124034.87614306586</v>
      </c>
      <c r="J11" s="14">
        <f t="shared" si="2"/>
        <v>163167.12233284634</v>
      </c>
      <c r="K11" s="14">
        <f t="shared" si="0"/>
        <v>214087.52562992621</v>
      </c>
      <c r="L11" s="14">
        <f t="shared" si="0"/>
        <v>279843.30914633046</v>
      </c>
      <c r="M11" s="14">
        <f t="shared" si="0"/>
        <v>366440.98787944374</v>
      </c>
      <c r="N11" s="14">
        <f t="shared" si="0"/>
        <v>476701.34815937089</v>
      </c>
      <c r="O11" s="14">
        <f t="shared" si="0"/>
        <v>613871.00964053173</v>
      </c>
      <c r="P11" s="14">
        <f t="shared" si="0"/>
        <v>777379.20129682741</v>
      </c>
      <c r="Q11" s="14">
        <f t="shared" si="0"/>
        <v>971220.00865754019</v>
      </c>
      <c r="R11" s="14">
        <f t="shared" si="0"/>
        <v>1195260.4502461988</v>
      </c>
      <c r="S11" s="14">
        <f t="shared" si="0"/>
        <v>1448561.079532132</v>
      </c>
      <c r="T11" s="14">
        <f t="shared" si="0"/>
        <v>1727366.5066825387</v>
      </c>
      <c r="U11" s="14">
        <f t="shared" si="0"/>
        <v>2029055.0896686686</v>
      </c>
      <c r="V11" s="14">
        <f t="shared" si="0"/>
        <v>2350994.3905452443</v>
      </c>
      <c r="W11" s="14">
        <f t="shared" si="0"/>
        <v>2689914.961843695</v>
      </c>
      <c r="X11" s="14">
        <f t="shared" si="0"/>
        <v>3042582.0644626007</v>
      </c>
      <c r="Y11" s="14">
        <f t="shared" si="0"/>
        <v>3407142.5339267352</v>
      </c>
      <c r="Z11" s="14">
        <f t="shared" si="0"/>
        <v>3781539.2941038539</v>
      </c>
      <c r="AA11" s="14">
        <f t="shared" si="0"/>
        <v>4163687.9763811477</v>
      </c>
      <c r="AB11" s="14">
        <f t="shared" si="0"/>
        <v>4552558.8823837088</v>
      </c>
      <c r="AC11" s="14">
        <f t="shared" si="0"/>
        <v>4947117.7229496958</v>
      </c>
      <c r="AD11" s="14">
        <f t="shared" si="0"/>
        <v>5346556.1916653132</v>
      </c>
      <c r="AE11" s="14">
        <f t="shared" si="0"/>
        <v>5750223.8093357133</v>
      </c>
      <c r="AF11" s="14">
        <f t="shared" si="0"/>
        <v>6157697.8704254813</v>
      </c>
      <c r="AG11" s="14">
        <f t="shared" si="0"/>
        <v>6568738.4937052466</v>
      </c>
      <c r="AH11" s="14">
        <f t="shared" si="0"/>
        <v>6983435.3760889564</v>
      </c>
      <c r="AI11" s="14">
        <f t="shared" si="0"/>
        <v>7401442.7707826057</v>
      </c>
    </row>
    <row r="12" spans="1:35" x14ac:dyDescent="0.35">
      <c r="A12" t="s">
        <v>55</v>
      </c>
      <c r="B12">
        <f>INDEX('Cumulative Sales'!$B$5:$B$21,MATCH(A12,'Cumulative Sales'!$A$5:$A$21,0),1)</f>
        <v>7004</v>
      </c>
      <c r="C12">
        <f t="shared" si="1"/>
        <v>6373</v>
      </c>
      <c r="D12" s="14">
        <f t="shared" si="2"/>
        <v>8746.1628158649419</v>
      </c>
      <c r="E12" s="14">
        <f t="shared" si="2"/>
        <v>11718.043071262377</v>
      </c>
      <c r="F12" s="14">
        <f t="shared" si="2"/>
        <v>17632.712948433524</v>
      </c>
      <c r="G12" s="14">
        <f t="shared" si="2"/>
        <v>24883.664412098908</v>
      </c>
      <c r="H12" s="14">
        <f t="shared" si="2"/>
        <v>33971.822628645634</v>
      </c>
      <c r="I12" s="14">
        <f t="shared" si="2"/>
        <v>45312.534116119255</v>
      </c>
      <c r="J12" s="14">
        <f t="shared" si="2"/>
        <v>59667.087062388397</v>
      </c>
      <c r="K12" s="14">
        <f t="shared" si="0"/>
        <v>78345.790595746977</v>
      </c>
      <c r="L12" s="14">
        <f t="shared" si="0"/>
        <v>102466.43195714516</v>
      </c>
      <c r="M12" s="14">
        <f t="shared" si="0"/>
        <v>134232.33055570585</v>
      </c>
      <c r="N12" s="14">
        <f t="shared" si="0"/>
        <v>174678.21173096693</v>
      </c>
      <c r="O12" s="14">
        <f t="shared" si="0"/>
        <v>224995.00568151072</v>
      </c>
      <c r="P12" s="14">
        <f t="shared" si="0"/>
        <v>284973.34126941179</v>
      </c>
      <c r="Q12" s="14">
        <f t="shared" si="0"/>
        <v>356078.3353173529</v>
      </c>
      <c r="R12" s="14">
        <f t="shared" si="0"/>
        <v>438261.20734808716</v>
      </c>
      <c r="S12" s="14">
        <f t="shared" si="0"/>
        <v>531177.34808722464</v>
      </c>
      <c r="T12" s="14">
        <f t="shared" si="0"/>
        <v>633449.19944808178</v>
      </c>
      <c r="U12" s="14">
        <f t="shared" si="0"/>
        <v>744115.08652129211</v>
      </c>
      <c r="V12" s="14">
        <f t="shared" si="0"/>
        <v>862209.37422217405</v>
      </c>
      <c r="W12" s="14">
        <f t="shared" si="0"/>
        <v>986532.75861695781</v>
      </c>
      <c r="X12" s="14">
        <f t="shared" si="0"/>
        <v>1115898.6675504572</v>
      </c>
      <c r="Y12" s="14">
        <f t="shared" si="0"/>
        <v>1249627.3202748769</v>
      </c>
      <c r="Z12" s="14">
        <f t="shared" si="0"/>
        <v>1386964.1368432443</v>
      </c>
      <c r="AA12" s="14">
        <f t="shared" si="0"/>
        <v>1527144.5258373464</v>
      </c>
      <c r="AB12" s="14">
        <f t="shared" si="0"/>
        <v>1669790.7716573779</v>
      </c>
      <c r="AC12" s="14">
        <f t="shared" si="0"/>
        <v>1814523.4747037499</v>
      </c>
      <c r="AD12" s="14">
        <f t="shared" si="0"/>
        <v>1961046.1307288567</v>
      </c>
      <c r="AE12" s="14">
        <f t="shared" si="0"/>
        <v>2109120.1299172123</v>
      </c>
      <c r="AF12" s="14">
        <f t="shared" si="0"/>
        <v>2258590.414750284</v>
      </c>
      <c r="AG12" s="14">
        <f t="shared" si="0"/>
        <v>2409368.9916130081</v>
      </c>
      <c r="AH12" s="14">
        <f t="shared" si="0"/>
        <v>2561488.763270386</v>
      </c>
      <c r="AI12" s="14">
        <f t="shared" ref="AI12" si="3">AH12+SUMIFS(AH$50:AH$66,$A$50:$A$66,$A12)</f>
        <v>2714822.9023321252</v>
      </c>
    </row>
    <row r="13" spans="1:35" x14ac:dyDescent="0.35">
      <c r="A13" t="s">
        <v>31</v>
      </c>
      <c r="B13">
        <f>INDEX('Cumulative Sales'!$B$5:$B$21,MATCH(A13,'Cumulative Sales'!$A$5:$A$21,0),1)</f>
        <v>132227</v>
      </c>
      <c r="C13">
        <f t="shared" si="1"/>
        <v>129542</v>
      </c>
      <c r="D13" s="14">
        <f t="shared" si="2"/>
        <v>140764.79335533793</v>
      </c>
      <c r="E13" s="14">
        <f t="shared" si="2"/>
        <v>154818.94832530708</v>
      </c>
      <c r="F13" s="14">
        <f t="shared" si="2"/>
        <v>182789.68735458038</v>
      </c>
      <c r="G13" s="14">
        <f t="shared" si="2"/>
        <v>217079.76191764517</v>
      </c>
      <c r="H13" s="14">
        <f t="shared" si="2"/>
        <v>260058.06958497918</v>
      </c>
      <c r="I13" s="14">
        <f t="shared" si="2"/>
        <v>313688.8026621936</v>
      </c>
      <c r="J13" s="14">
        <f t="shared" si="2"/>
        <v>381572.12712154828</v>
      </c>
      <c r="K13" s="14">
        <f t="shared" si="2"/>
        <v>469904.55357754813</v>
      </c>
      <c r="L13" s="14">
        <f t="shared" si="2"/>
        <v>583972.1480078639</v>
      </c>
      <c r="M13" s="14">
        <f t="shared" si="2"/>
        <v>734194.50668253878</v>
      </c>
      <c r="N13" s="14">
        <f t="shared" si="2"/>
        <v>925464.89212344203</v>
      </c>
      <c r="O13" s="14">
        <f t="shared" si="2"/>
        <v>1163415.2666342009</v>
      </c>
      <c r="P13" s="14">
        <f t="shared" si="2"/>
        <v>1447055.5047165558</v>
      </c>
      <c r="Q13" s="14">
        <f t="shared" si="2"/>
        <v>1783314.2095124724</v>
      </c>
      <c r="R13" s="14">
        <f t="shared" si="2"/>
        <v>2171960.6959580109</v>
      </c>
      <c r="S13" s="14">
        <f t="shared" si="2"/>
        <v>2611365.2913442636</v>
      </c>
      <c r="T13" s="14">
        <f t="shared" ref="T13:AI19" si="4">S13+SUMIFS(S$50:S$66,$A$50:$A$66,$A13)</f>
        <v>3095013.4617174398</v>
      </c>
      <c r="U13" s="14">
        <f t="shared" si="4"/>
        <v>3618357.4033151167</v>
      </c>
      <c r="V13" s="14">
        <f t="shared" si="4"/>
        <v>4176830.5845282543</v>
      </c>
      <c r="W13" s="14">
        <f t="shared" si="4"/>
        <v>4764761.4432840934</v>
      </c>
      <c r="X13" s="14">
        <f t="shared" si="4"/>
        <v>5376538.6266616164</v>
      </c>
      <c r="Y13" s="14">
        <f t="shared" si="4"/>
        <v>6008947.421027001</v>
      </c>
      <c r="Z13" s="14">
        <f t="shared" si="4"/>
        <v>6658419.3839799436</v>
      </c>
      <c r="AA13" s="14">
        <f t="shared" si="4"/>
        <v>7321338.7284237873</v>
      </c>
      <c r="AB13" s="14">
        <f t="shared" si="4"/>
        <v>7995919.2203524346</v>
      </c>
      <c r="AC13" s="14">
        <f t="shared" si="4"/>
        <v>8680366.6620493121</v>
      </c>
      <c r="AD13" s="14">
        <f t="shared" si="4"/>
        <v>9373278.8716339301</v>
      </c>
      <c r="AE13" s="14">
        <f t="shared" si="4"/>
        <v>10073527.45259095</v>
      </c>
      <c r="AF13" s="14">
        <f t="shared" si="4"/>
        <v>10780379.130963333</v>
      </c>
      <c r="AG13" s="14">
        <f t="shared" si="4"/>
        <v>11493417.781000309</v>
      </c>
      <c r="AH13" s="14">
        <f t="shared" si="4"/>
        <v>12212799.001352742</v>
      </c>
      <c r="AI13" s="14">
        <f t="shared" si="4"/>
        <v>12937923.019605722</v>
      </c>
    </row>
    <row r="14" spans="1:35" x14ac:dyDescent="0.35">
      <c r="A14" t="s">
        <v>56</v>
      </c>
      <c r="B14">
        <f>INDEX('Cumulative Sales'!$B$5:$B$21,MATCH(A14,'Cumulative Sales'!$A$5:$A$21,0),1)</f>
        <v>10712</v>
      </c>
      <c r="C14">
        <f t="shared" si="1"/>
        <v>9932</v>
      </c>
      <c r="D14" s="14">
        <f t="shared" si="2"/>
        <v>12892.670959363671</v>
      </c>
      <c r="E14" s="14">
        <f t="shared" si="2"/>
        <v>16600.279854986202</v>
      </c>
      <c r="F14" s="14">
        <f t="shared" si="2"/>
        <v>23979.205237811806</v>
      </c>
      <c r="G14" s="14">
        <f t="shared" si="2"/>
        <v>33025.226557004491</v>
      </c>
      <c r="H14" s="14">
        <f t="shared" si="2"/>
        <v>44363.279692657321</v>
      </c>
      <c r="I14" s="14">
        <f t="shared" si="2"/>
        <v>58511.535739408035</v>
      </c>
      <c r="J14" s="14">
        <f t="shared" si="2"/>
        <v>76419.749941381233</v>
      </c>
      <c r="K14" s="14">
        <f t="shared" si="2"/>
        <v>99722.615947910468</v>
      </c>
      <c r="L14" s="14">
        <f t="shared" si="2"/>
        <v>129814.64415706221</v>
      </c>
      <c r="M14" s="14">
        <f t="shared" si="2"/>
        <v>169444.61511822953</v>
      </c>
      <c r="N14" s="14">
        <f t="shared" si="2"/>
        <v>219903.41424526088</v>
      </c>
      <c r="O14" s="14">
        <f t="shared" si="2"/>
        <v>282676.80240968202</v>
      </c>
      <c r="P14" s="14">
        <f t="shared" si="2"/>
        <v>357503.57585267752</v>
      </c>
      <c r="Q14" s="14">
        <f t="shared" si="2"/>
        <v>446211.56062983605</v>
      </c>
      <c r="R14" s="14">
        <f t="shared" si="2"/>
        <v>548739.90000541101</v>
      </c>
      <c r="S14" s="14">
        <f t="shared" si="2"/>
        <v>664658.67207762937</v>
      </c>
      <c r="T14" s="14">
        <f t="shared" si="4"/>
        <v>792249.28586115479</v>
      </c>
      <c r="U14" s="14">
        <f t="shared" si="4"/>
        <v>930311.99098172912</v>
      </c>
      <c r="V14" s="14">
        <f t="shared" si="4"/>
        <v>1077642.0964955001</v>
      </c>
      <c r="W14" s="14">
        <f t="shared" si="4"/>
        <v>1232743.3947657957</v>
      </c>
      <c r="X14" s="14">
        <f t="shared" si="4"/>
        <v>1394135.5618563211</v>
      </c>
      <c r="Y14" s="14">
        <f t="shared" si="4"/>
        <v>1560970.5282181702</v>
      </c>
      <c r="Z14" s="14">
        <f t="shared" si="4"/>
        <v>1732306.9075627222</v>
      </c>
      <c r="AA14" s="14">
        <f t="shared" si="4"/>
        <v>1907190.8236567287</v>
      </c>
      <c r="AB14" s="14">
        <f t="shared" si="4"/>
        <v>2085151.0523600818</v>
      </c>
      <c r="AC14" s="14">
        <f t="shared" si="4"/>
        <v>2265714.2686362574</v>
      </c>
      <c r="AD14" s="14">
        <f t="shared" si="4"/>
        <v>2448510.5646519852</v>
      </c>
      <c r="AE14" s="14">
        <f t="shared" si="4"/>
        <v>2633242.2595458403</v>
      </c>
      <c r="AF14" s="14">
        <f t="shared" si="4"/>
        <v>2819715.909240121</v>
      </c>
      <c r="AG14" s="14">
        <f t="shared" si="4"/>
        <v>3007821.7361253905</v>
      </c>
      <c r="AH14" s="14">
        <f t="shared" si="4"/>
        <v>3197600.7884854721</v>
      </c>
      <c r="AI14" s="14">
        <f t="shared" si="4"/>
        <v>3388894.8411161019</v>
      </c>
    </row>
    <row r="15" spans="1:35" x14ac:dyDescent="0.35">
      <c r="A15" t="s">
        <v>2</v>
      </c>
      <c r="B15">
        <f>INDEX('Cumulative Sales'!$B$5:$B$21,MATCH(A15,'Cumulative Sales'!$A$5:$A$21,0),1)</f>
        <v>382573</v>
      </c>
      <c r="C15">
        <f t="shared" si="1"/>
        <v>352673</v>
      </c>
      <c r="D15" s="14">
        <f t="shared" si="2"/>
        <v>487233.18207889184</v>
      </c>
      <c r="E15" s="14">
        <f t="shared" si="2"/>
        <v>655741.10981548624</v>
      </c>
      <c r="F15" s="14">
        <f t="shared" si="2"/>
        <v>991107.50367945456</v>
      </c>
      <c r="G15" s="14">
        <f t="shared" si="2"/>
        <v>1402242.1054326063</v>
      </c>
      <c r="H15" s="14">
        <f t="shared" si="2"/>
        <v>1917547.7625940153</v>
      </c>
      <c r="I15" s="14">
        <f t="shared" si="2"/>
        <v>2560574.9465937987</v>
      </c>
      <c r="J15" s="14">
        <f t="shared" si="2"/>
        <v>3374489.2912811353</v>
      </c>
      <c r="K15" s="14">
        <f t="shared" si="2"/>
        <v>4433586.3459138209</v>
      </c>
      <c r="L15" s="14">
        <f t="shared" si="2"/>
        <v>5801245.518622729</v>
      </c>
      <c r="M15" s="14">
        <f t="shared" si="2"/>
        <v>7602396.7378929704</v>
      </c>
      <c r="N15" s="14">
        <f t="shared" si="2"/>
        <v>9895709.7372797281</v>
      </c>
      <c r="O15" s="14">
        <f t="shared" si="2"/>
        <v>12748711.187643165</v>
      </c>
      <c r="P15" s="14">
        <f t="shared" si="2"/>
        <v>16149529.582210558</v>
      </c>
      <c r="Q15" s="14">
        <f t="shared" si="2"/>
        <v>20181238.187219307</v>
      </c>
      <c r="R15" s="14">
        <f t="shared" si="2"/>
        <v>24841071.11157405</v>
      </c>
      <c r="S15" s="14">
        <f t="shared" si="2"/>
        <v>30109488.74071569</v>
      </c>
      <c r="T15" s="14">
        <f t="shared" si="4"/>
        <v>35908382.457009904</v>
      </c>
      <c r="U15" s="14">
        <f t="shared" si="4"/>
        <v>42183224.543251634</v>
      </c>
      <c r="V15" s="14">
        <f t="shared" si="4"/>
        <v>48879262.737207592</v>
      </c>
      <c r="W15" s="14">
        <f t="shared" si="4"/>
        <v>55928495.570703253</v>
      </c>
      <c r="X15" s="14">
        <f t="shared" si="4"/>
        <v>63263643.477337092</v>
      </c>
      <c r="Y15" s="14">
        <f t="shared" si="4"/>
        <v>70846162.35866566</v>
      </c>
      <c r="Z15" s="14">
        <f t="shared" si="4"/>
        <v>78633266.943329185</v>
      </c>
      <c r="AA15" s="14">
        <f t="shared" si="4"/>
        <v>86581604.30174233</v>
      </c>
      <c r="AB15" s="14">
        <f t="shared" si="4"/>
        <v>94669757.664881051</v>
      </c>
      <c r="AC15" s="14">
        <f t="shared" si="4"/>
        <v>102876214.77962051</v>
      </c>
      <c r="AD15" s="14">
        <f t="shared" si="4"/>
        <v>111184163.62392908</v>
      </c>
      <c r="AE15" s="14">
        <f t="shared" si="4"/>
        <v>119580074.83521816</v>
      </c>
      <c r="AF15" s="14">
        <f t="shared" si="4"/>
        <v>128055156.53128439</v>
      </c>
      <c r="AG15" s="14">
        <f t="shared" si="4"/>
        <v>136604419.40554264</v>
      </c>
      <c r="AH15" s="14">
        <f t="shared" si="4"/>
        <v>145229729.07042369</v>
      </c>
      <c r="AI15" s="14">
        <f t="shared" si="4"/>
        <v>153923894.31400719</v>
      </c>
    </row>
    <row r="16" spans="1:35" x14ac:dyDescent="0.35">
      <c r="A16" t="s">
        <v>57</v>
      </c>
      <c r="B16">
        <f>INDEX('Cumulative Sales'!$B$5:$B$21,MATCH(A16,'Cumulative Sales'!$A$5:$A$21,0),1)</f>
        <v>99918</v>
      </c>
      <c r="C16">
        <f t="shared" si="1"/>
        <v>95770</v>
      </c>
      <c r="D16" s="14">
        <f t="shared" si="2"/>
        <v>113027.47345922839</v>
      </c>
      <c r="E16" s="14">
        <f t="shared" si="2"/>
        <v>134638.77812347817</v>
      </c>
      <c r="F16" s="14">
        <f t="shared" si="2"/>
        <v>177649.84240571398</v>
      </c>
      <c r="G16" s="14">
        <f t="shared" si="2"/>
        <v>230378.25261078947</v>
      </c>
      <c r="H16" s="14">
        <f t="shared" si="2"/>
        <v>296466.70139602839</v>
      </c>
      <c r="I16" s="14">
        <f t="shared" si="2"/>
        <v>378935.55949353392</v>
      </c>
      <c r="J16" s="14">
        <f t="shared" si="2"/>
        <v>483320.86118175427</v>
      </c>
      <c r="K16" s="14">
        <f t="shared" si="2"/>
        <v>619151.08249012497</v>
      </c>
      <c r="L16" s="14">
        <f t="shared" si="2"/>
        <v>794554.69379362592</v>
      </c>
      <c r="M16" s="14">
        <f t="shared" si="2"/>
        <v>1025554.0792164927</v>
      </c>
      <c r="N16" s="14">
        <f t="shared" si="2"/>
        <v>1319673.6888155404</v>
      </c>
      <c r="O16" s="14">
        <f t="shared" si="2"/>
        <v>1685573.8834208106</v>
      </c>
      <c r="P16" s="14">
        <f t="shared" si="2"/>
        <v>2121732.130810021</v>
      </c>
      <c r="Q16" s="14">
        <f t="shared" si="2"/>
        <v>2638802.6577025051</v>
      </c>
      <c r="R16" s="14">
        <f t="shared" si="2"/>
        <v>3236430.7358909147</v>
      </c>
      <c r="S16" s="14">
        <f t="shared" si="2"/>
        <v>3912110.3909149934</v>
      </c>
      <c r="T16" s="14">
        <f t="shared" si="4"/>
        <v>4655824.1170391208</v>
      </c>
      <c r="U16" s="14">
        <f t="shared" si="4"/>
        <v>5460578.6818083432</v>
      </c>
      <c r="V16" s="14">
        <f t="shared" si="4"/>
        <v>6319352.0546507221</v>
      </c>
      <c r="W16" s="14">
        <f t="shared" si="4"/>
        <v>7223422.9815215627</v>
      </c>
      <c r="X16" s="14">
        <f t="shared" si="4"/>
        <v>8164162.7929765703</v>
      </c>
      <c r="Y16" s="14">
        <f t="shared" si="4"/>
        <v>9136628.1711216923</v>
      </c>
      <c r="Z16" s="14">
        <f t="shared" si="4"/>
        <v>10135331.863535523</v>
      </c>
      <c r="AA16" s="14">
        <f t="shared" si="4"/>
        <v>11154713.815080354</v>
      </c>
      <c r="AB16" s="14">
        <f t="shared" si="4"/>
        <v>12192027.304420758</v>
      </c>
      <c r="AC16" s="14">
        <f t="shared" si="4"/>
        <v>13244513.364293059</v>
      </c>
      <c r="AD16" s="14">
        <f t="shared" si="4"/>
        <v>14310015.836615985</v>
      </c>
      <c r="AE16" s="14">
        <f t="shared" si="4"/>
        <v>15386799.567555869</v>
      </c>
      <c r="AF16" s="14">
        <f t="shared" si="4"/>
        <v>16473736.989719171</v>
      </c>
      <c r="AG16" s="14">
        <f t="shared" si="4"/>
        <v>17570188.219712138</v>
      </c>
      <c r="AH16" s="14">
        <f t="shared" si="4"/>
        <v>18676392.524132896</v>
      </c>
      <c r="AI16" s="14">
        <f t="shared" si="4"/>
        <v>19791427.623099402</v>
      </c>
    </row>
    <row r="17" spans="1:35" x14ac:dyDescent="0.35">
      <c r="A17" t="s">
        <v>58</v>
      </c>
      <c r="B17">
        <f>INDEX('Cumulative Sales'!$B$5:$B$21,MATCH(A17,'Cumulative Sales'!$A$5:$A$21,0),1)</f>
        <v>14277</v>
      </c>
      <c r="C17">
        <f t="shared" si="1"/>
        <v>13414</v>
      </c>
      <c r="D17" s="14">
        <f t="shared" si="2"/>
        <v>16945.987933553381</v>
      </c>
      <c r="E17" s="14">
        <f t="shared" si="2"/>
        <v>21369.049483253071</v>
      </c>
      <c r="F17" s="14">
        <f t="shared" si="2"/>
        <v>30171.876873545807</v>
      </c>
      <c r="G17" s="14">
        <f t="shared" si="2"/>
        <v>40963.497619176458</v>
      </c>
      <c r="H17" s="14">
        <f t="shared" si="2"/>
        <v>54489.4406958498</v>
      </c>
      <c r="I17" s="14">
        <f t="shared" si="2"/>
        <v>71367.868026621945</v>
      </c>
      <c r="J17" s="14">
        <f t="shared" si="2"/>
        <v>92731.807937882157</v>
      </c>
      <c r="K17" s="14">
        <f t="shared" si="2"/>
        <v>120531.39886910882</v>
      </c>
      <c r="L17" s="14">
        <f t="shared" si="2"/>
        <v>156430.24814674532</v>
      </c>
      <c r="M17" s="14">
        <f t="shared" si="2"/>
        <v>203707.56506682539</v>
      </c>
      <c r="N17" s="14">
        <f t="shared" si="2"/>
        <v>263903.33558790106</v>
      </c>
      <c r="O17" s="14">
        <f t="shared" si="2"/>
        <v>338790.02599967533</v>
      </c>
      <c r="P17" s="14">
        <f t="shared" si="2"/>
        <v>428056.02838049887</v>
      </c>
      <c r="Q17" s="14">
        <f t="shared" si="2"/>
        <v>533881.88209512469</v>
      </c>
      <c r="R17" s="14">
        <f t="shared" si="2"/>
        <v>656194.9869595801</v>
      </c>
      <c r="S17" s="14">
        <f t="shared" si="2"/>
        <v>794482.45958010934</v>
      </c>
      <c r="T17" s="14">
        <f t="shared" si="4"/>
        <v>946694.07461717445</v>
      </c>
      <c r="U17" s="14">
        <f t="shared" si="4"/>
        <v>1111398.5673664846</v>
      </c>
      <c r="V17" s="14">
        <f t="shared" si="4"/>
        <v>1287158.7791786159</v>
      </c>
      <c r="W17" s="14">
        <f t="shared" si="4"/>
        <v>1472189.7810995076</v>
      </c>
      <c r="X17" s="14">
        <f t="shared" si="4"/>
        <v>1664725.5929332827</v>
      </c>
      <c r="Y17" s="14">
        <f t="shared" si="4"/>
        <v>1863754.49421027</v>
      </c>
      <c r="Z17" s="14">
        <f t="shared" si="4"/>
        <v>2068153.4405064662</v>
      </c>
      <c r="AA17" s="14">
        <f t="shared" si="4"/>
        <v>2276784.487284238</v>
      </c>
      <c r="AB17" s="14">
        <f t="shared" si="4"/>
        <v>2489085.4788701911</v>
      </c>
      <c r="AC17" s="14">
        <f t="shared" si="4"/>
        <v>2704491.7532871598</v>
      </c>
      <c r="AD17" s="14">
        <f t="shared" si="4"/>
        <v>2922562.0220496729</v>
      </c>
      <c r="AE17" s="14">
        <f t="shared" si="4"/>
        <v>3142941.1611925764</v>
      </c>
      <c r="AF17" s="14">
        <f t="shared" si="4"/>
        <v>3365398.3979763002</v>
      </c>
      <c r="AG17" s="14">
        <f t="shared" si="4"/>
        <v>3589802.7711433368</v>
      </c>
      <c r="AH17" s="14">
        <f t="shared" si="4"/>
        <v>3816203.2500135279</v>
      </c>
      <c r="AI17" s="14">
        <f t="shared" si="4"/>
        <v>4044411.0768627245</v>
      </c>
    </row>
    <row r="18" spans="1:35" x14ac:dyDescent="0.35">
      <c r="A18" t="s">
        <v>59</v>
      </c>
      <c r="B18">
        <f>INDEX('Cumulative Sales'!$B$5:$B$21,MATCH(A18,'Cumulative Sales'!$A$5:$A$21,0),1)</f>
        <v>9841</v>
      </c>
      <c r="C18">
        <f t="shared" si="1"/>
        <v>9036</v>
      </c>
      <c r="D18" s="14">
        <f t="shared" si="2"/>
        <v>12019.801201233699</v>
      </c>
      <c r="E18" s="14">
        <f t="shared" si="2"/>
        <v>15756.375791353281</v>
      </c>
      <c r="F18" s="14">
        <f t="shared" si="2"/>
        <v>23192.949028732211</v>
      </c>
      <c r="G18" s="14">
        <f t="shared" si="2"/>
        <v>32309.642389481087</v>
      </c>
      <c r="H18" s="14">
        <f t="shared" si="2"/>
        <v>43736.274065256206</v>
      </c>
      <c r="I18" s="14">
        <f t="shared" si="2"/>
        <v>57995.063362372166</v>
      </c>
      <c r="J18" s="14">
        <f t="shared" si="2"/>
        <v>76043.185487798284</v>
      </c>
      <c r="K18" s="14">
        <f t="shared" si="2"/>
        <v>99528.105135003527</v>
      </c>
      <c r="L18" s="14">
        <f t="shared" si="2"/>
        <v>129855.22731453927</v>
      </c>
      <c r="M18" s="14">
        <f t="shared" si="2"/>
        <v>169794.80742384071</v>
      </c>
      <c r="N18" s="14">
        <f t="shared" si="2"/>
        <v>220647.81591905199</v>
      </c>
      <c r="O18" s="14">
        <f t="shared" si="2"/>
        <v>283911.62117850763</v>
      </c>
      <c r="P18" s="14">
        <f t="shared" si="2"/>
        <v>359322.97878902656</v>
      </c>
      <c r="Q18" s="14">
        <f t="shared" si="2"/>
        <v>448723.9946972566</v>
      </c>
      <c r="R18" s="14">
        <f t="shared" si="2"/>
        <v>552053.3367242032</v>
      </c>
      <c r="S18" s="14">
        <f t="shared" si="2"/>
        <v>668877.7242032357</v>
      </c>
      <c r="T18" s="14">
        <f t="shared" si="4"/>
        <v>797465.1396569449</v>
      </c>
      <c r="U18" s="14">
        <f t="shared" si="4"/>
        <v>936606.45966127363</v>
      </c>
      <c r="V18" s="14">
        <f t="shared" si="4"/>
        <v>1085087.5816243708</v>
      </c>
      <c r="W18" s="14">
        <f t="shared" si="4"/>
        <v>1241400.608787403</v>
      </c>
      <c r="X18" s="14">
        <f t="shared" si="4"/>
        <v>1404053.6521833232</v>
      </c>
      <c r="Y18" s="14">
        <f t="shared" si="4"/>
        <v>1572192.0167198742</v>
      </c>
      <c r="Z18" s="14">
        <f t="shared" si="4"/>
        <v>1744866.9615280556</v>
      </c>
      <c r="AA18" s="14">
        <f t="shared" si="4"/>
        <v>1921117.1582165465</v>
      </c>
      <c r="AB18" s="14">
        <f t="shared" si="4"/>
        <v>2100467.7012066445</v>
      </c>
      <c r="AC18" s="14">
        <f t="shared" si="4"/>
        <v>2282441.5676099779</v>
      </c>
      <c r="AD18" s="14">
        <f t="shared" si="4"/>
        <v>2466665.9596883287</v>
      </c>
      <c r="AE18" s="14">
        <f t="shared" si="4"/>
        <v>2652840.8709485419</v>
      </c>
      <c r="AF18" s="14">
        <f t="shared" si="4"/>
        <v>2840771.346031059</v>
      </c>
      <c r="AG18" s="14">
        <f t="shared" si="4"/>
        <v>3030346.7496888698</v>
      </c>
      <c r="AH18" s="14">
        <f t="shared" si="4"/>
        <v>3221608.4508955143</v>
      </c>
      <c r="AI18" s="14">
        <f t="shared" si="4"/>
        <v>3414396.9883123208</v>
      </c>
    </row>
    <row r="19" spans="1:35" x14ac:dyDescent="0.35">
      <c r="A19" t="s">
        <v>60</v>
      </c>
      <c r="B19">
        <f>SUM('Cumulative Sales'!B5:B21)-SUM(B3:B18)</f>
        <v>1001</v>
      </c>
      <c r="C19">
        <f>B19</f>
        <v>1001</v>
      </c>
      <c r="D19" s="14">
        <f t="shared" si="2"/>
        <v>3924.6625723716279</v>
      </c>
      <c r="E19" s="14">
        <f t="shared" si="2"/>
        <v>7585.9263567988819</v>
      </c>
      <c r="F19" s="14">
        <f t="shared" si="2"/>
        <v>14872.615172339167</v>
      </c>
      <c r="G19" s="14">
        <f t="shared" si="2"/>
        <v>23805.561225041776</v>
      </c>
      <c r="H19" s="14">
        <f t="shared" si="2"/>
        <v>35001.888696498849</v>
      </c>
      <c r="I19" s="14">
        <f t="shared" si="2"/>
        <v>48973.291542665247</v>
      </c>
      <c r="J19" s="14">
        <f t="shared" si="2"/>
        <v>66657.653067113744</v>
      </c>
      <c r="K19" s="14">
        <f t="shared" si="2"/>
        <v>89669.233248561533</v>
      </c>
      <c r="L19" s="14">
        <f t="shared" si="2"/>
        <v>119385.11110509923</v>
      </c>
      <c r="M19" s="14">
        <f t="shared" si="2"/>
        <v>158519.70742925201</v>
      </c>
      <c r="N19" s="14">
        <f t="shared" si="2"/>
        <v>208347.77156719603</v>
      </c>
      <c r="O19" s="14">
        <f t="shared" si="2"/>
        <v>270336.49237956142</v>
      </c>
      <c r="P19" s="14">
        <f t="shared" si="2"/>
        <v>344227.93115451874</v>
      </c>
      <c r="Q19" s="14">
        <f t="shared" si="2"/>
        <v>431827.06612196227</v>
      </c>
      <c r="R19" s="14">
        <f t="shared" si="2"/>
        <v>533073.80125534197</v>
      </c>
      <c r="S19" s="14">
        <f t="shared" si="2"/>
        <v>647543.58867665415</v>
      </c>
      <c r="T19" s="14">
        <f t="shared" si="4"/>
        <v>773539.31978788448</v>
      </c>
      <c r="U19" s="14">
        <f t="shared" si="4"/>
        <v>909876.24109444988</v>
      </c>
      <c r="V19" s="14">
        <f t="shared" si="4"/>
        <v>1055364.7202892997</v>
      </c>
      <c r="W19" s="14">
        <f t="shared" si="4"/>
        <v>1208527.2523312182</v>
      </c>
      <c r="X19" s="14">
        <f t="shared" si="4"/>
        <v>1367902.0173331131</v>
      </c>
      <c r="Y19" s="14">
        <f t="shared" si="4"/>
        <v>1532651.5466154371</v>
      </c>
      <c r="Z19" s="14">
        <f t="shared" si="4"/>
        <v>1701846.2212181822</v>
      </c>
      <c r="AA19" s="14">
        <f t="shared" si="4"/>
        <v>1874544.0883610141</v>
      </c>
      <c r="AB19" s="14">
        <f t="shared" si="4"/>
        <v>2050279.8142055743</v>
      </c>
      <c r="AC19" s="14">
        <f t="shared" si="4"/>
        <v>2228585.9902782966</v>
      </c>
      <c r="AD19" s="14">
        <f t="shared" si="4"/>
        <v>2409097.332593827</v>
      </c>
      <c r="AE19" s="14">
        <f t="shared" si="4"/>
        <v>2591519.8813015097</v>
      </c>
      <c r="AF19" s="14">
        <f t="shared" si="4"/>
        <v>2775662.6103746132</v>
      </c>
      <c r="AG19" s="14">
        <f t="shared" si="4"/>
        <v>2961417.1144238194</v>
      </c>
      <c r="AH19" s="14">
        <f t="shared" si="4"/>
        <v>3148823.9286293988</v>
      </c>
      <c r="AI19" s="14">
        <f t="shared" si="4"/>
        <v>3337726.8056021468</v>
      </c>
    </row>
    <row r="22" spans="1:35" x14ac:dyDescent="0.35">
      <c r="A22" t="s">
        <v>61</v>
      </c>
      <c r="B22" t="s">
        <v>62</v>
      </c>
      <c r="G22" t="s">
        <v>61</v>
      </c>
      <c r="H22" t="s">
        <v>63</v>
      </c>
      <c r="I22" t="s">
        <v>64</v>
      </c>
      <c r="J22" t="s">
        <v>65</v>
      </c>
      <c r="K22" t="s">
        <v>66</v>
      </c>
    </row>
    <row r="23" spans="1:35" x14ac:dyDescent="0.35">
      <c r="A23" s="3" t="s">
        <v>47</v>
      </c>
      <c r="B23" s="15">
        <v>1.3942246992406615E-2</v>
      </c>
      <c r="G23" s="3" t="s">
        <v>47</v>
      </c>
      <c r="H23" s="16">
        <v>175</v>
      </c>
      <c r="I23" s="16">
        <v>210</v>
      </c>
      <c r="J23" s="16">
        <v>45</v>
      </c>
      <c r="K23">
        <f>SUM(H23:J23)</f>
        <v>430</v>
      </c>
    </row>
    <row r="24" spans="1:35" x14ac:dyDescent="0.35">
      <c r="A24" s="3" t="s">
        <v>48</v>
      </c>
      <c r="B24" s="15">
        <v>5.0817957181249214E-2</v>
      </c>
      <c r="G24" s="3" t="s">
        <v>48</v>
      </c>
      <c r="H24" s="16">
        <v>997</v>
      </c>
      <c r="I24" s="16">
        <v>1111</v>
      </c>
      <c r="J24" s="16">
        <v>1147</v>
      </c>
      <c r="K24">
        <f t="shared" ref="K24:K40" si="5">SUM(H24:J24)</f>
        <v>3255</v>
      </c>
    </row>
    <row r="25" spans="1:35" x14ac:dyDescent="0.35">
      <c r="A25" s="3" t="s">
        <v>49</v>
      </c>
      <c r="B25" s="15">
        <v>2.4529697166459246E-3</v>
      </c>
      <c r="G25" s="3" t="s">
        <v>49</v>
      </c>
      <c r="H25" s="16">
        <v>72</v>
      </c>
      <c r="I25" s="16">
        <v>87</v>
      </c>
      <c r="J25" s="16">
        <v>33</v>
      </c>
      <c r="K25">
        <f t="shared" si="5"/>
        <v>192</v>
      </c>
    </row>
    <row r="26" spans="1:35" x14ac:dyDescent="0.35">
      <c r="A26" s="3" t="s">
        <v>50</v>
      </c>
      <c r="B26" s="15">
        <v>2.6432552351063253E-2</v>
      </c>
      <c r="G26" s="3" t="s">
        <v>50</v>
      </c>
      <c r="H26" s="16">
        <v>557</v>
      </c>
      <c r="I26" s="16">
        <v>573</v>
      </c>
      <c r="J26" s="16">
        <v>611</v>
      </c>
      <c r="K26">
        <f t="shared" si="5"/>
        <v>1741</v>
      </c>
    </row>
    <row r="27" spans="1:35" x14ac:dyDescent="0.35">
      <c r="A27" s="3" t="s">
        <v>51</v>
      </c>
      <c r="B27" s="15">
        <v>0.10924733510091446</v>
      </c>
      <c r="G27" s="3" t="s">
        <v>51</v>
      </c>
      <c r="H27" s="16">
        <v>2044</v>
      </c>
      <c r="I27" s="16">
        <v>2430</v>
      </c>
      <c r="J27" s="16">
        <v>3782</v>
      </c>
      <c r="K27">
        <f t="shared" si="5"/>
        <v>8256</v>
      </c>
    </row>
    <row r="28" spans="1:35" x14ac:dyDescent="0.35">
      <c r="A28" s="3" t="s">
        <v>46</v>
      </c>
      <c r="B28" s="15">
        <v>5.3397182692134261E-2</v>
      </c>
      <c r="G28" s="3" t="s">
        <v>46</v>
      </c>
      <c r="H28" s="16">
        <v>1270</v>
      </c>
      <c r="I28" s="16">
        <v>1281</v>
      </c>
      <c r="J28" s="16">
        <v>1403</v>
      </c>
      <c r="K28">
        <f t="shared" si="5"/>
        <v>3954</v>
      </c>
    </row>
    <row r="29" spans="1:35" x14ac:dyDescent="0.35">
      <c r="A29" s="3" t="s">
        <v>52</v>
      </c>
      <c r="B29" s="15">
        <v>8.9280883069097986E-3</v>
      </c>
      <c r="G29" s="3" t="s">
        <v>52</v>
      </c>
      <c r="H29" s="16">
        <v>111</v>
      </c>
      <c r="I29" s="16">
        <v>173</v>
      </c>
      <c r="J29" s="16">
        <v>256</v>
      </c>
      <c r="K29">
        <f t="shared" si="5"/>
        <v>540</v>
      </c>
    </row>
    <row r="30" spans="1:35" x14ac:dyDescent="0.35">
      <c r="A30" s="3" t="s">
        <v>67</v>
      </c>
      <c r="B30" s="15">
        <v>9.6766048013274888E-3</v>
      </c>
      <c r="G30" s="3" t="s">
        <v>67</v>
      </c>
      <c r="H30" s="16">
        <v>210</v>
      </c>
      <c r="I30" s="16">
        <v>186</v>
      </c>
      <c r="J30" s="16">
        <v>212</v>
      </c>
      <c r="K30">
        <f t="shared" si="5"/>
        <v>608</v>
      </c>
    </row>
    <row r="31" spans="1:35" x14ac:dyDescent="0.35">
      <c r="A31" s="3" t="s">
        <v>53</v>
      </c>
      <c r="B31" s="15">
        <v>1.6277979185830491E-2</v>
      </c>
      <c r="G31" s="3" t="s">
        <v>53</v>
      </c>
      <c r="H31" s="16">
        <v>309</v>
      </c>
      <c r="I31" s="16">
        <v>517</v>
      </c>
      <c r="J31" s="16">
        <v>240</v>
      </c>
      <c r="K31">
        <f t="shared" si="5"/>
        <v>1066</v>
      </c>
    </row>
    <row r="32" spans="1:35" x14ac:dyDescent="0.35">
      <c r="A32" s="3" t="s">
        <v>54</v>
      </c>
      <c r="B32" s="15">
        <v>2.5224104034774451E-2</v>
      </c>
      <c r="G32" s="3" t="s">
        <v>54</v>
      </c>
      <c r="H32" s="16">
        <v>398</v>
      </c>
      <c r="I32" s="16">
        <v>382</v>
      </c>
      <c r="J32" s="16">
        <v>532</v>
      </c>
      <c r="K32">
        <f t="shared" si="5"/>
        <v>1312</v>
      </c>
    </row>
    <row r="33" spans="1:34" x14ac:dyDescent="0.35">
      <c r="A33" s="3" t="s">
        <v>55</v>
      </c>
      <c r="B33" s="15">
        <v>9.2527460635247003E-3</v>
      </c>
      <c r="G33" s="3" t="s">
        <v>55</v>
      </c>
      <c r="H33" s="16">
        <v>133</v>
      </c>
      <c r="I33" s="16">
        <v>157</v>
      </c>
      <c r="J33" s="16">
        <v>341</v>
      </c>
      <c r="K33">
        <f t="shared" si="5"/>
        <v>631</v>
      </c>
    </row>
    <row r="34" spans="1:34" x14ac:dyDescent="0.35">
      <c r="A34" s="3" t="s">
        <v>31</v>
      </c>
      <c r="B34" s="15">
        <v>4.3756650974875098E-2</v>
      </c>
      <c r="G34" s="3" t="s">
        <v>31</v>
      </c>
      <c r="H34" s="16">
        <v>717</v>
      </c>
      <c r="I34" s="16">
        <v>654</v>
      </c>
      <c r="J34" s="16">
        <v>1314</v>
      </c>
      <c r="K34">
        <f t="shared" si="5"/>
        <v>2685</v>
      </c>
    </row>
    <row r="35" spans="1:34" x14ac:dyDescent="0.35">
      <c r="A35" s="3" t="s">
        <v>56</v>
      </c>
      <c r="B35" s="15">
        <v>1.1543386901863175E-2</v>
      </c>
      <c r="G35" s="3" t="s">
        <v>56</v>
      </c>
      <c r="H35" s="16">
        <v>215</v>
      </c>
      <c r="I35" s="16">
        <v>255</v>
      </c>
      <c r="J35" s="16">
        <v>310</v>
      </c>
      <c r="K35">
        <f t="shared" si="5"/>
        <v>780</v>
      </c>
    </row>
    <row r="36" spans="1:34" x14ac:dyDescent="0.35">
      <c r="A36" s="3" t="s">
        <v>68</v>
      </c>
      <c r="B36" s="15">
        <v>1.7224897642623956E-3</v>
      </c>
      <c r="G36" s="3" t="s">
        <v>68</v>
      </c>
      <c r="H36" s="16"/>
      <c r="I36" s="16">
        <v>27</v>
      </c>
      <c r="J36" s="16">
        <v>52</v>
      </c>
      <c r="K36">
        <f t="shared" si="5"/>
        <v>79</v>
      </c>
    </row>
    <row r="37" spans="1:34" x14ac:dyDescent="0.35">
      <c r="A37" s="3" t="s">
        <v>2</v>
      </c>
      <c r="B37" s="15">
        <v>0.5246379164186642</v>
      </c>
      <c r="G37" s="3" t="s">
        <v>2</v>
      </c>
      <c r="H37" s="16">
        <v>8000</v>
      </c>
      <c r="I37" s="16">
        <v>7275</v>
      </c>
      <c r="J37" s="16">
        <v>14625</v>
      </c>
      <c r="K37">
        <f t="shared" si="5"/>
        <v>29900</v>
      </c>
    </row>
    <row r="38" spans="1:34" x14ac:dyDescent="0.35">
      <c r="A38" s="3" t="s">
        <v>57</v>
      </c>
      <c r="B38" s="15">
        <v>6.7285320058438403E-2</v>
      </c>
      <c r="G38" s="3" t="s">
        <v>57</v>
      </c>
      <c r="H38" s="16">
        <v>1123</v>
      </c>
      <c r="I38" s="16">
        <v>1205</v>
      </c>
      <c r="J38" s="16">
        <v>1820</v>
      </c>
      <c r="K38">
        <f t="shared" si="5"/>
        <v>4148</v>
      </c>
    </row>
    <row r="39" spans="1:34" x14ac:dyDescent="0.35">
      <c r="A39" s="3" t="s">
        <v>59</v>
      </c>
      <c r="B39" s="15">
        <v>1.1633569612033981E-2</v>
      </c>
      <c r="G39" s="3" t="s">
        <v>59</v>
      </c>
      <c r="H39" s="16">
        <v>220</v>
      </c>
      <c r="I39" s="16">
        <v>250</v>
      </c>
      <c r="J39" s="16">
        <v>335</v>
      </c>
      <c r="K39">
        <f t="shared" si="5"/>
        <v>805</v>
      </c>
    </row>
    <row r="40" spans="1:34" x14ac:dyDescent="0.35">
      <c r="A40" s="3" t="s">
        <v>58</v>
      </c>
      <c r="B40" s="15">
        <v>1.3770899843082085E-2</v>
      </c>
      <c r="G40" s="3" t="s">
        <v>58</v>
      </c>
      <c r="H40" s="16">
        <v>164</v>
      </c>
      <c r="I40" s="16">
        <v>118</v>
      </c>
      <c r="J40" s="16">
        <v>581</v>
      </c>
      <c r="K40">
        <f t="shared" si="5"/>
        <v>863</v>
      </c>
    </row>
    <row r="41" spans="1:34" x14ac:dyDescent="0.35">
      <c r="A41" s="3" t="s">
        <v>69</v>
      </c>
      <c r="B41" s="15">
        <v>1</v>
      </c>
    </row>
    <row r="43" spans="1:34" x14ac:dyDescent="0.35"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</row>
    <row r="44" spans="1:34" x14ac:dyDescent="0.35">
      <c r="A44" s="3" t="s">
        <v>70</v>
      </c>
      <c r="B44" s="26" t="s">
        <v>171</v>
      </c>
      <c r="C44" s="26"/>
    </row>
    <row r="45" spans="1:34" x14ac:dyDescent="0.35">
      <c r="A45" t="s">
        <v>71</v>
      </c>
      <c r="B45" s="25">
        <v>2018</v>
      </c>
      <c r="C45" s="25">
        <v>2019</v>
      </c>
      <c r="D45">
        <v>2020</v>
      </c>
      <c r="E45">
        <v>2021</v>
      </c>
      <c r="F45">
        <v>2022</v>
      </c>
      <c r="G45">
        <v>2023</v>
      </c>
      <c r="H45">
        <v>2024</v>
      </c>
      <c r="I45">
        <v>2025</v>
      </c>
      <c r="J45">
        <v>2026</v>
      </c>
      <c r="K45">
        <v>2027</v>
      </c>
      <c r="L45">
        <v>2028</v>
      </c>
      <c r="M45">
        <v>2029</v>
      </c>
      <c r="N45">
        <v>2030</v>
      </c>
      <c r="O45">
        <v>2031</v>
      </c>
      <c r="P45">
        <v>2032</v>
      </c>
      <c r="Q45">
        <v>2033</v>
      </c>
      <c r="R45">
        <v>2034</v>
      </c>
      <c r="S45">
        <v>2035</v>
      </c>
      <c r="T45">
        <v>2036</v>
      </c>
      <c r="U45">
        <v>2037</v>
      </c>
      <c r="V45">
        <v>2038</v>
      </c>
      <c r="W45">
        <v>2039</v>
      </c>
      <c r="X45">
        <v>2040</v>
      </c>
      <c r="Y45">
        <v>2041</v>
      </c>
      <c r="Z45">
        <v>2042</v>
      </c>
      <c r="AA45">
        <v>2043</v>
      </c>
      <c r="AB45">
        <v>2044</v>
      </c>
      <c r="AC45">
        <v>2045</v>
      </c>
      <c r="AD45">
        <v>2046</v>
      </c>
      <c r="AE45">
        <v>2047</v>
      </c>
      <c r="AF45">
        <v>2048</v>
      </c>
      <c r="AG45">
        <v>2049</v>
      </c>
      <c r="AH45">
        <v>2050</v>
      </c>
    </row>
    <row r="46" spans="1:34" x14ac:dyDescent="0.35">
      <c r="A46" t="s">
        <v>169</v>
      </c>
      <c r="B46" s="25">
        <v>46797</v>
      </c>
      <c r="C46" s="25">
        <v>54324</v>
      </c>
      <c r="D46">
        <v>60654</v>
      </c>
      <c r="E46">
        <v>95040</v>
      </c>
      <c r="F46">
        <v>105876</v>
      </c>
      <c r="G46">
        <v>120834</v>
      </c>
      <c r="H46">
        <v>141189</v>
      </c>
      <c r="I46" s="17">
        <v>164523</v>
      </c>
      <c r="J46" s="17">
        <v>194280</v>
      </c>
      <c r="K46" s="17">
        <v>229503</v>
      </c>
      <c r="L46" s="17">
        <v>268572</v>
      </c>
      <c r="M46" s="17">
        <v>313800</v>
      </c>
      <c r="N46" s="17">
        <v>366039</v>
      </c>
      <c r="O46" s="17">
        <v>416970</v>
      </c>
      <c r="P46" s="17">
        <v>467985</v>
      </c>
      <c r="Q46" s="17">
        <v>515118</v>
      </c>
      <c r="R46" s="17">
        <v>558687</v>
      </c>
      <c r="S46" s="17">
        <v>593535</v>
      </c>
      <c r="T46" s="17">
        <v>624429</v>
      </c>
      <c r="U46" s="17">
        <v>647961</v>
      </c>
      <c r="V46" s="17">
        <v>665577</v>
      </c>
      <c r="W46" s="17">
        <v>677553</v>
      </c>
      <c r="X46" s="17">
        <v>686961</v>
      </c>
      <c r="Y46" s="17">
        <v>692517</v>
      </c>
      <c r="Z46" s="17">
        <v>695139</v>
      </c>
      <c r="AA46" s="17">
        <v>696339</v>
      </c>
      <c r="AB46" s="17">
        <v>696135</v>
      </c>
      <c r="AC46" s="17">
        <v>694986</v>
      </c>
      <c r="AD46" s="17">
        <v>692949</v>
      </c>
      <c r="AE46" s="17">
        <v>690654</v>
      </c>
      <c r="AF46" s="17">
        <v>687849</v>
      </c>
      <c r="AG46" s="17">
        <v>685500</v>
      </c>
      <c r="AH46" s="17">
        <v>682644</v>
      </c>
    </row>
    <row r="47" spans="1:34" s="22" customFormat="1" x14ac:dyDescent="0.35">
      <c r="A47" s="22" t="s">
        <v>72</v>
      </c>
      <c r="B47" s="25">
        <v>144063</v>
      </c>
      <c r="C47" s="25">
        <v>202158</v>
      </c>
      <c r="D47" s="22">
        <v>260535</v>
      </c>
      <c r="E47" s="22">
        <v>544194</v>
      </c>
      <c r="F47" s="22">
        <v>677778</v>
      </c>
      <c r="G47" s="22">
        <v>861378</v>
      </c>
      <c r="H47" s="22">
        <v>1084470</v>
      </c>
      <c r="I47" s="17">
        <v>1386860</v>
      </c>
      <c r="J47" s="17">
        <v>1824440</v>
      </c>
      <c r="K47" s="17">
        <v>2377360</v>
      </c>
      <c r="L47" s="17">
        <v>3164560</v>
      </c>
      <c r="M47" s="17">
        <v>4057430</v>
      </c>
      <c r="N47" s="17">
        <v>5072000</v>
      </c>
      <c r="O47" s="17">
        <v>6065250</v>
      </c>
      <c r="P47" s="17">
        <v>7216760</v>
      </c>
      <c r="Q47" s="17">
        <v>8366880</v>
      </c>
      <c r="R47" s="17">
        <v>9483320</v>
      </c>
      <c r="S47" s="17">
        <v>10459600</v>
      </c>
      <c r="T47" s="17">
        <v>11335900</v>
      </c>
      <c r="U47" s="17">
        <v>12115200</v>
      </c>
      <c r="V47" s="17">
        <v>12770800</v>
      </c>
      <c r="W47" s="17">
        <v>13303800</v>
      </c>
      <c r="X47" s="17">
        <v>13765900</v>
      </c>
      <c r="Y47" s="17">
        <v>14150300</v>
      </c>
      <c r="Z47" s="17">
        <v>14455000</v>
      </c>
      <c r="AA47" s="17">
        <v>14720300</v>
      </c>
      <c r="AB47" s="17">
        <v>14946000</v>
      </c>
      <c r="AC47" s="17">
        <v>15140600</v>
      </c>
      <c r="AD47" s="17">
        <v>15310300</v>
      </c>
      <c r="AE47" s="17">
        <v>15463500</v>
      </c>
      <c r="AF47" s="17">
        <v>15607700</v>
      </c>
      <c r="AG47" s="17">
        <v>15755000</v>
      </c>
      <c r="AH47" s="17">
        <v>15889100</v>
      </c>
    </row>
    <row r="49" spans="1:34" x14ac:dyDescent="0.35">
      <c r="A49" t="s">
        <v>73</v>
      </c>
    </row>
    <row r="50" spans="1:34" x14ac:dyDescent="0.35">
      <c r="A50" t="s">
        <v>46</v>
      </c>
      <c r="B50" s="14">
        <f>SUM(B$46:B$47)*INDEX($B$23:$B$40,MATCH($A50,$A$23:$A$40,0),1)</f>
        <v>10191.386288620744</v>
      </c>
      <c r="C50" s="14">
        <f t="shared" ref="C50:AH58" si="6">SUM(C$46:C$47)*INDEX($B$23:$B$40,MATCH($A50,$A$23:$A$40,0),1)</f>
        <v>13695.416211243979</v>
      </c>
      <c r="D50" s="14">
        <f>SUM(D$46:D$47)*INDEX($B$23:$B$40,MATCH($A50,$A$23:$A$40,0),1)</f>
        <v>17150.587711703913</v>
      </c>
      <c r="E50" s="14">
        <f t="shared" si="6"/>
        <v>34133.294681023755</v>
      </c>
      <c r="F50" s="14">
        <f t="shared" si="6"/>
        <v>41844.915805421784</v>
      </c>
      <c r="G50" s="14">
        <f t="shared" si="6"/>
        <v>52447.353606406577</v>
      </c>
      <c r="H50" s="14">
        <f t="shared" si="6"/>
        <v>65446.73754125859</v>
      </c>
      <c r="I50" s="14">
        <f t="shared" si="6"/>
        <v>82839.481476471323</v>
      </c>
      <c r="J50" s="14">
        <f t="shared" si="6"/>
        <v>107793.96064426527</v>
      </c>
      <c r="K50" s="14">
        <f t="shared" si="6"/>
        <v>139199.13986436519</v>
      </c>
      <c r="L50" s="14">
        <f t="shared" si="6"/>
        <v>183319.57661021227</v>
      </c>
      <c r="M50" s="14">
        <f t="shared" si="6"/>
        <v>233411.36689933806</v>
      </c>
      <c r="N50" s="14">
        <f t="shared" si="6"/>
        <v>290375.96196995111</v>
      </c>
      <c r="O50" s="14">
        <f t="shared" si="6"/>
        <v>346132.28559060657</v>
      </c>
      <c r="P50" s="14">
        <f t="shared" si="6"/>
        <v>410343.7327074653</v>
      </c>
      <c r="Q50" s="14">
        <f t="shared" si="6"/>
        <v>474273.66987717111</v>
      </c>
      <c r="R50" s="14">
        <f t="shared" si="6"/>
        <v>536214.88237469108</v>
      </c>
      <c r="S50" s="14">
        <f t="shared" si="6"/>
        <v>590206.26891582343</v>
      </c>
      <c r="T50" s="14">
        <f t="shared" si="6"/>
        <v>638647.87267103151</v>
      </c>
      <c r="U50" s="14">
        <f t="shared" si="6"/>
        <v>681516.839646123</v>
      </c>
      <c r="V50" s="14">
        <f t="shared" si="6"/>
        <v>717464.67738939088</v>
      </c>
      <c r="W50" s="14">
        <f t="shared" si="6"/>
        <v>746564.8604242194</v>
      </c>
      <c r="X50" s="14">
        <f t="shared" si="6"/>
        <v>771742.05924102222</v>
      </c>
      <c r="Y50" s="14">
        <f t="shared" si="6"/>
        <v>792564.61101491621</v>
      </c>
      <c r="Z50" s="14">
        <f t="shared" si="6"/>
        <v>808974.73999422824</v>
      </c>
      <c r="AA50" s="14">
        <f t="shared" si="6"/>
        <v>823205.08918168209</v>
      </c>
      <c r="AB50" s="14">
        <f t="shared" si="6"/>
        <v>835245.94029002753</v>
      </c>
      <c r="AC50" s="14">
        <f t="shared" si="6"/>
        <v>845575.67867900361</v>
      </c>
      <c r="AD50" s="14">
        <f t="shared" si="6"/>
        <v>854528.41052071494</v>
      </c>
      <c r="AE50" s="14">
        <f t="shared" si="6"/>
        <v>862586.31237487146</v>
      </c>
      <c r="AF50" s="14">
        <f t="shared" si="6"/>
        <v>870136.40702162578</v>
      </c>
      <c r="AG50" s="14">
        <f t="shared" si="6"/>
        <v>877876.38205003331</v>
      </c>
      <c r="AH50" s="14">
        <f t="shared" si="6"/>
        <v>884884.4418952798</v>
      </c>
    </row>
    <row r="51" spans="1:34" x14ac:dyDescent="0.35">
      <c r="A51" t="s">
        <v>47</v>
      </c>
      <c r="B51" s="14">
        <f t="shared" ref="B51:Q65" si="7">SUM(B$46:B$47)*INDEX($B$23:$B$40,MATCH($A51,$A$23:$A$40,0),1)</f>
        <v>2661.0172609707265</v>
      </c>
      <c r="C51" s="14">
        <f t="shared" si="7"/>
        <v>3575.9353931064334</v>
      </c>
      <c r="D51" s="14">
        <f t="shared" si="7"/>
        <v>4478.0963692440882</v>
      </c>
      <c r="E51" s="14">
        <f t="shared" si="7"/>
        <v>8912.3583139440507</v>
      </c>
      <c r="F51" s="14">
        <f t="shared" si="7"/>
        <v>10925.897624587415</v>
      </c>
      <c r="G51" s="14">
        <f t="shared" si="7"/>
        <v>13694.242302905686</v>
      </c>
      <c r="H51" s="14">
        <f t="shared" si="7"/>
        <v>17088.4405064661</v>
      </c>
      <c r="I51" s="14">
        <f t="shared" si="7"/>
        <v>21629.764965820752</v>
      </c>
      <c r="J51" s="14">
        <f t="shared" si="7"/>
        <v>28145.492848511083</v>
      </c>
      <c r="K51" s="14">
        <f t="shared" si="7"/>
        <v>36345.527821366086</v>
      </c>
      <c r="L51" s="14">
        <f t="shared" si="7"/>
        <v>47865.574301534907</v>
      </c>
      <c r="M51" s="14">
        <f t="shared" si="7"/>
        <v>60944.768320617572</v>
      </c>
      <c r="N51" s="14">
        <f t="shared" si="7"/>
        <v>75818.482892339875</v>
      </c>
      <c r="O51" s="14">
        <f t="shared" si="7"/>
        <v>90376.712299118008</v>
      </c>
      <c r="P51" s="14">
        <f t="shared" si="7"/>
        <v>107142.61286366178</v>
      </c>
      <c r="Q51" s="14">
        <f t="shared" si="7"/>
        <v>123835.00990206157</v>
      </c>
      <c r="R51" s="14">
        <f t="shared" si="6"/>
        <v>140008.14189347619</v>
      </c>
      <c r="S51" s="14">
        <f t="shared" si="6"/>
        <v>154105.53821041429</v>
      </c>
      <c r="T51" s="14">
        <f t="shared" si="6"/>
        <v>166753.86102844361</v>
      </c>
      <c r="U51" s="14">
        <f t="shared" si="6"/>
        <v>177947.14306585141</v>
      </c>
      <c r="V51" s="14">
        <f t="shared" si="6"/>
        <v>187333.28681709143</v>
      </c>
      <c r="W51" s="14">
        <f t="shared" si="6"/>
        <v>194931.4768140252</v>
      </c>
      <c r="X51" s="14">
        <f t="shared" si="6"/>
        <v>201505.35780892087</v>
      </c>
      <c r="Y51" s="14">
        <f t="shared" si="6"/>
        <v>206942.22067709177</v>
      </c>
      <c r="Z51" s="14">
        <f t="shared" si="6"/>
        <v>211226.97990729217</v>
      </c>
      <c r="AA51" s="14">
        <f t="shared" si="6"/>
        <v>214942.58873076853</v>
      </c>
      <c r="AB51" s="14">
        <f t="shared" si="6"/>
        <v>218086.50965856825</v>
      </c>
      <c r="AC51" s="14">
        <f t="shared" si="6"/>
        <v>220783.65128149631</v>
      </c>
      <c r="AD51" s="14">
        <f t="shared" si="6"/>
        <v>223121.25023898418</v>
      </c>
      <c r="AE51" s="14">
        <f t="shared" si="6"/>
        <v>225225.20502137329</v>
      </c>
      <c r="AF51" s="14">
        <f t="shared" si="6"/>
        <v>227196.56903486463</v>
      </c>
      <c r="AG51" s="14">
        <f t="shared" si="6"/>
        <v>229217.51167866096</v>
      </c>
      <c r="AH51" s="14">
        <f t="shared" si="6"/>
        <v>231047.34794293236</v>
      </c>
    </row>
    <row r="52" spans="1:34" x14ac:dyDescent="0.35">
      <c r="A52" t="s">
        <v>48</v>
      </c>
      <c r="B52" s="14">
        <f t="shared" si="7"/>
        <v>9699.115307613225</v>
      </c>
      <c r="C52" s="14">
        <f t="shared" si="6"/>
        <v>13033.89129376116</v>
      </c>
      <c r="D52" s="14">
        <f t="shared" si="6"/>
        <v>16322.168849088253</v>
      </c>
      <c r="E52" s="14">
        <f t="shared" si="6"/>
        <v>32484.566040798662</v>
      </c>
      <c r="F52" s="14">
        <f t="shared" si="6"/>
        <v>39823.69541691467</v>
      </c>
      <c r="G52" s="14">
        <f t="shared" si="6"/>
        <v>49914.007358909155</v>
      </c>
      <c r="H52" s="14">
        <f t="shared" si="6"/>
        <v>62285.486580812729</v>
      </c>
      <c r="I52" s="14">
        <f t="shared" si="6"/>
        <v>78838.114865717944</v>
      </c>
      <c r="J52" s="14">
        <f t="shared" si="6"/>
        <v>102587.22652093141</v>
      </c>
      <c r="K52" s="14">
        <f t="shared" si="6"/>
        <v>132475.45231138286</v>
      </c>
      <c r="L52" s="14">
        <f t="shared" si="6"/>
        <v>174464.75497357646</v>
      </c>
      <c r="M52" s="14">
        <f t="shared" si="6"/>
        <v>222136.97896939199</v>
      </c>
      <c r="N52" s="14">
        <f t="shared" si="6"/>
        <v>276350.03305196331</v>
      </c>
      <c r="O52" s="14">
        <f t="shared" si="6"/>
        <v>329413.17839943728</v>
      </c>
      <c r="P52" s="14">
        <f t="shared" si="6"/>
        <v>390523.04235881899</v>
      </c>
      <c r="Q52" s="14">
        <f t="shared" si="6"/>
        <v>451364.99404794117</v>
      </c>
      <c r="R52" s="14">
        <f t="shared" si="6"/>
        <v>510314.28173980489</v>
      </c>
      <c r="S52" s="14">
        <f t="shared" si="6"/>
        <v>561697.74114856706</v>
      </c>
      <c r="T52" s="14">
        <f t="shared" si="6"/>
        <v>607799.48699565325</v>
      </c>
      <c r="U52" s="14">
        <f t="shared" si="6"/>
        <v>648597.76919538993</v>
      </c>
      <c r="V52" s="14">
        <f t="shared" si="6"/>
        <v>682809.23105712177</v>
      </c>
      <c r="W52" s="14">
        <f t="shared" si="6"/>
        <v>710503.79808993021</v>
      </c>
      <c r="X52" s="14">
        <f t="shared" si="6"/>
        <v>734464.87144454673</v>
      </c>
      <c r="Y52" s="14">
        <f t="shared" si="6"/>
        <v>754281.63875511789</v>
      </c>
      <c r="Z52" s="14">
        <f t="shared" si="6"/>
        <v>769899.11499197374</v>
      </c>
      <c r="AA52" s="14">
        <f t="shared" si="6"/>
        <v>783442.10058077669</v>
      </c>
      <c r="AB52" s="14">
        <f t="shared" si="6"/>
        <v>794901.34665331966</v>
      </c>
      <c r="AC52" s="14">
        <f t="shared" si="6"/>
        <v>804732.13128798956</v>
      </c>
      <c r="AD52" s="14">
        <f t="shared" si="6"/>
        <v>813252.42244286928</v>
      </c>
      <c r="AE52" s="14">
        <f t="shared" si="6"/>
        <v>820921.1062713057</v>
      </c>
      <c r="AF52" s="14">
        <f t="shared" si="6"/>
        <v>828106.51132694841</v>
      </c>
      <c r="AG52" s="14">
        <f t="shared" si="6"/>
        <v>835472.62503832765</v>
      </c>
      <c r="AH52" s="14">
        <f t="shared" si="6"/>
        <v>842142.17701062362</v>
      </c>
    </row>
    <row r="53" spans="1:34" x14ac:dyDescent="0.35">
      <c r="A53" t="s">
        <v>49</v>
      </c>
      <c r="B53" s="14">
        <f t="shared" si="7"/>
        <v>468.17380011904118</v>
      </c>
      <c r="C53" s="14">
        <f t="shared" si="6"/>
        <v>629.14257886478003</v>
      </c>
      <c r="D53" s="14">
        <f t="shared" si="6"/>
        <v>787.8668903197879</v>
      </c>
      <c r="E53" s="14">
        <f t="shared" si="6"/>
        <v>1568.021643850441</v>
      </c>
      <c r="F53" s="14">
        <f t="shared" si="6"/>
        <v>1922.2795303284454</v>
      </c>
      <c r="G53" s="14">
        <f t="shared" si="6"/>
        <v>2409.3362913262267</v>
      </c>
      <c r="H53" s="14">
        <f t="shared" si="6"/>
        <v>3006.5044099345273</v>
      </c>
      <c r="I53" s="14">
        <f t="shared" si="6"/>
        <v>3805.4955179193043</v>
      </c>
      <c r="J53" s="14">
        <f t="shared" si="6"/>
        <v>4951.8590263874612</v>
      </c>
      <c r="K53" s="14">
        <f t="shared" si="6"/>
        <v>6394.555994444745</v>
      </c>
      <c r="L53" s="14">
        <f t="shared" si="6"/>
        <v>8421.3688292480565</v>
      </c>
      <c r="M53" s="14">
        <f t="shared" si="6"/>
        <v>10722.494814494165</v>
      </c>
      <c r="N53" s="14">
        <f t="shared" si="6"/>
        <v>13339.344984939487</v>
      </c>
      <c r="O53" s="14">
        <f t="shared" si="6"/>
        <v>15900.689356636545</v>
      </c>
      <c r="P53" s="14">
        <f t="shared" si="6"/>
        <v>18850.446765146185</v>
      </c>
      <c r="Q53" s="14">
        <f t="shared" si="6"/>
        <v>21787.272117309669</v>
      </c>
      <c r="R53" s="14">
        <f t="shared" si="6"/>
        <v>24632.739065346392</v>
      </c>
      <c r="S53" s="14">
        <f t="shared" si="6"/>
        <v>27113.005428999153</v>
      </c>
      <c r="T53" s="14">
        <f t="shared" si="6"/>
        <v>29338.324838122036</v>
      </c>
      <c r="U53" s="14">
        <f t="shared" si="6"/>
        <v>31307.647421676316</v>
      </c>
      <c r="V53" s="14">
        <f t="shared" si="6"/>
        <v>32959.025882437818</v>
      </c>
      <c r="W53" s="14">
        <f t="shared" si="6"/>
        <v>34295.83550673665</v>
      </c>
      <c r="X53" s="14">
        <f t="shared" si="6"/>
        <v>35452.430351892937</v>
      </c>
      <c r="Y53" s="14">
        <f t="shared" si="6"/>
        <v>36408.980610717314</v>
      </c>
      <c r="Z53" s="14">
        <f t="shared" si="6"/>
        <v>37162.832169976369</v>
      </c>
      <c r="AA53" s="14">
        <f t="shared" si="6"/>
        <v>37816.548599462512</v>
      </c>
      <c r="AB53" s="14">
        <f t="shared" si="6"/>
        <v>38369.683458687301</v>
      </c>
      <c r="AC53" s="14">
        <f t="shared" si="6"/>
        <v>38844.212903342173</v>
      </c>
      <c r="AD53" s="14">
        <f t="shared" si="6"/>
        <v>39255.485164944177</v>
      </c>
      <c r="AE53" s="14">
        <f t="shared" si="6"/>
        <v>39625.650560034628</v>
      </c>
      <c r="AF53" s="14">
        <f t="shared" si="6"/>
        <v>39972.488213119781</v>
      </c>
      <c r="AG53" s="14">
        <f t="shared" si="6"/>
        <v>40328.048626517324</v>
      </c>
      <c r="AH53" s="14">
        <f t="shared" si="6"/>
        <v>40649.986184008798</v>
      </c>
    </row>
    <row r="54" spans="1:34" x14ac:dyDescent="0.35">
      <c r="A54" t="s">
        <v>50</v>
      </c>
      <c r="B54" s="14">
        <f t="shared" si="7"/>
        <v>5044.9169417239327</v>
      </c>
      <c r="C54" s="14">
        <f t="shared" si="6"/>
        <v>6779.473892105405</v>
      </c>
      <c r="D54" s="14">
        <f t="shared" si="6"/>
        <v>8489.8450570856548</v>
      </c>
      <c r="E54" s="14">
        <f t="shared" si="6"/>
        <v>16896.586169579568</v>
      </c>
      <c r="F54" s="14">
        <f t="shared" si="6"/>
        <v>20713.975380120122</v>
      </c>
      <c r="G54" s="14">
        <f t="shared" si="6"/>
        <v>25962.370109842541</v>
      </c>
      <c r="H54" s="14">
        <f t="shared" si="6"/>
        <v>32397.295682051834</v>
      </c>
      <c r="I54" s="14">
        <f t="shared" si="6"/>
        <v>41007.012364049566</v>
      </c>
      <c r="J54" s="14">
        <f t="shared" si="6"/>
        <v>53359.922082138408</v>
      </c>
      <c r="K54" s="14">
        <f t="shared" si="6"/>
        <v>68906.042719549805</v>
      </c>
      <c r="L54" s="14">
        <f t="shared" si="6"/>
        <v>90746.44131811049</v>
      </c>
      <c r="M54" s="14">
        <f t="shared" si="6"/>
        <v>115542.76581353822</v>
      </c>
      <c r="N54" s="14">
        <f t="shared" si="6"/>
        <v>143741.25055462366</v>
      </c>
      <c r="O54" s="14">
        <f t="shared" si="6"/>
        <v>171341.61950110923</v>
      </c>
      <c r="P54" s="14">
        <f t="shared" si="6"/>
        <v>203127.42451707157</v>
      </c>
      <c r="Q54" s="14">
        <f t="shared" si="6"/>
        <v>234773.87711703911</v>
      </c>
      <c r="R54" s="14">
        <f t="shared" si="6"/>
        <v>265435.87573724362</v>
      </c>
      <c r="S54" s="14">
        <f t="shared" si="6"/>
        <v>292162.56953086954</v>
      </c>
      <c r="T54" s="14">
        <f t="shared" si="6"/>
        <v>316142.02242843999</v>
      </c>
      <c r="U54" s="14">
        <f t="shared" si="6"/>
        <v>337362.9212975488</v>
      </c>
      <c r="V54" s="14">
        <f t="shared" si="6"/>
        <v>355157.73846112221</v>
      </c>
      <c r="W54" s="14">
        <f t="shared" si="6"/>
        <v>369562.84511119529</v>
      </c>
      <c r="X54" s="14">
        <f t="shared" si="6"/>
        <v>382026.00500514038</v>
      </c>
      <c r="Y54" s="14">
        <f t="shared" si="6"/>
        <v>392333.53738975164</v>
      </c>
      <c r="Z54" s="14">
        <f t="shared" si="6"/>
        <v>400456.84224338509</v>
      </c>
      <c r="AA54" s="14">
        <f t="shared" si="6"/>
        <v>407501.11744494346</v>
      </c>
      <c r="AB54" s="14">
        <f t="shared" si="6"/>
        <v>413461.55226989882</v>
      </c>
      <c r="AC54" s="14">
        <f t="shared" si="6"/>
        <v>418574.95595476433</v>
      </c>
      <c r="AD54" s="14">
        <f t="shared" si="6"/>
        <v>423006.71697960066</v>
      </c>
      <c r="AE54" s="14">
        <f t="shared" si="6"/>
        <v>426995.52129213786</v>
      </c>
      <c r="AF54" s="14">
        <f t="shared" si="6"/>
        <v>430732.95203181641</v>
      </c>
      <c r="AG54" s="14">
        <f t="shared" si="6"/>
        <v>434564.37692765542</v>
      </c>
      <c r="AH54" s="14">
        <f t="shared" si="6"/>
        <v>438033.49082841835</v>
      </c>
    </row>
    <row r="55" spans="1:34" x14ac:dyDescent="0.35">
      <c r="A55" t="s">
        <v>51</v>
      </c>
      <c r="B55" s="14">
        <f t="shared" si="7"/>
        <v>20850.946377360535</v>
      </c>
      <c r="C55" s="14">
        <f t="shared" si="6"/>
        <v>28019.975001352741</v>
      </c>
      <c r="D55" s="14">
        <f t="shared" si="6"/>
        <v>35089.042313727616</v>
      </c>
      <c r="E55" s="14">
        <f t="shared" si="6"/>
        <v>69834.611005897954</v>
      </c>
      <c r="F55" s="14">
        <f t="shared" si="6"/>
        <v>85612.111141172019</v>
      </c>
      <c r="G55" s="14">
        <f t="shared" si="6"/>
        <v>107304.04350413939</v>
      </c>
      <c r="H55" s="14">
        <f t="shared" si="6"/>
        <v>133899.9794924517</v>
      </c>
      <c r="I55" s="14">
        <f t="shared" si="6"/>
        <v>169484.45847086198</v>
      </c>
      <c r="J55" s="14">
        <f t="shared" si="6"/>
        <v>220539.78031491803</v>
      </c>
      <c r="K55" s="14">
        <f t="shared" si="6"/>
        <v>284792.83572317514</v>
      </c>
      <c r="L55" s="14">
        <f t="shared" si="6"/>
        <v>375060.52204967267</v>
      </c>
      <c r="M55" s="14">
        <f t="shared" si="6"/>
        <v>477545.22861317033</v>
      </c>
      <c r="N55" s="14">
        <f t="shared" si="6"/>
        <v>594091.26892484177</v>
      </c>
      <c r="O55" s="14">
        <f t="shared" si="6"/>
        <v>708165.26053784974</v>
      </c>
      <c r="P55" s="14">
        <f t="shared" si="6"/>
        <v>839537.91218007694</v>
      </c>
      <c r="Q55" s="14">
        <f t="shared" si="6"/>
        <v>970334.61187165207</v>
      </c>
      <c r="R55" s="14">
        <f t="shared" si="6"/>
        <v>1097062.5038147287</v>
      </c>
      <c r="S55" s="14">
        <f t="shared" si="6"/>
        <v>1207525.5432606461</v>
      </c>
      <c r="T55" s="14">
        <f t="shared" si="6"/>
        <v>1306634.0701801851</v>
      </c>
      <c r="U55" s="14">
        <f t="shared" si="6"/>
        <v>1394341.3267139224</v>
      </c>
      <c r="V55" s="14">
        <f t="shared" si="6"/>
        <v>1467888.3806612196</v>
      </c>
      <c r="W55" s="14">
        <f t="shared" si="6"/>
        <v>1527425.5563551756</v>
      </c>
      <c r="X55" s="14">
        <f t="shared" si="6"/>
        <v>1578936.5488339376</v>
      </c>
      <c r="Y55" s="14">
        <f t="shared" si="6"/>
        <v>1621538.2026405497</v>
      </c>
      <c r="Z55" s="14">
        <f t="shared" si="6"/>
        <v>1655112.312158433</v>
      </c>
      <c r="AA55" s="14">
        <f t="shared" si="6"/>
        <v>1684226.7269628267</v>
      </c>
      <c r="AB55" s="14">
        <f t="shared" si="6"/>
        <v>1708861.5640387426</v>
      </c>
      <c r="AC55" s="14">
        <f t="shared" si="6"/>
        <v>1729995.5702613497</v>
      </c>
      <c r="AD55" s="14">
        <f t="shared" si="6"/>
        <v>1748312.3062063742</v>
      </c>
      <c r="AE55" s="14">
        <f t="shared" si="6"/>
        <v>1764798.2753097776</v>
      </c>
      <c r="AF55" s="14">
        <f t="shared" si="6"/>
        <v>1780245.3022563716</v>
      </c>
      <c r="AG55" s="14">
        <f t="shared" si="6"/>
        <v>1796080.8127265843</v>
      </c>
      <c r="AH55" s="14">
        <f t="shared" si="6"/>
        <v>1810418.8699745685</v>
      </c>
    </row>
    <row r="56" spans="1:34" x14ac:dyDescent="0.35">
      <c r="A56" t="s">
        <v>52</v>
      </c>
      <c r="B56" s="14">
        <f t="shared" si="7"/>
        <v>1704.0149342568041</v>
      </c>
      <c r="C56" s="14">
        <f t="shared" si="6"/>
        <v>2289.8939451328388</v>
      </c>
      <c r="D56" s="14">
        <f t="shared" si="6"/>
        <v>2867.6037552080511</v>
      </c>
      <c r="E56" s="14">
        <f t="shared" si="6"/>
        <v>5707.1376007791778</v>
      </c>
      <c r="F56" s="14">
        <f t="shared" si="6"/>
        <v>6996.5321140630913</v>
      </c>
      <c r="G56" s="14">
        <f t="shared" si="6"/>
        <v>8769.2754721064866</v>
      </c>
      <c r="H56" s="14">
        <f t="shared" si="6"/>
        <v>10942.791786158758</v>
      </c>
      <c r="I56" s="14">
        <f t="shared" si="6"/>
        <v>13850.884421838644</v>
      </c>
      <c r="J56" s="14">
        <f t="shared" si="6"/>
        <v>18023.310426924949</v>
      </c>
      <c r="K56" s="14">
        <f t="shared" si="6"/>
        <v>23274.303068015797</v>
      </c>
      <c r="L56" s="14">
        <f t="shared" si="6"/>
        <v>30651.30566527785</v>
      </c>
      <c r="M56" s="14">
        <f t="shared" si="6"/>
        <v>39026.727449813319</v>
      </c>
      <c r="N56" s="14">
        <f t="shared" si="6"/>
        <v>48551.292408419453</v>
      </c>
      <c r="O56" s="14">
        <f t="shared" si="6"/>
        <v>57873.832584816832</v>
      </c>
      <c r="P56" s="14">
        <f t="shared" si="6"/>
        <v>68610.081976083544</v>
      </c>
      <c r="Q56" s="14">
        <f t="shared" si="6"/>
        <v>79299.262485796222</v>
      </c>
      <c r="R56" s="14">
        <f t="shared" si="6"/>
        <v>89655.925274606343</v>
      </c>
      <c r="S56" s="14">
        <f t="shared" si="6"/>
        <v>98683.365348195439</v>
      </c>
      <c r="T56" s="14">
        <f t="shared" si="6"/>
        <v>106782.87349169416</v>
      </c>
      <c r="U56" s="14">
        <f t="shared" si="6"/>
        <v>113950.62848330717</v>
      </c>
      <c r="V56" s="14">
        <f t="shared" si="6"/>
        <v>119961.16038093176</v>
      </c>
      <c r="W56" s="14">
        <f t="shared" si="6"/>
        <v>124826.75423407824</v>
      </c>
      <c r="X56" s="14">
        <f t="shared" si="6"/>
        <v>129036.41929549265</v>
      </c>
      <c r="Y56" s="14">
        <f t="shared" si="6"/>
        <v>132517.98089930197</v>
      </c>
      <c r="Z56" s="14">
        <f t="shared" si="6"/>
        <v>135261.77885395812</v>
      </c>
      <c r="AA56" s="14">
        <f t="shared" si="6"/>
        <v>137641.11438774958</v>
      </c>
      <c r="AB56" s="14">
        <f t="shared" si="6"/>
        <v>139654.3625886045</v>
      </c>
      <c r="AC56" s="14">
        <f t="shared" si="6"/>
        <v>141381.51019966451</v>
      </c>
      <c r="AD56" s="14">
        <f t="shared" si="6"/>
        <v>142878.42026946592</v>
      </c>
      <c r="AE56" s="14">
        <f t="shared" si="6"/>
        <v>144225.71343542016</v>
      </c>
      <c r="AF56" s="14">
        <f t="shared" si="6"/>
        <v>145488.10048157568</v>
      </c>
      <c r="AG56" s="14">
        <f t="shared" si="6"/>
        <v>146782.23580975053</v>
      </c>
      <c r="AH56" s="14">
        <f t="shared" si="6"/>
        <v>147953.99383150262</v>
      </c>
    </row>
    <row r="57" spans="1:34" x14ac:dyDescent="0.35">
      <c r="A57" t="s">
        <v>53</v>
      </c>
      <c r="B57" s="14">
        <f t="shared" si="7"/>
        <v>3106.8151074076077</v>
      </c>
      <c r="C57" s="14">
        <f t="shared" si="6"/>
        <v>4175.0086575401765</v>
      </c>
      <c r="D57" s="14">
        <f t="shared" si="6"/>
        <v>5228.3078567177099</v>
      </c>
      <c r="E57" s="14">
        <f t="shared" si="6"/>
        <v>10405.437746875168</v>
      </c>
      <c r="F57" s="14">
        <f t="shared" si="6"/>
        <v>12756.303500892807</v>
      </c>
      <c r="G57" s="14">
        <f t="shared" si="6"/>
        <v>15988.426492072938</v>
      </c>
      <c r="H57" s="14">
        <f t="shared" si="6"/>
        <v>19951.251690925816</v>
      </c>
      <c r="I57" s="14">
        <f t="shared" si="6"/>
        <v>25253.380183251265</v>
      </c>
      <c r="J57" s="14">
        <f t="shared" si="6"/>
        <v>32860.68214201973</v>
      </c>
      <c r="K57" s="14">
        <f t="shared" si="6"/>
        <v>42434.461654311635</v>
      </c>
      <c r="L57" s="14">
        <f t="shared" si="6"/>
        <v>55884.451238208603</v>
      </c>
      <c r="M57" s="14">
        <f t="shared" si="6"/>
        <v>71154.790956477824</v>
      </c>
      <c r="N57" s="14">
        <f t="shared" si="6"/>
        <v>88520.285653734463</v>
      </c>
      <c r="O57" s="14">
        <f t="shared" si="6"/>
        <v>105517.44223797413</v>
      </c>
      <c r="P57" s="14">
        <f t="shared" si="6"/>
        <v>125092.11915841493</v>
      </c>
      <c r="Q57" s="14">
        <f t="shared" si="6"/>
        <v>144580.97857258806</v>
      </c>
      <c r="R57" s="14">
        <f t="shared" si="6"/>
        <v>163463.58092996408</v>
      </c>
      <c r="S57" s="14">
        <f t="shared" si="6"/>
        <v>179922.70146817452</v>
      </c>
      <c r="T57" s="14">
        <f t="shared" si="6"/>
        <v>194689.98651768483</v>
      </c>
      <c r="U57" s="14">
        <f t="shared" si="6"/>
        <v>207758.46910340348</v>
      </c>
      <c r="V57" s="14">
        <f t="shared" si="6"/>
        <v>218717.06513897155</v>
      </c>
      <c r="W57" s="14">
        <f t="shared" si="6"/>
        <v>227588.17312374871</v>
      </c>
      <c r="X57" s="14">
        <f t="shared" si="6"/>
        <v>235263.37053370127</v>
      </c>
      <c r="Y57" s="14">
        <f t="shared" si="6"/>
        <v>241611.06618509098</v>
      </c>
      <c r="Z57" s="14">
        <f t="shared" si="6"/>
        <v>246613.64730443878</v>
      </c>
      <c r="AA57" s="14">
        <f t="shared" si="6"/>
        <v>250951.72875746261</v>
      </c>
      <c r="AB57" s="14">
        <f t="shared" si="6"/>
        <v>254622.34795195062</v>
      </c>
      <c r="AC57" s="14">
        <f t="shared" si="6"/>
        <v>257771.33930342871</v>
      </c>
      <c r="AD57" s="14">
        <f t="shared" si="6"/>
        <v>260500.55412766262</v>
      </c>
      <c r="AE57" s="14">
        <f t="shared" si="6"/>
        <v>262956.98257670039</v>
      </c>
      <c r="AF57" s="14">
        <f t="shared" si="6"/>
        <v>265258.60744368087</v>
      </c>
      <c r="AG57" s="14">
        <f t="shared" si="6"/>
        <v>267618.11680464621</v>
      </c>
      <c r="AH57" s="14">
        <f t="shared" si="6"/>
        <v>269754.50390491134</v>
      </c>
    </row>
    <row r="58" spans="1:34" x14ac:dyDescent="0.35">
      <c r="A58" t="s">
        <v>54</v>
      </c>
      <c r="B58" s="14">
        <f t="shared" si="7"/>
        <v>4814.272496077052</v>
      </c>
      <c r="C58" s="14">
        <f t="shared" si="6"/>
        <v>6469.5286510470205</v>
      </c>
      <c r="D58" s="14">
        <f t="shared" si="6"/>
        <v>8101.7047508251717</v>
      </c>
      <c r="E58" s="14">
        <f t="shared" si="6"/>
        <v>16124.104918565012</v>
      </c>
      <c r="F58" s="14">
        <f t="shared" si="6"/>
        <v>19766.970023267138</v>
      </c>
      <c r="G58" s="14">
        <f t="shared" si="6"/>
        <v>24775.417672203883</v>
      </c>
      <c r="H58" s="14">
        <f t="shared" si="6"/>
        <v>30916.15012715762</v>
      </c>
      <c r="I58" s="14">
        <f t="shared" si="6"/>
        <v>39132.24618978049</v>
      </c>
      <c r="J58" s="14">
        <f t="shared" si="6"/>
        <v>50920.40329707988</v>
      </c>
      <c r="K58" s="14">
        <f t="shared" si="6"/>
        <v>65755.783516404234</v>
      </c>
      <c r="L58" s="14">
        <f t="shared" si="6"/>
        <v>86597.67873311328</v>
      </c>
      <c r="M58" s="14">
        <f t="shared" si="6"/>
        <v>110260.36027992713</v>
      </c>
      <c r="N58" s="14">
        <f t="shared" si="6"/>
        <v>137169.66148116082</v>
      </c>
      <c r="O58" s="14">
        <f t="shared" si="6"/>
        <v>163508.19165629565</v>
      </c>
      <c r="P58" s="14">
        <f t="shared" si="6"/>
        <v>193840.80736071279</v>
      </c>
      <c r="Q58" s="14">
        <f t="shared" ref="Q58:AH65" si="8">SUM(Q$46:Q$47)*INDEX($B$23:$B$40,MATCH($A58,$A$23:$A$40,0),1)</f>
        <v>224040.44158865861</v>
      </c>
      <c r="R58" s="14">
        <f t="shared" si="8"/>
        <v>253300.62928593328</v>
      </c>
      <c r="S58" s="14">
        <f t="shared" si="8"/>
        <v>278805.4271504067</v>
      </c>
      <c r="T58" s="14">
        <f t="shared" si="8"/>
        <v>301688.58298612986</v>
      </c>
      <c r="U58" s="14">
        <f t="shared" si="8"/>
        <v>321939.30087657593</v>
      </c>
      <c r="V58" s="14">
        <f t="shared" si="8"/>
        <v>338920.57129845064</v>
      </c>
      <c r="W58" s="14">
        <f t="shared" si="8"/>
        <v>352667.10261890589</v>
      </c>
      <c r="X58" s="14">
        <f t="shared" si="8"/>
        <v>364560.46946413431</v>
      </c>
      <c r="Y58" s="14">
        <f t="shared" si="8"/>
        <v>374396.76017711882</v>
      </c>
      <c r="Z58" s="14">
        <f t="shared" si="8"/>
        <v>382148.68227729376</v>
      </c>
      <c r="AA58" s="14">
        <f t="shared" si="8"/>
        <v>388870.90600256115</v>
      </c>
      <c r="AB58" s="14">
        <f t="shared" si="8"/>
        <v>394558.84056598664</v>
      </c>
      <c r="AC58" s="14">
        <f t="shared" si="8"/>
        <v>399438.46871561784</v>
      </c>
      <c r="AD58" s="14">
        <f t="shared" si="8"/>
        <v>403667.61767040018</v>
      </c>
      <c r="AE58" s="14">
        <f t="shared" si="8"/>
        <v>407474.06108976784</v>
      </c>
      <c r="AF58" s="14">
        <f t="shared" si="8"/>
        <v>411040.62327976478</v>
      </c>
      <c r="AG58" s="14">
        <f t="shared" si="8"/>
        <v>414696.88238370937</v>
      </c>
      <c r="AH58" s="14">
        <f t="shared" si="8"/>
        <v>418007.39469364932</v>
      </c>
    </row>
    <row r="59" spans="1:34" x14ac:dyDescent="0.35">
      <c r="A59" t="s">
        <v>55</v>
      </c>
      <c r="B59" s="14">
        <f t="shared" si="7"/>
        <v>1765.9791136843244</v>
      </c>
      <c r="C59" s="14">
        <f t="shared" si="7"/>
        <v>2373.1628158649423</v>
      </c>
      <c r="D59" s="14">
        <f t="shared" si="7"/>
        <v>2971.8802553974351</v>
      </c>
      <c r="E59" s="14">
        <f t="shared" si="7"/>
        <v>5914.6698771711481</v>
      </c>
      <c r="F59" s="14">
        <f t="shared" si="7"/>
        <v>7250.9514636653857</v>
      </c>
      <c r="G59" s="14">
        <f t="shared" si="7"/>
        <v>9088.1582165467225</v>
      </c>
      <c r="H59" s="14">
        <f t="shared" si="7"/>
        <v>11340.71148747362</v>
      </c>
      <c r="I59" s="14">
        <f t="shared" si="7"/>
        <v>14354.552946269139</v>
      </c>
      <c r="J59" s="14">
        <f t="shared" si="7"/>
        <v>18678.703533358585</v>
      </c>
      <c r="K59" s="14">
        <f t="shared" si="7"/>
        <v>24120.641361398189</v>
      </c>
      <c r="L59" s="14">
        <f t="shared" si="7"/>
        <v>31765.898598560681</v>
      </c>
      <c r="M59" s="14">
        <f t="shared" si="7"/>
        <v>40445.881175261078</v>
      </c>
      <c r="N59" s="14">
        <f t="shared" si="7"/>
        <v>50316.793950543797</v>
      </c>
      <c r="O59" s="14">
        <f t="shared" si="7"/>
        <v>59978.335587901085</v>
      </c>
      <c r="P59" s="14">
        <f t="shared" si="7"/>
        <v>71104.994047941116</v>
      </c>
      <c r="Q59" s="14">
        <f t="shared" si="7"/>
        <v>82182.872030734259</v>
      </c>
      <c r="R59" s="14">
        <f t="shared" si="8"/>
        <v>92916.140739137481</v>
      </c>
      <c r="S59" s="14">
        <f t="shared" si="8"/>
        <v>102271.85136085709</v>
      </c>
      <c r="T59" s="14">
        <f t="shared" si="8"/>
        <v>110665.88707321031</v>
      </c>
      <c r="U59" s="14">
        <f t="shared" si="8"/>
        <v>118094.28770088198</v>
      </c>
      <c r="V59" s="14">
        <f t="shared" si="8"/>
        <v>124323.38439478382</v>
      </c>
      <c r="W59" s="14">
        <f t="shared" si="8"/>
        <v>129365.90893349926</v>
      </c>
      <c r="X59" s="14">
        <f t="shared" si="8"/>
        <v>133728.65272441966</v>
      </c>
      <c r="Y59" s="14">
        <f t="shared" si="8"/>
        <v>137336.8165683675</v>
      </c>
      <c r="Z59" s="14">
        <f t="shared" si="8"/>
        <v>140180.38899410205</v>
      </c>
      <c r="AA59" s="14">
        <f t="shared" si="8"/>
        <v>142646.24582003138</v>
      </c>
      <c r="AB59" s="14">
        <f t="shared" si="8"/>
        <v>144732.70304637193</v>
      </c>
      <c r="AC59" s="14">
        <f t="shared" si="8"/>
        <v>146522.65602510684</v>
      </c>
      <c r="AD59" s="14">
        <f t="shared" si="8"/>
        <v>148073.99918835561</v>
      </c>
      <c r="AE59" s="14">
        <f t="shared" si="8"/>
        <v>149470.28483307178</v>
      </c>
      <c r="AF59" s="14">
        <f t="shared" si="8"/>
        <v>150778.57686272386</v>
      </c>
      <c r="AG59" s="14">
        <f t="shared" si="8"/>
        <v>152119.77165737783</v>
      </c>
      <c r="AH59" s="14">
        <f t="shared" si="8"/>
        <v>153334.13906173906</v>
      </c>
    </row>
    <row r="60" spans="1:34" x14ac:dyDescent="0.35">
      <c r="A60" t="s">
        <v>31</v>
      </c>
      <c r="B60" s="14">
        <f t="shared" si="7"/>
        <v>8351.3944050646605</v>
      </c>
      <c r="C60" s="14">
        <f t="shared" si="7"/>
        <v>11222.793355337915</v>
      </c>
      <c r="D60" s="14">
        <f t="shared" si="7"/>
        <v>14054.154969969159</v>
      </c>
      <c r="E60" s="14">
        <f t="shared" si="7"/>
        <v>27970.739029273307</v>
      </c>
      <c r="F60" s="14">
        <f t="shared" si="7"/>
        <v>34290.074563064773</v>
      </c>
      <c r="G60" s="14">
        <f t="shared" si="7"/>
        <v>42978.307667334018</v>
      </c>
      <c r="H60" s="14">
        <f t="shared" si="7"/>
        <v>53630.733077214441</v>
      </c>
      <c r="I60" s="14">
        <f t="shared" si="7"/>
        <v>67883.324459354655</v>
      </c>
      <c r="J60" s="14">
        <f t="shared" si="7"/>
        <v>88332.426455999856</v>
      </c>
      <c r="K60" s="14">
        <f t="shared" si="7"/>
        <v>114067.59443031582</v>
      </c>
      <c r="L60" s="14">
        <f t="shared" si="7"/>
        <v>150222.35867467491</v>
      </c>
      <c r="M60" s="14">
        <f t="shared" si="7"/>
        <v>191270.38544090328</v>
      </c>
      <c r="N60" s="14">
        <f t="shared" si="7"/>
        <v>237950.37451075882</v>
      </c>
      <c r="O60" s="14">
        <f t="shared" si="7"/>
        <v>283640.23808235489</v>
      </c>
      <c r="P60" s="14">
        <f t="shared" si="7"/>
        <v>336258.70479591656</v>
      </c>
      <c r="Q60" s="14">
        <f t="shared" si="7"/>
        <v>388646.4864455387</v>
      </c>
      <c r="R60" s="14">
        <f t="shared" si="8"/>
        <v>439404.59538625256</v>
      </c>
      <c r="S60" s="14">
        <f t="shared" si="8"/>
        <v>483648.17037317605</v>
      </c>
      <c r="T60" s="14">
        <f t="shared" si="8"/>
        <v>523343.94159767689</v>
      </c>
      <c r="U60" s="14">
        <f t="shared" si="8"/>
        <v>558473.18121313781</v>
      </c>
      <c r="V60" s="14">
        <f t="shared" si="8"/>
        <v>587930.85875583941</v>
      </c>
      <c r="W60" s="14">
        <f t="shared" si="8"/>
        <v>611777.18337752286</v>
      </c>
      <c r="X60" s="14">
        <f t="shared" si="8"/>
        <v>632408.79436538427</v>
      </c>
      <c r="Y60" s="14">
        <f t="shared" si="8"/>
        <v>649471.9629529427</v>
      </c>
      <c r="Z60" s="14">
        <f t="shared" si="8"/>
        <v>662919.34444384323</v>
      </c>
      <c r="AA60" s="14">
        <f t="shared" si="8"/>
        <v>674580.49192864751</v>
      </c>
      <c r="AB60" s="14">
        <f t="shared" si="8"/>
        <v>684447.44169687794</v>
      </c>
      <c r="AC60" s="14">
        <f t="shared" si="8"/>
        <v>692912.20958461845</v>
      </c>
      <c r="AD60" s="14">
        <f t="shared" si="8"/>
        <v>700248.58095701889</v>
      </c>
      <c r="AE60" s="14">
        <f t="shared" si="8"/>
        <v>706851.67837238242</v>
      </c>
      <c r="AF60" s="14">
        <f t="shared" si="8"/>
        <v>713038.65003697493</v>
      </c>
      <c r="AG60" s="14">
        <f t="shared" si="8"/>
        <v>719381.22035243409</v>
      </c>
      <c r="AH60" s="14">
        <f t="shared" si="8"/>
        <v>725124.01825298055</v>
      </c>
    </row>
    <row r="61" spans="1:34" x14ac:dyDescent="0.35">
      <c r="A61" t="s">
        <v>56</v>
      </c>
      <c r="B61" s="14">
        <f t="shared" si="7"/>
        <v>2203.1708240896055</v>
      </c>
      <c r="C61" s="14">
        <f t="shared" si="7"/>
        <v>2960.670959363671</v>
      </c>
      <c r="D61" s="14">
        <f t="shared" si="7"/>
        <v>3707.6088956225312</v>
      </c>
      <c r="E61" s="14">
        <f t="shared" si="7"/>
        <v>7378.9253828256051</v>
      </c>
      <c r="F61" s="14">
        <f t="shared" si="7"/>
        <v>9046.021319192685</v>
      </c>
      <c r="G61" s="14">
        <f t="shared" si="7"/>
        <v>11338.053135652834</v>
      </c>
      <c r="H61" s="14">
        <f t="shared" si="7"/>
        <v>14148.256046750717</v>
      </c>
      <c r="I61" s="14">
        <f t="shared" si="7"/>
        <v>17908.214201973198</v>
      </c>
      <c r="J61" s="14">
        <f t="shared" si="7"/>
        <v>23302.866006529228</v>
      </c>
      <c r="K61" s="14">
        <f t="shared" si="7"/>
        <v>30092.028209151744</v>
      </c>
      <c r="L61" s="14">
        <f t="shared" si="7"/>
        <v>39629.970961167324</v>
      </c>
      <c r="M61" s="14">
        <f t="shared" si="7"/>
        <v>50458.799127031365</v>
      </c>
      <c r="N61" s="14">
        <f t="shared" si="7"/>
        <v>62773.388164421121</v>
      </c>
      <c r="O61" s="14">
        <f t="shared" si="7"/>
        <v>74826.773442995516</v>
      </c>
      <c r="P61" s="14">
        <f t="shared" si="7"/>
        <v>88707.984777158534</v>
      </c>
      <c r="Q61" s="14">
        <f t="shared" si="7"/>
        <v>102528.33937557491</v>
      </c>
      <c r="R61" s="14">
        <f t="shared" si="8"/>
        <v>115918.77207221831</v>
      </c>
      <c r="S61" s="14">
        <f t="shared" si="8"/>
        <v>127590.61378352543</v>
      </c>
      <c r="T61" s="14">
        <f t="shared" si="8"/>
        <v>138062.7051205743</v>
      </c>
      <c r="U61" s="14">
        <f t="shared" si="8"/>
        <v>147330.10551377092</v>
      </c>
      <c r="V61" s="14">
        <f t="shared" si="8"/>
        <v>155101.29827029564</v>
      </c>
      <c r="W61" s="14">
        <f t="shared" si="8"/>
        <v>161392.16709052541</v>
      </c>
      <c r="X61" s="14">
        <f t="shared" si="8"/>
        <v>166834.9663618491</v>
      </c>
      <c r="Y61" s="14">
        <f t="shared" si="8"/>
        <v>171336.37934455206</v>
      </c>
      <c r="Z61" s="14">
        <f t="shared" si="8"/>
        <v>174883.91609400648</v>
      </c>
      <c r="AA61" s="14">
        <f t="shared" si="8"/>
        <v>177960.228703353</v>
      </c>
      <c r="AB61" s="14">
        <f t="shared" si="8"/>
        <v>180563.21627617555</v>
      </c>
      <c r="AC61" s="14">
        <f t="shared" si="8"/>
        <v>182796.29601572789</v>
      </c>
      <c r="AD61" s="14">
        <f t="shared" si="8"/>
        <v>184731.69489385496</v>
      </c>
      <c r="AE61" s="14">
        <f t="shared" si="8"/>
        <v>186473.64969428061</v>
      </c>
      <c r="AF61" s="14">
        <f t="shared" si="8"/>
        <v>188105.82688526958</v>
      </c>
      <c r="AG61" s="14">
        <f t="shared" si="8"/>
        <v>189779.05236008152</v>
      </c>
      <c r="AH61" s="14">
        <f t="shared" si="8"/>
        <v>191294.05263062965</v>
      </c>
    </row>
    <row r="62" spans="1:34" x14ac:dyDescent="0.35">
      <c r="A62" t="s">
        <v>2</v>
      </c>
      <c r="B62" s="14">
        <f t="shared" si="7"/>
        <v>100132.39272766624</v>
      </c>
      <c r="C62" s="14">
        <f t="shared" si="7"/>
        <v>134560.18207889184</v>
      </c>
      <c r="D62" s="14">
        <f t="shared" si="7"/>
        <v>168507.92773659434</v>
      </c>
      <c r="E62" s="14">
        <f t="shared" si="7"/>
        <v>335366.39386396838</v>
      </c>
      <c r="F62" s="14">
        <f t="shared" si="7"/>
        <v>411134.60175315186</v>
      </c>
      <c r="G62" s="14">
        <f t="shared" si="7"/>
        <v>515305.65716140898</v>
      </c>
      <c r="H62" s="14">
        <f t="shared" si="7"/>
        <v>643027.18399978359</v>
      </c>
      <c r="I62" s="14">
        <f t="shared" si="7"/>
        <v>813914.34468733647</v>
      </c>
      <c r="J62" s="14">
        <f t="shared" si="7"/>
        <v>1059097.0546326858</v>
      </c>
      <c r="K62" s="14">
        <f t="shared" si="7"/>
        <v>1367659.1727089081</v>
      </c>
      <c r="L62" s="14">
        <f t="shared" si="7"/>
        <v>1801151.2192702414</v>
      </c>
      <c r="M62" s="14">
        <f t="shared" si="7"/>
        <v>2293312.9993867576</v>
      </c>
      <c r="N62" s="14">
        <f t="shared" si="7"/>
        <v>2853001.4503634362</v>
      </c>
      <c r="O62" s="14">
        <f t="shared" si="7"/>
        <v>3400818.3945673932</v>
      </c>
      <c r="P62" s="14">
        <f t="shared" si="7"/>
        <v>4031708.6050087474</v>
      </c>
      <c r="Q62" s="14">
        <f t="shared" si="7"/>
        <v>4659832.9243547423</v>
      </c>
      <c r="R62" s="14">
        <f t="shared" si="8"/>
        <v>5268417.6291416408</v>
      </c>
      <c r="S62" s="14">
        <f t="shared" si="8"/>
        <v>5798893.7162942123</v>
      </c>
      <c r="T62" s="14">
        <f t="shared" si="8"/>
        <v>6274842.0862417258</v>
      </c>
      <c r="U62" s="14">
        <f t="shared" si="8"/>
        <v>6696038.1939559542</v>
      </c>
      <c r="V62" s="14">
        <f t="shared" si="8"/>
        <v>7049232.8334956616</v>
      </c>
      <c r="W62" s="14">
        <f t="shared" si="8"/>
        <v>7335147.9066338399</v>
      </c>
      <c r="X62" s="14">
        <f t="shared" si="8"/>
        <v>7582518.8813285716</v>
      </c>
      <c r="Y62" s="14">
        <f t="shared" si="8"/>
        <v>7787104.584663528</v>
      </c>
      <c r="Z62" s="14">
        <f t="shared" si="8"/>
        <v>7948337.3584131449</v>
      </c>
      <c r="AA62" s="14">
        <f t="shared" si="8"/>
        <v>8088153.3631387185</v>
      </c>
      <c r="AB62" s="14">
        <f t="shared" si="8"/>
        <v>8206457.1147394618</v>
      </c>
      <c r="AC62" s="14">
        <f t="shared" si="8"/>
        <v>8307948.8443085691</v>
      </c>
      <c r="AD62" s="14">
        <f t="shared" si="8"/>
        <v>8395911.2112890705</v>
      </c>
      <c r="AE62" s="14">
        <f t="shared" si="8"/>
        <v>8475081.6960662305</v>
      </c>
      <c r="AF62" s="14">
        <f t="shared" si="8"/>
        <v>8549262.8742582463</v>
      </c>
      <c r="AG62" s="14">
        <f t="shared" si="8"/>
        <v>8625309.6648810487</v>
      </c>
      <c r="AH62" s="14">
        <f t="shared" si="8"/>
        <v>8694165.2435835004</v>
      </c>
    </row>
    <row r="63" spans="1:34" x14ac:dyDescent="0.35">
      <c r="A63" t="s">
        <v>57</v>
      </c>
      <c r="B63" s="14">
        <f t="shared" si="7"/>
        <v>12842.076186353554</v>
      </c>
      <c r="C63" s="14">
        <f t="shared" si="7"/>
        <v>17257.473459228397</v>
      </c>
      <c r="D63" s="14">
        <f t="shared" si="7"/>
        <v>21611.304664249772</v>
      </c>
      <c r="E63" s="14">
        <f t="shared" si="7"/>
        <v>43011.064282235813</v>
      </c>
      <c r="F63" s="14">
        <f t="shared" si="7"/>
        <v>52728.410205075488</v>
      </c>
      <c r="G63" s="14">
        <f t="shared" si="7"/>
        <v>66088.448785238899</v>
      </c>
      <c r="H63" s="14">
        <f t="shared" si="7"/>
        <v>82468.858097505552</v>
      </c>
      <c r="I63" s="14">
        <f t="shared" si="7"/>
        <v>104385.30168822034</v>
      </c>
      <c r="J63" s="14">
        <f t="shared" si="7"/>
        <v>135830.22130837076</v>
      </c>
      <c r="K63" s="14">
        <f t="shared" si="7"/>
        <v>175403.61130350092</v>
      </c>
      <c r="L63" s="14">
        <f t="shared" si="7"/>
        <v>230999.38542286676</v>
      </c>
      <c r="M63" s="14">
        <f t="shared" si="7"/>
        <v>294119.60959904769</v>
      </c>
      <c r="N63" s="14">
        <f t="shared" si="7"/>
        <v>365900.19460527028</v>
      </c>
      <c r="O63" s="14">
        <f t="shared" si="7"/>
        <v>436158.24738921056</v>
      </c>
      <c r="P63" s="14">
        <f t="shared" si="7"/>
        <v>517070.52689248422</v>
      </c>
      <c r="Q63" s="14">
        <f t="shared" si="7"/>
        <v>597628.0781884098</v>
      </c>
      <c r="R63" s="14">
        <f t="shared" si="8"/>
        <v>675679.65502407879</v>
      </c>
      <c r="S63" s="14">
        <f t="shared" si="8"/>
        <v>743713.72612412751</v>
      </c>
      <c r="T63" s="14">
        <f t="shared" si="8"/>
        <v>804754.56476922252</v>
      </c>
      <c r="U63" s="14">
        <f t="shared" si="8"/>
        <v>858773.3728423788</v>
      </c>
      <c r="V63" s="14">
        <f t="shared" si="8"/>
        <v>904070.92687084037</v>
      </c>
      <c r="W63" s="14">
        <f t="shared" si="8"/>
        <v>940739.81145500799</v>
      </c>
      <c r="X63" s="14">
        <f t="shared" si="8"/>
        <v>972465.37814512209</v>
      </c>
      <c r="Y63" s="14">
        <f t="shared" si="8"/>
        <v>998703.69241383055</v>
      </c>
      <c r="Z63" s="14">
        <f t="shared" si="8"/>
        <v>1019381.9515448299</v>
      </c>
      <c r="AA63" s="14">
        <f t="shared" si="8"/>
        <v>1037313.4893404037</v>
      </c>
      <c r="AB63" s="14">
        <f t="shared" si="8"/>
        <v>1052486.0598723013</v>
      </c>
      <c r="AC63" s="14">
        <f t="shared" si="8"/>
        <v>1065502.4723229264</v>
      </c>
      <c r="AD63" s="14">
        <f t="shared" si="8"/>
        <v>1076783.7309398842</v>
      </c>
      <c r="AE63" s="14">
        <f t="shared" si="8"/>
        <v>1086937.422163303</v>
      </c>
      <c r="AF63" s="14">
        <f t="shared" si="8"/>
        <v>1096451.2299929659</v>
      </c>
      <c r="AG63" s="14">
        <f t="shared" si="8"/>
        <v>1106204.3044207566</v>
      </c>
      <c r="AH63" s="14">
        <f t="shared" si="8"/>
        <v>1115035.0989665063</v>
      </c>
    </row>
    <row r="64" spans="1:34" x14ac:dyDescent="0.35">
      <c r="A64" t="s">
        <v>58</v>
      </c>
      <c r="B64" s="14">
        <f t="shared" si="7"/>
        <v>2628.3139440506466</v>
      </c>
      <c r="C64" s="14">
        <f t="shared" si="7"/>
        <v>3531.9879335533792</v>
      </c>
      <c r="D64" s="14">
        <f t="shared" si="7"/>
        <v>4423.0615496996916</v>
      </c>
      <c r="E64" s="14">
        <f t="shared" si="7"/>
        <v>8802.827390292734</v>
      </c>
      <c r="F64" s="14">
        <f t="shared" si="7"/>
        <v>10791.620745630647</v>
      </c>
      <c r="G64" s="14">
        <f t="shared" si="7"/>
        <v>13525.94307667334</v>
      </c>
      <c r="H64" s="14">
        <f t="shared" si="7"/>
        <v>16878.427330772145</v>
      </c>
      <c r="I64" s="14">
        <f t="shared" si="7"/>
        <v>21363.939911260215</v>
      </c>
      <c r="J64" s="14">
        <f t="shared" si="7"/>
        <v>27799.590931226667</v>
      </c>
      <c r="K64" s="14">
        <f t="shared" si="7"/>
        <v>35898.849277636495</v>
      </c>
      <c r="L64" s="14">
        <f t="shared" si="7"/>
        <v>47277.316920080084</v>
      </c>
      <c r="M64" s="14">
        <f t="shared" si="7"/>
        <v>60195.770521075698</v>
      </c>
      <c r="N64" s="14">
        <f t="shared" si="7"/>
        <v>74886.690411774252</v>
      </c>
      <c r="O64" s="14">
        <f t="shared" si="7"/>
        <v>89266.002380823556</v>
      </c>
      <c r="P64" s="14">
        <f t="shared" si="7"/>
        <v>105825.85371462583</v>
      </c>
      <c r="Q64" s="14">
        <f t="shared" si="7"/>
        <v>122313.1048644554</v>
      </c>
      <c r="R64" s="14">
        <f t="shared" si="8"/>
        <v>138287.47262052921</v>
      </c>
      <c r="S64" s="14">
        <f t="shared" si="8"/>
        <v>152211.61503706509</v>
      </c>
      <c r="T64" s="14">
        <f t="shared" si="8"/>
        <v>164704.4927493101</v>
      </c>
      <c r="U64" s="14">
        <f t="shared" si="8"/>
        <v>175760.21181213137</v>
      </c>
      <c r="V64" s="14">
        <f t="shared" si="8"/>
        <v>185031.00192089172</v>
      </c>
      <c r="W64" s="14">
        <f t="shared" si="8"/>
        <v>192535.81183377522</v>
      </c>
      <c r="X64" s="14">
        <f t="shared" si="8"/>
        <v>199028.90127698719</v>
      </c>
      <c r="Y64" s="14">
        <f t="shared" si="8"/>
        <v>204398.94629619611</v>
      </c>
      <c r="Z64" s="14">
        <f t="shared" si="8"/>
        <v>208631.04677777179</v>
      </c>
      <c r="AA64" s="14">
        <f t="shared" si="8"/>
        <v>212300.99158595316</v>
      </c>
      <c r="AB64" s="14">
        <f t="shared" si="8"/>
        <v>215406.27441696878</v>
      </c>
      <c r="AC64" s="14">
        <f t="shared" si="8"/>
        <v>218070.26876251286</v>
      </c>
      <c r="AD64" s="14">
        <f t="shared" si="8"/>
        <v>220379.13914290353</v>
      </c>
      <c r="AE64" s="14">
        <f t="shared" si="8"/>
        <v>222457.23678372384</v>
      </c>
      <c r="AF64" s="14">
        <f t="shared" si="8"/>
        <v>224404.37316703642</v>
      </c>
      <c r="AG64" s="14">
        <f t="shared" si="8"/>
        <v>226400.478870191</v>
      </c>
      <c r="AH64" s="14">
        <f t="shared" si="8"/>
        <v>228207.82684919648</v>
      </c>
    </row>
    <row r="65" spans="1:34" x14ac:dyDescent="0.35">
      <c r="A65" t="s">
        <v>59</v>
      </c>
      <c r="B65" s="14">
        <f t="shared" si="7"/>
        <v>2220.3830961528056</v>
      </c>
      <c r="C65" s="14">
        <f t="shared" si="7"/>
        <v>2983.8012012336994</v>
      </c>
      <c r="D65" s="14">
        <f t="shared" si="7"/>
        <v>3736.5745901195824</v>
      </c>
      <c r="E65" s="14">
        <f t="shared" si="7"/>
        <v>7436.5732373789297</v>
      </c>
      <c r="F65" s="14">
        <f t="shared" si="7"/>
        <v>9116.6933607488772</v>
      </c>
      <c r="G65" s="14">
        <f t="shared" si="7"/>
        <v>11426.631675775121</v>
      </c>
      <c r="H65" s="14">
        <f t="shared" si="7"/>
        <v>14258.789297115956</v>
      </c>
      <c r="I65" s="14">
        <f t="shared" si="7"/>
        <v>18048.122125426115</v>
      </c>
      <c r="J65" s="14">
        <f t="shared" si="7"/>
        <v>23484.919647205239</v>
      </c>
      <c r="K65" s="14">
        <f t="shared" si="7"/>
        <v>30327.122179535738</v>
      </c>
      <c r="L65" s="14">
        <f t="shared" si="7"/>
        <v>39939.580109301445</v>
      </c>
      <c r="M65" s="14">
        <f t="shared" si="7"/>
        <v>50853.008495211296</v>
      </c>
      <c r="N65" s="14">
        <f t="shared" si="7"/>
        <v>63263.805259455658</v>
      </c>
      <c r="O65" s="14">
        <f t="shared" si="7"/>
        <v>75411.357610518913</v>
      </c>
      <c r="P65" s="14">
        <f t="shared" si="7"/>
        <v>89401.015908230067</v>
      </c>
      <c r="Q65" s="14">
        <f t="shared" si="7"/>
        <v>103329.34202694659</v>
      </c>
      <c r="R65" s="14">
        <f t="shared" si="8"/>
        <v>116824.38747903252</v>
      </c>
      <c r="S65" s="14">
        <f t="shared" si="8"/>
        <v>128587.41545370921</v>
      </c>
      <c r="T65" s="14">
        <f t="shared" si="8"/>
        <v>139141.32000432877</v>
      </c>
      <c r="U65" s="14">
        <f t="shared" si="8"/>
        <v>148481.12196309722</v>
      </c>
      <c r="V65" s="14">
        <f t="shared" si="8"/>
        <v>156313.0271630323</v>
      </c>
      <c r="W65" s="14">
        <f t="shared" si="8"/>
        <v>162653.04339592013</v>
      </c>
      <c r="X65" s="14">
        <f t="shared" si="8"/>
        <v>168138.36453655106</v>
      </c>
      <c r="Y65" s="14">
        <f t="shared" si="8"/>
        <v>172674.94480818138</v>
      </c>
      <c r="Z65" s="14">
        <f t="shared" si="8"/>
        <v>176250.19668849089</v>
      </c>
      <c r="AA65" s="14">
        <f t="shared" si="8"/>
        <v>179350.54299009792</v>
      </c>
      <c r="AB65" s="14">
        <f t="shared" si="8"/>
        <v>181973.86640333314</v>
      </c>
      <c r="AC65" s="14">
        <f t="shared" si="8"/>
        <v>184224.39207835073</v>
      </c>
      <c r="AD65" s="14">
        <f t="shared" si="8"/>
        <v>186174.91126021318</v>
      </c>
      <c r="AE65" s="14">
        <f t="shared" si="8"/>
        <v>187930.47508251716</v>
      </c>
      <c r="AF65" s="14">
        <f t="shared" si="8"/>
        <v>189575.40365781073</v>
      </c>
      <c r="AG65" s="14">
        <f t="shared" si="8"/>
        <v>191261.70120664465</v>
      </c>
      <c r="AH65" s="14">
        <f t="shared" si="8"/>
        <v>192788.53741680644</v>
      </c>
    </row>
    <row r="66" spans="1:34" x14ac:dyDescent="0.35">
      <c r="A66" t="s">
        <v>60</v>
      </c>
      <c r="B66" s="14">
        <f>SUM(B46:B47)-SUM(B50:B65)</f>
        <v>2175.6311887885095</v>
      </c>
      <c r="C66" s="14">
        <f t="shared" ref="C66:AH66" si="9">SUM(C46:C47)-SUM(C50:C65)</f>
        <v>2923.6625723716279</v>
      </c>
      <c r="D66" s="14">
        <f t="shared" si="9"/>
        <v>3661.263784427254</v>
      </c>
      <c r="E66" s="14">
        <f t="shared" si="9"/>
        <v>7286.6888155402848</v>
      </c>
      <c r="F66" s="14">
        <f t="shared" si="9"/>
        <v>8932.9460527026094</v>
      </c>
      <c r="G66" s="14">
        <f t="shared" si="9"/>
        <v>11196.327471457073</v>
      </c>
      <c r="H66" s="14">
        <f t="shared" si="9"/>
        <v>13971.402846166398</v>
      </c>
      <c r="I66" s="14">
        <f t="shared" si="9"/>
        <v>17684.361524448497</v>
      </c>
      <c r="J66" s="14">
        <f t="shared" si="9"/>
        <v>23011.580181447789</v>
      </c>
      <c r="K66" s="14">
        <f t="shared" si="9"/>
        <v>29715.8778565377</v>
      </c>
      <c r="L66" s="14">
        <f t="shared" si="9"/>
        <v>39134.596324152779</v>
      </c>
      <c r="M66" s="14">
        <f t="shared" si="9"/>
        <v>49828.06413794402</v>
      </c>
      <c r="N66" s="14">
        <f t="shared" si="9"/>
        <v>61988.720812365413</v>
      </c>
      <c r="O66" s="14">
        <f t="shared" si="9"/>
        <v>73891.438774957322</v>
      </c>
      <c r="P66" s="14">
        <f t="shared" si="9"/>
        <v>87599.134967443533</v>
      </c>
      <c r="Q66" s="14">
        <f t="shared" si="9"/>
        <v>101246.7351333797</v>
      </c>
      <c r="R66" s="14">
        <f t="shared" si="9"/>
        <v>114469.78742131218</v>
      </c>
      <c r="S66" s="14">
        <f t="shared" si="9"/>
        <v>125995.73111123033</v>
      </c>
      <c r="T66" s="14">
        <f t="shared" si="9"/>
        <v>136336.9213065654</v>
      </c>
      <c r="U66" s="14">
        <f t="shared" si="9"/>
        <v>145488.47919484973</v>
      </c>
      <c r="V66" s="14">
        <f t="shared" si="9"/>
        <v>153162.53204191849</v>
      </c>
      <c r="W66" s="14">
        <f t="shared" si="9"/>
        <v>159374.76500189491</v>
      </c>
      <c r="X66" s="14">
        <f t="shared" si="9"/>
        <v>164749.52928232402</v>
      </c>
      <c r="Y66" s="14">
        <f t="shared" si="9"/>
        <v>169194.6746027451</v>
      </c>
      <c r="Z66" s="14">
        <f t="shared" si="9"/>
        <v>172697.86714283191</v>
      </c>
      <c r="AA66" s="14">
        <f t="shared" si="9"/>
        <v>175735.72584456019</v>
      </c>
      <c r="AB66" s="14">
        <f t="shared" si="9"/>
        <v>178306.1760727223</v>
      </c>
      <c r="AC66" s="14">
        <f t="shared" si="9"/>
        <v>180511.3423155304</v>
      </c>
      <c r="AD66" s="14">
        <f t="shared" si="9"/>
        <v>182422.54870768264</v>
      </c>
      <c r="AE66" s="14">
        <f t="shared" si="9"/>
        <v>184142.72907310352</v>
      </c>
      <c r="AF66" s="14">
        <f t="shared" si="9"/>
        <v>185754.50404920615</v>
      </c>
      <c r="AG66" s="14">
        <f t="shared" si="9"/>
        <v>187406.81420557946</v>
      </c>
      <c r="AH66" s="14">
        <f t="shared" si="9"/>
        <v>188902.87697274797</v>
      </c>
    </row>
    <row r="68" spans="1:34" x14ac:dyDescent="0.35">
      <c r="A68" t="s">
        <v>74</v>
      </c>
    </row>
    <row r="69" spans="1:34" x14ac:dyDescent="0.35">
      <c r="A69" t="s">
        <v>75</v>
      </c>
      <c r="B69">
        <v>7500</v>
      </c>
    </row>
    <row r="70" spans="1:34" x14ac:dyDescent="0.35">
      <c r="A70" t="s">
        <v>76</v>
      </c>
      <c r="B70">
        <v>5366</v>
      </c>
    </row>
    <row r="72" spans="1:34" x14ac:dyDescent="0.35">
      <c r="A72" t="s">
        <v>77</v>
      </c>
      <c r="C72">
        <v>2019</v>
      </c>
      <c r="D72">
        <v>2020</v>
      </c>
      <c r="E72">
        <v>2021</v>
      </c>
      <c r="F72">
        <v>2022</v>
      </c>
      <c r="G72">
        <v>2023</v>
      </c>
      <c r="H72">
        <v>2024</v>
      </c>
      <c r="I72">
        <v>2025</v>
      </c>
      <c r="J72">
        <v>2026</v>
      </c>
      <c r="K72">
        <v>2027</v>
      </c>
      <c r="L72">
        <v>2028</v>
      </c>
      <c r="M72">
        <v>2029</v>
      </c>
      <c r="N72">
        <v>2030</v>
      </c>
      <c r="O72">
        <v>2031</v>
      </c>
      <c r="P72">
        <v>2032</v>
      </c>
      <c r="Q72">
        <v>2033</v>
      </c>
      <c r="R72">
        <v>2034</v>
      </c>
      <c r="S72">
        <v>2035</v>
      </c>
      <c r="T72">
        <v>2036</v>
      </c>
      <c r="U72">
        <v>2037</v>
      </c>
      <c r="V72">
        <v>2038</v>
      </c>
      <c r="W72">
        <v>2039</v>
      </c>
      <c r="X72">
        <v>2040</v>
      </c>
      <c r="Y72">
        <v>2041</v>
      </c>
      <c r="Z72">
        <v>2042</v>
      </c>
      <c r="AA72">
        <v>2043</v>
      </c>
      <c r="AB72">
        <v>2044</v>
      </c>
      <c r="AC72">
        <v>2045</v>
      </c>
      <c r="AD72">
        <v>2046</v>
      </c>
      <c r="AE72">
        <v>2047</v>
      </c>
      <c r="AF72">
        <v>2048</v>
      </c>
      <c r="AG72">
        <v>2049</v>
      </c>
      <c r="AH72">
        <v>2050</v>
      </c>
    </row>
    <row r="73" spans="1:34" x14ac:dyDescent="0.35">
      <c r="A73" t="s">
        <v>46</v>
      </c>
      <c r="C73">
        <f>IF(D3&lt;200000,7500,0)</f>
        <v>7500</v>
      </c>
      <c r="D73">
        <f t="shared" ref="D73:AH73" si="10">IF(E3&lt;200000,7500,0)</f>
        <v>7500</v>
      </c>
      <c r="E73">
        <f t="shared" si="10"/>
        <v>7500</v>
      </c>
      <c r="F73">
        <f t="shared" si="10"/>
        <v>7500</v>
      </c>
      <c r="G73">
        <f t="shared" si="10"/>
        <v>7500</v>
      </c>
      <c r="H73">
        <f t="shared" si="10"/>
        <v>0</v>
      </c>
      <c r="I73">
        <f t="shared" si="10"/>
        <v>0</v>
      </c>
      <c r="J73">
        <f t="shared" si="10"/>
        <v>0</v>
      </c>
      <c r="K73">
        <f t="shared" si="10"/>
        <v>0</v>
      </c>
      <c r="L73">
        <f t="shared" si="10"/>
        <v>0</v>
      </c>
      <c r="M73">
        <f t="shared" si="10"/>
        <v>0</v>
      </c>
      <c r="N73">
        <f t="shared" si="10"/>
        <v>0</v>
      </c>
      <c r="O73">
        <f t="shared" si="10"/>
        <v>0</v>
      </c>
      <c r="P73">
        <f t="shared" si="10"/>
        <v>0</v>
      </c>
      <c r="Q73">
        <f t="shared" si="10"/>
        <v>0</v>
      </c>
      <c r="R73">
        <f t="shared" si="10"/>
        <v>0</v>
      </c>
      <c r="S73">
        <f t="shared" si="10"/>
        <v>0</v>
      </c>
      <c r="T73">
        <f t="shared" si="10"/>
        <v>0</v>
      </c>
      <c r="U73">
        <f t="shared" si="10"/>
        <v>0</v>
      </c>
      <c r="V73">
        <f t="shared" si="10"/>
        <v>0</v>
      </c>
      <c r="W73">
        <f t="shared" si="10"/>
        <v>0</v>
      </c>
      <c r="X73">
        <f t="shared" si="10"/>
        <v>0</v>
      </c>
      <c r="Y73">
        <f t="shared" si="10"/>
        <v>0</v>
      </c>
      <c r="Z73">
        <f t="shared" si="10"/>
        <v>0</v>
      </c>
      <c r="AA73">
        <f t="shared" si="10"/>
        <v>0</v>
      </c>
      <c r="AB73">
        <f t="shared" si="10"/>
        <v>0</v>
      </c>
      <c r="AC73">
        <f t="shared" si="10"/>
        <v>0</v>
      </c>
      <c r="AD73">
        <f t="shared" si="10"/>
        <v>0</v>
      </c>
      <c r="AE73">
        <f t="shared" si="10"/>
        <v>0</v>
      </c>
      <c r="AF73">
        <f t="shared" si="10"/>
        <v>0</v>
      </c>
      <c r="AG73">
        <f t="shared" si="10"/>
        <v>0</v>
      </c>
      <c r="AH73">
        <f t="shared" si="10"/>
        <v>0</v>
      </c>
    </row>
    <row r="74" spans="1:34" x14ac:dyDescent="0.35">
      <c r="A74" t="s">
        <v>47</v>
      </c>
      <c r="C74">
        <f t="shared" ref="C74:AH81" si="11">IF(D4&lt;200000,7500,0)</f>
        <v>7500</v>
      </c>
      <c r="D74">
        <f t="shared" si="11"/>
        <v>7500</v>
      </c>
      <c r="E74">
        <f t="shared" si="11"/>
        <v>7500</v>
      </c>
      <c r="F74">
        <f t="shared" si="11"/>
        <v>7500</v>
      </c>
      <c r="G74">
        <f t="shared" si="11"/>
        <v>7500</v>
      </c>
      <c r="H74">
        <f t="shared" si="11"/>
        <v>7500</v>
      </c>
      <c r="I74">
        <f t="shared" si="11"/>
        <v>7500</v>
      </c>
      <c r="J74">
        <f t="shared" si="11"/>
        <v>7500</v>
      </c>
      <c r="K74">
        <f t="shared" si="11"/>
        <v>7500</v>
      </c>
      <c r="L74">
        <f t="shared" si="11"/>
        <v>0</v>
      </c>
      <c r="M74">
        <f t="shared" si="11"/>
        <v>0</v>
      </c>
      <c r="N74">
        <f t="shared" si="11"/>
        <v>0</v>
      </c>
      <c r="O74">
        <f t="shared" si="11"/>
        <v>0</v>
      </c>
      <c r="P74">
        <f t="shared" si="11"/>
        <v>0</v>
      </c>
      <c r="Q74">
        <f t="shared" si="11"/>
        <v>0</v>
      </c>
      <c r="R74">
        <f t="shared" si="11"/>
        <v>0</v>
      </c>
      <c r="S74">
        <f t="shared" si="11"/>
        <v>0</v>
      </c>
      <c r="T74">
        <f t="shared" si="11"/>
        <v>0</v>
      </c>
      <c r="U74">
        <f t="shared" si="11"/>
        <v>0</v>
      </c>
      <c r="V74">
        <f t="shared" si="11"/>
        <v>0</v>
      </c>
      <c r="W74">
        <f t="shared" si="11"/>
        <v>0</v>
      </c>
      <c r="X74">
        <f t="shared" si="11"/>
        <v>0</v>
      </c>
      <c r="Y74">
        <f t="shared" si="11"/>
        <v>0</v>
      </c>
      <c r="Z74">
        <f t="shared" si="11"/>
        <v>0</v>
      </c>
      <c r="AA74">
        <f t="shared" si="11"/>
        <v>0</v>
      </c>
      <c r="AB74">
        <f t="shared" si="11"/>
        <v>0</v>
      </c>
      <c r="AC74">
        <f t="shared" si="11"/>
        <v>0</v>
      </c>
      <c r="AD74">
        <f t="shared" si="11"/>
        <v>0</v>
      </c>
      <c r="AE74">
        <f t="shared" si="11"/>
        <v>0</v>
      </c>
      <c r="AF74">
        <f t="shared" si="11"/>
        <v>0</v>
      </c>
      <c r="AG74">
        <f t="shared" si="11"/>
        <v>0</v>
      </c>
      <c r="AH74">
        <f t="shared" si="11"/>
        <v>0</v>
      </c>
    </row>
    <row r="75" spans="1:34" x14ac:dyDescent="0.35">
      <c r="A75" t="s">
        <v>48</v>
      </c>
      <c r="C75">
        <f t="shared" si="11"/>
        <v>7500</v>
      </c>
      <c r="D75">
        <f t="shared" si="11"/>
        <v>7500</v>
      </c>
      <c r="E75">
        <f t="shared" si="11"/>
        <v>7500</v>
      </c>
      <c r="F75">
        <f t="shared" si="11"/>
        <v>7500</v>
      </c>
      <c r="G75">
        <f t="shared" si="11"/>
        <v>0</v>
      </c>
      <c r="H75">
        <f t="shared" si="11"/>
        <v>0</v>
      </c>
      <c r="I75">
        <f t="shared" si="11"/>
        <v>0</v>
      </c>
      <c r="J75">
        <f t="shared" si="11"/>
        <v>0</v>
      </c>
      <c r="K75">
        <f t="shared" si="11"/>
        <v>0</v>
      </c>
      <c r="L75">
        <f t="shared" si="11"/>
        <v>0</v>
      </c>
      <c r="M75">
        <f t="shared" si="11"/>
        <v>0</v>
      </c>
      <c r="N75">
        <f t="shared" si="11"/>
        <v>0</v>
      </c>
      <c r="O75">
        <f t="shared" si="11"/>
        <v>0</v>
      </c>
      <c r="P75">
        <f t="shared" si="11"/>
        <v>0</v>
      </c>
      <c r="Q75">
        <f t="shared" si="11"/>
        <v>0</v>
      </c>
      <c r="R75">
        <f t="shared" si="11"/>
        <v>0</v>
      </c>
      <c r="S75">
        <f t="shared" si="11"/>
        <v>0</v>
      </c>
      <c r="T75">
        <f t="shared" si="11"/>
        <v>0</v>
      </c>
      <c r="U75">
        <f t="shared" si="11"/>
        <v>0</v>
      </c>
      <c r="V75">
        <f t="shared" si="11"/>
        <v>0</v>
      </c>
      <c r="W75">
        <f t="shared" si="11"/>
        <v>0</v>
      </c>
      <c r="X75">
        <f t="shared" si="11"/>
        <v>0</v>
      </c>
      <c r="Y75">
        <f t="shared" si="11"/>
        <v>0</v>
      </c>
      <c r="Z75">
        <f t="shared" si="11"/>
        <v>0</v>
      </c>
      <c r="AA75">
        <f t="shared" si="11"/>
        <v>0</v>
      </c>
      <c r="AB75">
        <f t="shared" si="11"/>
        <v>0</v>
      </c>
      <c r="AC75">
        <f t="shared" si="11"/>
        <v>0</v>
      </c>
      <c r="AD75">
        <f t="shared" si="11"/>
        <v>0</v>
      </c>
      <c r="AE75">
        <f t="shared" si="11"/>
        <v>0</v>
      </c>
      <c r="AF75">
        <f t="shared" si="11"/>
        <v>0</v>
      </c>
      <c r="AG75">
        <f t="shared" si="11"/>
        <v>0</v>
      </c>
      <c r="AH75">
        <f t="shared" si="11"/>
        <v>0</v>
      </c>
    </row>
    <row r="76" spans="1:34" x14ac:dyDescent="0.35">
      <c r="A76" t="s">
        <v>49</v>
      </c>
      <c r="C76">
        <f t="shared" si="11"/>
        <v>7500</v>
      </c>
      <c r="D76">
        <f t="shared" si="11"/>
        <v>7500</v>
      </c>
      <c r="E76">
        <f t="shared" si="11"/>
        <v>7500</v>
      </c>
      <c r="F76">
        <f t="shared" si="11"/>
        <v>7500</v>
      </c>
      <c r="G76">
        <f t="shared" si="11"/>
        <v>7500</v>
      </c>
      <c r="H76">
        <f t="shared" si="11"/>
        <v>7500</v>
      </c>
      <c r="I76">
        <f t="shared" si="11"/>
        <v>7500</v>
      </c>
      <c r="J76">
        <f t="shared" si="11"/>
        <v>7500</v>
      </c>
      <c r="K76">
        <f t="shared" si="11"/>
        <v>7500</v>
      </c>
      <c r="L76">
        <f t="shared" si="11"/>
        <v>7500</v>
      </c>
      <c r="M76">
        <f t="shared" si="11"/>
        <v>7500</v>
      </c>
      <c r="N76">
        <f t="shared" si="11"/>
        <v>7500</v>
      </c>
      <c r="O76">
        <f t="shared" si="11"/>
        <v>7500</v>
      </c>
      <c r="P76">
        <f t="shared" si="11"/>
        <v>7500</v>
      </c>
      <c r="Q76">
        <f t="shared" si="11"/>
        <v>7500</v>
      </c>
      <c r="R76">
        <f t="shared" si="11"/>
        <v>7500</v>
      </c>
      <c r="S76">
        <f t="shared" si="11"/>
        <v>0</v>
      </c>
      <c r="T76">
        <f t="shared" si="11"/>
        <v>0</v>
      </c>
      <c r="U76">
        <f t="shared" si="11"/>
        <v>0</v>
      </c>
      <c r="V76">
        <f t="shared" si="11"/>
        <v>0</v>
      </c>
      <c r="W76">
        <f t="shared" si="11"/>
        <v>0</v>
      </c>
      <c r="X76">
        <f t="shared" si="11"/>
        <v>0</v>
      </c>
      <c r="Y76">
        <f t="shared" si="11"/>
        <v>0</v>
      </c>
      <c r="Z76">
        <f t="shared" si="11"/>
        <v>0</v>
      </c>
      <c r="AA76">
        <f t="shared" si="11"/>
        <v>0</v>
      </c>
      <c r="AB76">
        <f t="shared" si="11"/>
        <v>0</v>
      </c>
      <c r="AC76">
        <f t="shared" si="11"/>
        <v>0</v>
      </c>
      <c r="AD76">
        <f t="shared" si="11"/>
        <v>0</v>
      </c>
      <c r="AE76">
        <f t="shared" si="11"/>
        <v>0</v>
      </c>
      <c r="AF76">
        <f t="shared" si="11"/>
        <v>0</v>
      </c>
      <c r="AG76">
        <f t="shared" si="11"/>
        <v>0</v>
      </c>
      <c r="AH76">
        <f t="shared" si="11"/>
        <v>0</v>
      </c>
    </row>
    <row r="77" spans="1:34" x14ac:dyDescent="0.35">
      <c r="A77" t="s">
        <v>50</v>
      </c>
      <c r="C77">
        <f t="shared" si="11"/>
        <v>7500</v>
      </c>
      <c r="D77">
        <f t="shared" si="11"/>
        <v>7500</v>
      </c>
      <c r="E77">
        <f t="shared" si="11"/>
        <v>7500</v>
      </c>
      <c r="F77">
        <f t="shared" si="11"/>
        <v>7500</v>
      </c>
      <c r="G77">
        <f t="shared" si="11"/>
        <v>7500</v>
      </c>
      <c r="H77">
        <f t="shared" si="11"/>
        <v>0</v>
      </c>
      <c r="I77">
        <f t="shared" si="11"/>
        <v>0</v>
      </c>
      <c r="J77">
        <f t="shared" si="11"/>
        <v>0</v>
      </c>
      <c r="K77">
        <f t="shared" si="11"/>
        <v>0</v>
      </c>
      <c r="L77">
        <f t="shared" si="11"/>
        <v>0</v>
      </c>
      <c r="M77">
        <f t="shared" si="11"/>
        <v>0</v>
      </c>
      <c r="N77">
        <f t="shared" si="11"/>
        <v>0</v>
      </c>
      <c r="O77">
        <f t="shared" si="11"/>
        <v>0</v>
      </c>
      <c r="P77">
        <f t="shared" si="11"/>
        <v>0</v>
      </c>
      <c r="Q77">
        <f t="shared" si="11"/>
        <v>0</v>
      </c>
      <c r="R77">
        <f t="shared" si="11"/>
        <v>0</v>
      </c>
      <c r="S77">
        <f t="shared" si="11"/>
        <v>0</v>
      </c>
      <c r="T77">
        <f t="shared" si="11"/>
        <v>0</v>
      </c>
      <c r="U77">
        <f t="shared" si="11"/>
        <v>0</v>
      </c>
      <c r="V77">
        <f t="shared" si="11"/>
        <v>0</v>
      </c>
      <c r="W77">
        <f t="shared" si="11"/>
        <v>0</v>
      </c>
      <c r="X77">
        <f t="shared" si="11"/>
        <v>0</v>
      </c>
      <c r="Y77">
        <f t="shared" si="11"/>
        <v>0</v>
      </c>
      <c r="Z77">
        <f t="shared" si="11"/>
        <v>0</v>
      </c>
      <c r="AA77">
        <f t="shared" si="11"/>
        <v>0</v>
      </c>
      <c r="AB77">
        <f t="shared" si="11"/>
        <v>0</v>
      </c>
      <c r="AC77">
        <f t="shared" si="11"/>
        <v>0</v>
      </c>
      <c r="AD77">
        <f t="shared" si="11"/>
        <v>0</v>
      </c>
      <c r="AE77">
        <f t="shared" si="11"/>
        <v>0</v>
      </c>
      <c r="AF77">
        <f t="shared" si="11"/>
        <v>0</v>
      </c>
      <c r="AG77">
        <f t="shared" si="11"/>
        <v>0</v>
      </c>
      <c r="AH77">
        <f t="shared" si="11"/>
        <v>0</v>
      </c>
    </row>
    <row r="78" spans="1:34" x14ac:dyDescent="0.35">
      <c r="A78" t="s">
        <v>51</v>
      </c>
      <c r="C78">
        <f t="shared" si="11"/>
        <v>0</v>
      </c>
      <c r="D78">
        <f t="shared" si="11"/>
        <v>0</v>
      </c>
      <c r="E78">
        <f t="shared" si="11"/>
        <v>0</v>
      </c>
      <c r="F78">
        <f t="shared" si="11"/>
        <v>0</v>
      </c>
      <c r="G78">
        <f t="shared" si="11"/>
        <v>0</v>
      </c>
      <c r="H78">
        <f t="shared" si="11"/>
        <v>0</v>
      </c>
      <c r="I78">
        <f t="shared" si="11"/>
        <v>0</v>
      </c>
      <c r="J78">
        <f t="shared" si="11"/>
        <v>0</v>
      </c>
      <c r="K78">
        <f t="shared" si="11"/>
        <v>0</v>
      </c>
      <c r="L78">
        <f t="shared" si="11"/>
        <v>0</v>
      </c>
      <c r="M78">
        <f t="shared" si="11"/>
        <v>0</v>
      </c>
      <c r="N78">
        <f t="shared" si="11"/>
        <v>0</v>
      </c>
      <c r="O78">
        <f t="shared" si="11"/>
        <v>0</v>
      </c>
      <c r="P78">
        <f t="shared" si="11"/>
        <v>0</v>
      </c>
      <c r="Q78">
        <f t="shared" si="11"/>
        <v>0</v>
      </c>
      <c r="R78">
        <f t="shared" si="11"/>
        <v>0</v>
      </c>
      <c r="S78">
        <f t="shared" si="11"/>
        <v>0</v>
      </c>
      <c r="T78">
        <f t="shared" si="11"/>
        <v>0</v>
      </c>
      <c r="U78">
        <f t="shared" si="11"/>
        <v>0</v>
      </c>
      <c r="V78">
        <f t="shared" si="11"/>
        <v>0</v>
      </c>
      <c r="W78">
        <f t="shared" si="11"/>
        <v>0</v>
      </c>
      <c r="X78">
        <f t="shared" si="11"/>
        <v>0</v>
      </c>
      <c r="Y78">
        <f t="shared" si="11"/>
        <v>0</v>
      </c>
      <c r="Z78">
        <f t="shared" si="11"/>
        <v>0</v>
      </c>
      <c r="AA78">
        <f t="shared" si="11"/>
        <v>0</v>
      </c>
      <c r="AB78">
        <f t="shared" si="11"/>
        <v>0</v>
      </c>
      <c r="AC78">
        <f t="shared" si="11"/>
        <v>0</v>
      </c>
      <c r="AD78">
        <f t="shared" si="11"/>
        <v>0</v>
      </c>
      <c r="AE78">
        <f t="shared" si="11"/>
        <v>0</v>
      </c>
      <c r="AF78">
        <f t="shared" si="11"/>
        <v>0</v>
      </c>
      <c r="AG78">
        <f t="shared" si="11"/>
        <v>0</v>
      </c>
      <c r="AH78">
        <f t="shared" si="11"/>
        <v>0</v>
      </c>
    </row>
    <row r="79" spans="1:34" x14ac:dyDescent="0.35">
      <c r="A79" t="s">
        <v>52</v>
      </c>
      <c r="C79">
        <f t="shared" si="11"/>
        <v>7500</v>
      </c>
      <c r="D79">
        <f t="shared" si="11"/>
        <v>7500</v>
      </c>
      <c r="E79">
        <f t="shared" si="11"/>
        <v>7500</v>
      </c>
      <c r="F79">
        <f t="shared" si="11"/>
        <v>7500</v>
      </c>
      <c r="G79">
        <f t="shared" si="11"/>
        <v>7500</v>
      </c>
      <c r="H79">
        <f t="shared" si="11"/>
        <v>7500</v>
      </c>
      <c r="I79">
        <f t="shared" si="11"/>
        <v>7500</v>
      </c>
      <c r="J79">
        <f t="shared" si="11"/>
        <v>7500</v>
      </c>
      <c r="K79">
        <f t="shared" si="11"/>
        <v>7500</v>
      </c>
      <c r="L79">
        <f t="shared" si="11"/>
        <v>7500</v>
      </c>
      <c r="M79">
        <f t="shared" si="11"/>
        <v>7500</v>
      </c>
      <c r="N79">
        <f t="shared" si="11"/>
        <v>0</v>
      </c>
      <c r="O79">
        <f t="shared" si="11"/>
        <v>0</v>
      </c>
      <c r="P79">
        <f t="shared" si="11"/>
        <v>0</v>
      </c>
      <c r="Q79">
        <f t="shared" si="11"/>
        <v>0</v>
      </c>
      <c r="R79">
        <f t="shared" si="11"/>
        <v>0</v>
      </c>
      <c r="S79">
        <f t="shared" si="11"/>
        <v>0</v>
      </c>
      <c r="T79">
        <f t="shared" si="11"/>
        <v>0</v>
      </c>
      <c r="U79">
        <f t="shared" si="11"/>
        <v>0</v>
      </c>
      <c r="V79">
        <f t="shared" si="11"/>
        <v>0</v>
      </c>
      <c r="W79">
        <f t="shared" si="11"/>
        <v>0</v>
      </c>
      <c r="X79">
        <f t="shared" si="11"/>
        <v>0</v>
      </c>
      <c r="Y79">
        <f t="shared" si="11"/>
        <v>0</v>
      </c>
      <c r="Z79">
        <f t="shared" si="11"/>
        <v>0</v>
      </c>
      <c r="AA79">
        <f t="shared" si="11"/>
        <v>0</v>
      </c>
      <c r="AB79">
        <f t="shared" si="11"/>
        <v>0</v>
      </c>
      <c r="AC79">
        <f t="shared" si="11"/>
        <v>0</v>
      </c>
      <c r="AD79">
        <f t="shared" si="11"/>
        <v>0</v>
      </c>
      <c r="AE79">
        <f t="shared" si="11"/>
        <v>0</v>
      </c>
      <c r="AF79">
        <f t="shared" si="11"/>
        <v>0</v>
      </c>
      <c r="AG79">
        <f t="shared" si="11"/>
        <v>0</v>
      </c>
      <c r="AH79">
        <f t="shared" si="11"/>
        <v>0</v>
      </c>
    </row>
    <row r="80" spans="1:34" x14ac:dyDescent="0.35">
      <c r="A80" t="s">
        <v>53</v>
      </c>
      <c r="C80">
        <f t="shared" si="11"/>
        <v>7500</v>
      </c>
      <c r="D80">
        <f t="shared" si="11"/>
        <v>7500</v>
      </c>
      <c r="E80">
        <f t="shared" si="11"/>
        <v>7500</v>
      </c>
      <c r="F80">
        <f t="shared" si="11"/>
        <v>7500</v>
      </c>
      <c r="G80">
        <f t="shared" si="11"/>
        <v>7500</v>
      </c>
      <c r="H80">
        <f t="shared" si="11"/>
        <v>7500</v>
      </c>
      <c r="I80">
        <f t="shared" si="11"/>
        <v>7500</v>
      </c>
      <c r="J80">
        <f t="shared" si="11"/>
        <v>7500</v>
      </c>
      <c r="K80">
        <f t="shared" si="11"/>
        <v>7500</v>
      </c>
      <c r="L80">
        <f t="shared" si="11"/>
        <v>0</v>
      </c>
      <c r="M80">
        <f t="shared" si="11"/>
        <v>0</v>
      </c>
      <c r="N80">
        <f t="shared" si="11"/>
        <v>0</v>
      </c>
      <c r="O80">
        <f t="shared" si="11"/>
        <v>0</v>
      </c>
      <c r="P80">
        <f t="shared" si="11"/>
        <v>0</v>
      </c>
      <c r="Q80">
        <f t="shared" si="11"/>
        <v>0</v>
      </c>
      <c r="R80">
        <f t="shared" si="11"/>
        <v>0</v>
      </c>
      <c r="S80">
        <f t="shared" si="11"/>
        <v>0</v>
      </c>
      <c r="T80">
        <f t="shared" si="11"/>
        <v>0</v>
      </c>
      <c r="U80">
        <f t="shared" si="11"/>
        <v>0</v>
      </c>
      <c r="V80">
        <f t="shared" si="11"/>
        <v>0</v>
      </c>
      <c r="W80">
        <f t="shared" si="11"/>
        <v>0</v>
      </c>
      <c r="X80">
        <f t="shared" si="11"/>
        <v>0</v>
      </c>
      <c r="Y80">
        <f t="shared" si="11"/>
        <v>0</v>
      </c>
      <c r="Z80">
        <f t="shared" si="11"/>
        <v>0</v>
      </c>
      <c r="AA80">
        <f t="shared" si="11"/>
        <v>0</v>
      </c>
      <c r="AB80">
        <f t="shared" si="11"/>
        <v>0</v>
      </c>
      <c r="AC80">
        <f t="shared" si="11"/>
        <v>0</v>
      </c>
      <c r="AD80">
        <f t="shared" si="11"/>
        <v>0</v>
      </c>
      <c r="AE80">
        <f t="shared" si="11"/>
        <v>0</v>
      </c>
      <c r="AF80">
        <f t="shared" si="11"/>
        <v>0</v>
      </c>
      <c r="AG80">
        <f t="shared" si="11"/>
        <v>0</v>
      </c>
      <c r="AH80">
        <f t="shared" si="11"/>
        <v>0</v>
      </c>
    </row>
    <row r="81" spans="1:34" x14ac:dyDescent="0.35">
      <c r="A81" t="s">
        <v>54</v>
      </c>
      <c r="C81">
        <f t="shared" si="11"/>
        <v>7500</v>
      </c>
      <c r="D81">
        <f t="shared" si="11"/>
        <v>7500</v>
      </c>
      <c r="E81">
        <f t="shared" si="11"/>
        <v>7500</v>
      </c>
      <c r="F81">
        <f t="shared" si="11"/>
        <v>7500</v>
      </c>
      <c r="G81">
        <f t="shared" si="11"/>
        <v>7500</v>
      </c>
      <c r="H81">
        <f t="shared" si="11"/>
        <v>7500</v>
      </c>
      <c r="I81">
        <f t="shared" si="11"/>
        <v>7500</v>
      </c>
      <c r="J81">
        <f t="shared" si="11"/>
        <v>0</v>
      </c>
      <c r="K81">
        <f t="shared" si="11"/>
        <v>0</v>
      </c>
      <c r="L81">
        <f t="shared" si="11"/>
        <v>0</v>
      </c>
      <c r="M81">
        <f t="shared" si="11"/>
        <v>0</v>
      </c>
      <c r="N81">
        <f t="shared" si="11"/>
        <v>0</v>
      </c>
      <c r="O81">
        <f t="shared" si="11"/>
        <v>0</v>
      </c>
      <c r="P81">
        <f t="shared" si="11"/>
        <v>0</v>
      </c>
      <c r="Q81">
        <f t="shared" si="11"/>
        <v>0</v>
      </c>
      <c r="R81">
        <f t="shared" si="11"/>
        <v>0</v>
      </c>
      <c r="S81">
        <f t="shared" si="11"/>
        <v>0</v>
      </c>
      <c r="T81">
        <f t="shared" si="11"/>
        <v>0</v>
      </c>
      <c r="U81">
        <f t="shared" si="11"/>
        <v>0</v>
      </c>
      <c r="V81">
        <f t="shared" si="11"/>
        <v>0</v>
      </c>
      <c r="W81">
        <f t="shared" si="11"/>
        <v>0</v>
      </c>
      <c r="X81">
        <f t="shared" si="11"/>
        <v>0</v>
      </c>
      <c r="Y81">
        <f t="shared" si="11"/>
        <v>0</v>
      </c>
      <c r="Z81">
        <f t="shared" si="11"/>
        <v>0</v>
      </c>
      <c r="AA81">
        <f t="shared" si="11"/>
        <v>0</v>
      </c>
      <c r="AB81">
        <f t="shared" si="11"/>
        <v>0</v>
      </c>
      <c r="AC81">
        <f t="shared" si="11"/>
        <v>0</v>
      </c>
      <c r="AD81">
        <f t="shared" si="11"/>
        <v>0</v>
      </c>
      <c r="AE81">
        <f t="shared" si="11"/>
        <v>0</v>
      </c>
      <c r="AF81">
        <f t="shared" si="11"/>
        <v>0</v>
      </c>
      <c r="AG81">
        <f t="shared" si="11"/>
        <v>0</v>
      </c>
      <c r="AH81">
        <f t="shared" ref="AH81" si="12">IF(AI11&lt;200000,7500,0)</f>
        <v>0</v>
      </c>
    </row>
    <row r="82" spans="1:34" x14ac:dyDescent="0.35">
      <c r="A82" t="s">
        <v>55</v>
      </c>
      <c r="C82">
        <f t="shared" ref="C82:AH89" si="13">IF(D12&lt;200000,7500,0)</f>
        <v>7500</v>
      </c>
      <c r="D82">
        <f t="shared" si="13"/>
        <v>7500</v>
      </c>
      <c r="E82">
        <f t="shared" si="13"/>
        <v>7500</v>
      </c>
      <c r="F82">
        <f t="shared" si="13"/>
        <v>7500</v>
      </c>
      <c r="G82">
        <f t="shared" si="13"/>
        <v>7500</v>
      </c>
      <c r="H82">
        <f t="shared" si="13"/>
        <v>7500</v>
      </c>
      <c r="I82">
        <f t="shared" si="13"/>
        <v>7500</v>
      </c>
      <c r="J82">
        <f t="shared" si="13"/>
        <v>7500</v>
      </c>
      <c r="K82">
        <f t="shared" si="13"/>
        <v>7500</v>
      </c>
      <c r="L82">
        <f t="shared" si="13"/>
        <v>7500</v>
      </c>
      <c r="M82">
        <f t="shared" si="13"/>
        <v>7500</v>
      </c>
      <c r="N82">
        <f t="shared" si="13"/>
        <v>0</v>
      </c>
      <c r="O82">
        <f t="shared" si="13"/>
        <v>0</v>
      </c>
      <c r="P82">
        <f t="shared" si="13"/>
        <v>0</v>
      </c>
      <c r="Q82">
        <f t="shared" si="13"/>
        <v>0</v>
      </c>
      <c r="R82">
        <f t="shared" si="13"/>
        <v>0</v>
      </c>
      <c r="S82">
        <f t="shared" si="13"/>
        <v>0</v>
      </c>
      <c r="T82">
        <f t="shared" si="13"/>
        <v>0</v>
      </c>
      <c r="U82">
        <f t="shared" si="13"/>
        <v>0</v>
      </c>
      <c r="V82">
        <f t="shared" si="13"/>
        <v>0</v>
      </c>
      <c r="W82">
        <f t="shared" si="13"/>
        <v>0</v>
      </c>
      <c r="X82">
        <f t="shared" si="13"/>
        <v>0</v>
      </c>
      <c r="Y82">
        <f t="shared" si="13"/>
        <v>0</v>
      </c>
      <c r="Z82">
        <f t="shared" si="13"/>
        <v>0</v>
      </c>
      <c r="AA82">
        <f t="shared" si="13"/>
        <v>0</v>
      </c>
      <c r="AB82">
        <f t="shared" si="13"/>
        <v>0</v>
      </c>
      <c r="AC82">
        <f t="shared" si="13"/>
        <v>0</v>
      </c>
      <c r="AD82">
        <f t="shared" si="13"/>
        <v>0</v>
      </c>
      <c r="AE82">
        <f t="shared" si="13"/>
        <v>0</v>
      </c>
      <c r="AF82">
        <f t="shared" si="13"/>
        <v>0</v>
      </c>
      <c r="AG82">
        <f t="shared" si="13"/>
        <v>0</v>
      </c>
      <c r="AH82">
        <f t="shared" si="13"/>
        <v>0</v>
      </c>
    </row>
    <row r="83" spans="1:34" x14ac:dyDescent="0.35">
      <c r="A83" t="s">
        <v>31</v>
      </c>
      <c r="C83">
        <f t="shared" si="13"/>
        <v>7500</v>
      </c>
      <c r="D83">
        <f t="shared" si="13"/>
        <v>7500</v>
      </c>
      <c r="E83">
        <f t="shared" si="13"/>
        <v>7500</v>
      </c>
      <c r="F83">
        <f t="shared" si="13"/>
        <v>0</v>
      </c>
      <c r="G83">
        <f t="shared" si="13"/>
        <v>0</v>
      </c>
      <c r="H83">
        <f t="shared" si="13"/>
        <v>0</v>
      </c>
      <c r="I83">
        <f t="shared" si="13"/>
        <v>0</v>
      </c>
      <c r="J83">
        <f t="shared" si="13"/>
        <v>0</v>
      </c>
      <c r="K83">
        <f t="shared" si="13"/>
        <v>0</v>
      </c>
      <c r="L83">
        <f t="shared" si="13"/>
        <v>0</v>
      </c>
      <c r="M83">
        <f t="shared" si="13"/>
        <v>0</v>
      </c>
      <c r="N83">
        <f t="shared" si="13"/>
        <v>0</v>
      </c>
      <c r="O83">
        <f t="shared" si="13"/>
        <v>0</v>
      </c>
      <c r="P83">
        <f t="shared" si="13"/>
        <v>0</v>
      </c>
      <c r="Q83">
        <f t="shared" si="13"/>
        <v>0</v>
      </c>
      <c r="R83">
        <f t="shared" si="13"/>
        <v>0</v>
      </c>
      <c r="S83">
        <f t="shared" si="13"/>
        <v>0</v>
      </c>
      <c r="T83">
        <f t="shared" si="13"/>
        <v>0</v>
      </c>
      <c r="U83">
        <f t="shared" si="13"/>
        <v>0</v>
      </c>
      <c r="V83">
        <f t="shared" si="13"/>
        <v>0</v>
      </c>
      <c r="W83">
        <f t="shared" si="13"/>
        <v>0</v>
      </c>
      <c r="X83">
        <f t="shared" si="13"/>
        <v>0</v>
      </c>
      <c r="Y83">
        <f t="shared" si="13"/>
        <v>0</v>
      </c>
      <c r="Z83">
        <f t="shared" si="13"/>
        <v>0</v>
      </c>
      <c r="AA83">
        <f t="shared" si="13"/>
        <v>0</v>
      </c>
      <c r="AB83">
        <f t="shared" si="13"/>
        <v>0</v>
      </c>
      <c r="AC83">
        <f t="shared" si="13"/>
        <v>0</v>
      </c>
      <c r="AD83">
        <f t="shared" si="13"/>
        <v>0</v>
      </c>
      <c r="AE83">
        <f t="shared" si="13"/>
        <v>0</v>
      </c>
      <c r="AF83">
        <f t="shared" si="13"/>
        <v>0</v>
      </c>
      <c r="AG83">
        <f t="shared" si="13"/>
        <v>0</v>
      </c>
      <c r="AH83">
        <f t="shared" si="13"/>
        <v>0</v>
      </c>
    </row>
    <row r="84" spans="1:34" x14ac:dyDescent="0.35">
      <c r="A84" t="s">
        <v>56</v>
      </c>
      <c r="C84">
        <f t="shared" si="13"/>
        <v>7500</v>
      </c>
      <c r="D84">
        <f t="shared" si="13"/>
        <v>7500</v>
      </c>
      <c r="E84">
        <f t="shared" si="13"/>
        <v>7500</v>
      </c>
      <c r="F84">
        <f t="shared" si="13"/>
        <v>7500</v>
      </c>
      <c r="G84">
        <f t="shared" si="13"/>
        <v>7500</v>
      </c>
      <c r="H84">
        <f t="shared" si="13"/>
        <v>7500</v>
      </c>
      <c r="I84">
        <f t="shared" si="13"/>
        <v>7500</v>
      </c>
      <c r="J84">
        <f t="shared" si="13"/>
        <v>7500</v>
      </c>
      <c r="K84">
        <f t="shared" si="13"/>
        <v>7500</v>
      </c>
      <c r="L84">
        <f t="shared" si="13"/>
        <v>7500</v>
      </c>
      <c r="M84">
        <f t="shared" si="13"/>
        <v>0</v>
      </c>
      <c r="N84">
        <f t="shared" si="13"/>
        <v>0</v>
      </c>
      <c r="O84">
        <f t="shared" si="13"/>
        <v>0</v>
      </c>
      <c r="P84">
        <f t="shared" si="13"/>
        <v>0</v>
      </c>
      <c r="Q84">
        <f t="shared" si="13"/>
        <v>0</v>
      </c>
      <c r="R84">
        <f t="shared" si="13"/>
        <v>0</v>
      </c>
      <c r="S84">
        <f t="shared" si="13"/>
        <v>0</v>
      </c>
      <c r="T84">
        <f t="shared" si="13"/>
        <v>0</v>
      </c>
      <c r="U84">
        <f t="shared" si="13"/>
        <v>0</v>
      </c>
      <c r="V84">
        <f t="shared" si="13"/>
        <v>0</v>
      </c>
      <c r="W84">
        <f t="shared" si="13"/>
        <v>0</v>
      </c>
      <c r="X84">
        <f t="shared" si="13"/>
        <v>0</v>
      </c>
      <c r="Y84">
        <f t="shared" si="13"/>
        <v>0</v>
      </c>
      <c r="Z84">
        <f t="shared" si="13"/>
        <v>0</v>
      </c>
      <c r="AA84">
        <f t="shared" si="13"/>
        <v>0</v>
      </c>
      <c r="AB84">
        <f t="shared" si="13"/>
        <v>0</v>
      </c>
      <c r="AC84">
        <f t="shared" si="13"/>
        <v>0</v>
      </c>
      <c r="AD84">
        <f t="shared" si="13"/>
        <v>0</v>
      </c>
      <c r="AE84">
        <f t="shared" si="13"/>
        <v>0</v>
      </c>
      <c r="AF84">
        <f t="shared" si="13"/>
        <v>0</v>
      </c>
      <c r="AG84">
        <f t="shared" si="13"/>
        <v>0</v>
      </c>
      <c r="AH84">
        <f t="shared" si="13"/>
        <v>0</v>
      </c>
    </row>
    <row r="85" spans="1:34" x14ac:dyDescent="0.35">
      <c r="A85" t="s">
        <v>2</v>
      </c>
      <c r="C85">
        <f t="shared" si="13"/>
        <v>0</v>
      </c>
      <c r="D85">
        <f t="shared" si="13"/>
        <v>0</v>
      </c>
      <c r="E85">
        <f t="shared" si="13"/>
        <v>0</v>
      </c>
      <c r="F85">
        <f t="shared" si="13"/>
        <v>0</v>
      </c>
      <c r="G85">
        <f t="shared" si="13"/>
        <v>0</v>
      </c>
      <c r="H85">
        <f t="shared" si="13"/>
        <v>0</v>
      </c>
      <c r="I85">
        <f t="shared" si="13"/>
        <v>0</v>
      </c>
      <c r="J85">
        <f t="shared" si="13"/>
        <v>0</v>
      </c>
      <c r="K85">
        <f t="shared" si="13"/>
        <v>0</v>
      </c>
      <c r="L85">
        <f t="shared" si="13"/>
        <v>0</v>
      </c>
      <c r="M85">
        <f t="shared" si="13"/>
        <v>0</v>
      </c>
      <c r="N85">
        <f t="shared" si="13"/>
        <v>0</v>
      </c>
      <c r="O85">
        <f t="shared" si="13"/>
        <v>0</v>
      </c>
      <c r="P85">
        <f t="shared" si="13"/>
        <v>0</v>
      </c>
      <c r="Q85">
        <f t="shared" si="13"/>
        <v>0</v>
      </c>
      <c r="R85">
        <f t="shared" si="13"/>
        <v>0</v>
      </c>
      <c r="S85">
        <f t="shared" si="13"/>
        <v>0</v>
      </c>
      <c r="T85">
        <f t="shared" si="13"/>
        <v>0</v>
      </c>
      <c r="U85">
        <f t="shared" si="13"/>
        <v>0</v>
      </c>
      <c r="V85">
        <f t="shared" si="13"/>
        <v>0</v>
      </c>
      <c r="W85">
        <f t="shared" si="13"/>
        <v>0</v>
      </c>
      <c r="X85">
        <f t="shared" si="13"/>
        <v>0</v>
      </c>
      <c r="Y85">
        <f t="shared" si="13"/>
        <v>0</v>
      </c>
      <c r="Z85">
        <f t="shared" si="13"/>
        <v>0</v>
      </c>
      <c r="AA85">
        <f t="shared" si="13"/>
        <v>0</v>
      </c>
      <c r="AB85">
        <f t="shared" si="13"/>
        <v>0</v>
      </c>
      <c r="AC85">
        <f t="shared" si="13"/>
        <v>0</v>
      </c>
      <c r="AD85">
        <f t="shared" si="13"/>
        <v>0</v>
      </c>
      <c r="AE85">
        <f t="shared" si="13"/>
        <v>0</v>
      </c>
      <c r="AF85">
        <f t="shared" si="13"/>
        <v>0</v>
      </c>
      <c r="AG85">
        <f t="shared" si="13"/>
        <v>0</v>
      </c>
      <c r="AH85">
        <f t="shared" si="13"/>
        <v>0</v>
      </c>
    </row>
    <row r="86" spans="1:34" x14ac:dyDescent="0.35">
      <c r="A86" t="s">
        <v>57</v>
      </c>
      <c r="C86">
        <f t="shared" si="13"/>
        <v>7500</v>
      </c>
      <c r="D86">
        <f t="shared" si="13"/>
        <v>7500</v>
      </c>
      <c r="E86">
        <f t="shared" si="13"/>
        <v>7500</v>
      </c>
      <c r="F86">
        <f t="shared" si="13"/>
        <v>0</v>
      </c>
      <c r="G86">
        <f t="shared" si="13"/>
        <v>0</v>
      </c>
      <c r="H86">
        <f t="shared" si="13"/>
        <v>0</v>
      </c>
      <c r="I86">
        <f t="shared" si="13"/>
        <v>0</v>
      </c>
      <c r="J86">
        <f t="shared" si="13"/>
        <v>0</v>
      </c>
      <c r="K86">
        <f t="shared" si="13"/>
        <v>0</v>
      </c>
      <c r="L86">
        <f t="shared" si="13"/>
        <v>0</v>
      </c>
      <c r="M86">
        <f t="shared" si="13"/>
        <v>0</v>
      </c>
      <c r="N86">
        <f t="shared" si="13"/>
        <v>0</v>
      </c>
      <c r="O86">
        <f t="shared" si="13"/>
        <v>0</v>
      </c>
      <c r="P86">
        <f t="shared" si="13"/>
        <v>0</v>
      </c>
      <c r="Q86">
        <f t="shared" si="13"/>
        <v>0</v>
      </c>
      <c r="R86">
        <f t="shared" si="13"/>
        <v>0</v>
      </c>
      <c r="S86">
        <f t="shared" si="13"/>
        <v>0</v>
      </c>
      <c r="T86">
        <f t="shared" si="13"/>
        <v>0</v>
      </c>
      <c r="U86">
        <f t="shared" si="13"/>
        <v>0</v>
      </c>
      <c r="V86">
        <f t="shared" si="13"/>
        <v>0</v>
      </c>
      <c r="W86">
        <f t="shared" si="13"/>
        <v>0</v>
      </c>
      <c r="X86">
        <f t="shared" si="13"/>
        <v>0</v>
      </c>
      <c r="Y86">
        <f t="shared" si="13"/>
        <v>0</v>
      </c>
      <c r="Z86">
        <f t="shared" si="13"/>
        <v>0</v>
      </c>
      <c r="AA86">
        <f t="shared" si="13"/>
        <v>0</v>
      </c>
      <c r="AB86">
        <f t="shared" si="13"/>
        <v>0</v>
      </c>
      <c r="AC86">
        <f t="shared" si="13"/>
        <v>0</v>
      </c>
      <c r="AD86">
        <f t="shared" si="13"/>
        <v>0</v>
      </c>
      <c r="AE86">
        <f t="shared" si="13"/>
        <v>0</v>
      </c>
      <c r="AF86">
        <f t="shared" si="13"/>
        <v>0</v>
      </c>
      <c r="AG86">
        <f t="shared" si="13"/>
        <v>0</v>
      </c>
      <c r="AH86">
        <f t="shared" si="13"/>
        <v>0</v>
      </c>
    </row>
    <row r="87" spans="1:34" x14ac:dyDescent="0.35">
      <c r="A87" t="s">
        <v>58</v>
      </c>
      <c r="C87">
        <f t="shared" si="13"/>
        <v>7500</v>
      </c>
      <c r="D87">
        <f t="shared" si="13"/>
        <v>7500</v>
      </c>
      <c r="E87">
        <f t="shared" si="13"/>
        <v>7500</v>
      </c>
      <c r="F87">
        <f t="shared" si="13"/>
        <v>7500</v>
      </c>
      <c r="G87">
        <f t="shared" si="13"/>
        <v>7500</v>
      </c>
      <c r="H87">
        <f t="shared" si="13"/>
        <v>7500</v>
      </c>
      <c r="I87">
        <f t="shared" si="13"/>
        <v>7500</v>
      </c>
      <c r="J87">
        <f t="shared" si="13"/>
        <v>7500</v>
      </c>
      <c r="K87">
        <f t="shared" si="13"/>
        <v>7500</v>
      </c>
      <c r="L87">
        <f t="shared" si="13"/>
        <v>0</v>
      </c>
      <c r="M87">
        <f t="shared" si="13"/>
        <v>0</v>
      </c>
      <c r="N87">
        <f t="shared" si="13"/>
        <v>0</v>
      </c>
      <c r="O87">
        <f t="shared" si="13"/>
        <v>0</v>
      </c>
      <c r="P87">
        <f t="shared" si="13"/>
        <v>0</v>
      </c>
      <c r="Q87">
        <f t="shared" si="13"/>
        <v>0</v>
      </c>
      <c r="R87">
        <f t="shared" si="13"/>
        <v>0</v>
      </c>
      <c r="S87">
        <f t="shared" si="13"/>
        <v>0</v>
      </c>
      <c r="T87">
        <f t="shared" si="13"/>
        <v>0</v>
      </c>
      <c r="U87">
        <f t="shared" si="13"/>
        <v>0</v>
      </c>
      <c r="V87">
        <f t="shared" si="13"/>
        <v>0</v>
      </c>
      <c r="W87">
        <f t="shared" si="13"/>
        <v>0</v>
      </c>
      <c r="X87">
        <f t="shared" si="13"/>
        <v>0</v>
      </c>
      <c r="Y87">
        <f t="shared" si="13"/>
        <v>0</v>
      </c>
      <c r="Z87">
        <f t="shared" si="13"/>
        <v>0</v>
      </c>
      <c r="AA87">
        <f t="shared" si="13"/>
        <v>0</v>
      </c>
      <c r="AB87">
        <f t="shared" si="13"/>
        <v>0</v>
      </c>
      <c r="AC87">
        <f t="shared" si="13"/>
        <v>0</v>
      </c>
      <c r="AD87">
        <f t="shared" si="13"/>
        <v>0</v>
      </c>
      <c r="AE87">
        <f t="shared" si="13"/>
        <v>0</v>
      </c>
      <c r="AF87">
        <f t="shared" si="13"/>
        <v>0</v>
      </c>
      <c r="AG87">
        <f t="shared" si="13"/>
        <v>0</v>
      </c>
      <c r="AH87">
        <f t="shared" si="13"/>
        <v>0</v>
      </c>
    </row>
    <row r="88" spans="1:34" x14ac:dyDescent="0.35">
      <c r="A88" t="s">
        <v>59</v>
      </c>
      <c r="C88">
        <f t="shared" si="13"/>
        <v>7500</v>
      </c>
      <c r="D88">
        <f t="shared" si="13"/>
        <v>7500</v>
      </c>
      <c r="E88">
        <f t="shared" si="13"/>
        <v>7500</v>
      </c>
      <c r="F88">
        <f t="shared" si="13"/>
        <v>7500</v>
      </c>
      <c r="G88">
        <f t="shared" si="13"/>
        <v>7500</v>
      </c>
      <c r="H88">
        <f t="shared" si="13"/>
        <v>7500</v>
      </c>
      <c r="I88">
        <f t="shared" si="13"/>
        <v>7500</v>
      </c>
      <c r="J88">
        <f t="shared" si="13"/>
        <v>7500</v>
      </c>
      <c r="K88">
        <f t="shared" si="13"/>
        <v>7500</v>
      </c>
      <c r="L88">
        <f t="shared" si="13"/>
        <v>7500</v>
      </c>
      <c r="M88">
        <f t="shared" si="13"/>
        <v>0</v>
      </c>
      <c r="N88">
        <f t="shared" si="13"/>
        <v>0</v>
      </c>
      <c r="O88">
        <f t="shared" si="13"/>
        <v>0</v>
      </c>
      <c r="P88">
        <f t="shared" si="13"/>
        <v>0</v>
      </c>
      <c r="Q88">
        <f t="shared" si="13"/>
        <v>0</v>
      </c>
      <c r="R88">
        <f t="shared" si="13"/>
        <v>0</v>
      </c>
      <c r="S88">
        <f t="shared" si="13"/>
        <v>0</v>
      </c>
      <c r="T88">
        <f t="shared" si="13"/>
        <v>0</v>
      </c>
      <c r="U88">
        <f t="shared" si="13"/>
        <v>0</v>
      </c>
      <c r="V88">
        <f t="shared" si="13"/>
        <v>0</v>
      </c>
      <c r="W88">
        <f t="shared" si="13"/>
        <v>0</v>
      </c>
      <c r="X88">
        <f t="shared" si="13"/>
        <v>0</v>
      </c>
      <c r="Y88">
        <f t="shared" si="13"/>
        <v>0</v>
      </c>
      <c r="Z88">
        <f t="shared" si="13"/>
        <v>0</v>
      </c>
      <c r="AA88">
        <f t="shared" si="13"/>
        <v>0</v>
      </c>
      <c r="AB88">
        <f t="shared" si="13"/>
        <v>0</v>
      </c>
      <c r="AC88">
        <f t="shared" si="13"/>
        <v>0</v>
      </c>
      <c r="AD88">
        <f t="shared" si="13"/>
        <v>0</v>
      </c>
      <c r="AE88">
        <f t="shared" si="13"/>
        <v>0</v>
      </c>
      <c r="AF88">
        <f t="shared" si="13"/>
        <v>0</v>
      </c>
      <c r="AG88">
        <f t="shared" si="13"/>
        <v>0</v>
      </c>
      <c r="AH88">
        <f t="shared" si="13"/>
        <v>0</v>
      </c>
    </row>
    <row r="89" spans="1:34" x14ac:dyDescent="0.35">
      <c r="A89" t="s">
        <v>60</v>
      </c>
      <c r="C89">
        <f t="shared" si="13"/>
        <v>7500</v>
      </c>
      <c r="D89">
        <f t="shared" si="13"/>
        <v>7500</v>
      </c>
      <c r="E89">
        <f t="shared" si="13"/>
        <v>7500</v>
      </c>
      <c r="F89">
        <f t="shared" si="13"/>
        <v>7500</v>
      </c>
      <c r="G89">
        <f t="shared" si="13"/>
        <v>7500</v>
      </c>
      <c r="H89">
        <f t="shared" si="13"/>
        <v>7500</v>
      </c>
      <c r="I89">
        <f t="shared" si="13"/>
        <v>7500</v>
      </c>
      <c r="J89">
        <f t="shared" si="13"/>
        <v>7500</v>
      </c>
      <c r="K89">
        <f t="shared" si="13"/>
        <v>7500</v>
      </c>
      <c r="L89">
        <f t="shared" si="13"/>
        <v>7500</v>
      </c>
      <c r="M89">
        <f t="shared" si="13"/>
        <v>0</v>
      </c>
      <c r="N89">
        <f t="shared" si="13"/>
        <v>0</v>
      </c>
      <c r="O89">
        <f t="shared" si="13"/>
        <v>0</v>
      </c>
      <c r="P89">
        <f t="shared" si="13"/>
        <v>0</v>
      </c>
      <c r="Q89">
        <f t="shared" si="13"/>
        <v>0</v>
      </c>
      <c r="R89">
        <f t="shared" si="13"/>
        <v>0</v>
      </c>
      <c r="S89">
        <f t="shared" si="13"/>
        <v>0</v>
      </c>
      <c r="T89">
        <f t="shared" si="13"/>
        <v>0</v>
      </c>
      <c r="U89">
        <f t="shared" si="13"/>
        <v>0</v>
      </c>
      <c r="V89">
        <f t="shared" si="13"/>
        <v>0</v>
      </c>
      <c r="W89">
        <f t="shared" si="13"/>
        <v>0</v>
      </c>
      <c r="X89">
        <f t="shared" si="13"/>
        <v>0</v>
      </c>
      <c r="Y89">
        <f t="shared" si="13"/>
        <v>0</v>
      </c>
      <c r="Z89">
        <f t="shared" si="13"/>
        <v>0</v>
      </c>
      <c r="AA89">
        <f t="shared" si="13"/>
        <v>0</v>
      </c>
      <c r="AB89">
        <f t="shared" si="13"/>
        <v>0</v>
      </c>
      <c r="AC89">
        <f t="shared" si="13"/>
        <v>0</v>
      </c>
      <c r="AD89">
        <f t="shared" si="13"/>
        <v>0</v>
      </c>
      <c r="AE89">
        <f t="shared" si="13"/>
        <v>0</v>
      </c>
      <c r="AF89">
        <f t="shared" si="13"/>
        <v>0</v>
      </c>
      <c r="AG89">
        <f t="shared" si="13"/>
        <v>0</v>
      </c>
      <c r="AH89">
        <f t="shared" ref="AH89" si="14">IF(AI19&lt;200000,7500,0)</f>
        <v>0</v>
      </c>
    </row>
    <row r="91" spans="1:34" x14ac:dyDescent="0.35">
      <c r="A91" t="s">
        <v>78</v>
      </c>
      <c r="C91">
        <v>2019</v>
      </c>
      <c r="D91" s="23">
        <v>2020</v>
      </c>
      <c r="E91" s="23">
        <v>2021</v>
      </c>
      <c r="F91" s="23">
        <v>2022</v>
      </c>
      <c r="G91" s="23">
        <v>2023</v>
      </c>
      <c r="H91" s="23">
        <v>2024</v>
      </c>
      <c r="I91" s="23">
        <v>2025</v>
      </c>
      <c r="J91" s="23">
        <v>2026</v>
      </c>
      <c r="K91" s="23">
        <v>2027</v>
      </c>
      <c r="L91" s="23">
        <v>2028</v>
      </c>
      <c r="M91" s="23">
        <v>2029</v>
      </c>
      <c r="N91" s="23">
        <v>2030</v>
      </c>
      <c r="O91" s="23">
        <v>2031</v>
      </c>
      <c r="P91" s="23">
        <v>2032</v>
      </c>
      <c r="Q91" s="23">
        <v>2033</v>
      </c>
      <c r="R91" s="23">
        <v>2034</v>
      </c>
      <c r="S91" s="23">
        <v>2035</v>
      </c>
      <c r="T91" s="23">
        <v>2036</v>
      </c>
      <c r="U91" s="23">
        <v>2037</v>
      </c>
      <c r="V91" s="23">
        <v>2038</v>
      </c>
      <c r="W91" s="23">
        <v>2039</v>
      </c>
      <c r="X91" s="23">
        <v>2040</v>
      </c>
      <c r="Y91" s="23">
        <v>2041</v>
      </c>
      <c r="Z91" s="23">
        <v>2042</v>
      </c>
      <c r="AA91" s="23">
        <v>2043</v>
      </c>
      <c r="AB91" s="23">
        <v>2044</v>
      </c>
      <c r="AC91" s="23">
        <v>2045</v>
      </c>
      <c r="AD91" s="23">
        <v>2046</v>
      </c>
      <c r="AE91" s="23">
        <v>2047</v>
      </c>
      <c r="AF91" s="23">
        <v>2048</v>
      </c>
      <c r="AG91" s="23">
        <v>2049</v>
      </c>
      <c r="AH91" s="23">
        <v>2050</v>
      </c>
    </row>
    <row r="92" spans="1:34" x14ac:dyDescent="0.35">
      <c r="C92" s="18">
        <f>SUMPRODUCT(C73:C89,C50:C66)/SUM(C50:C66)</f>
        <v>2745.8606136031603</v>
      </c>
      <c r="D92" s="18">
        <f>SUMPRODUCT(D73:D89,D50:D66)/SUM(D50:D66)</f>
        <v>2745.8606136031603</v>
      </c>
      <c r="E92" s="18">
        <f t="shared" ref="E92:AH92" si="15">SUMPRODUCT(E73:E89,E50:E66)/SUM(E50:E66)</f>
        <v>2745.8606136031599</v>
      </c>
      <c r="F92" s="18">
        <f t="shared" si="15"/>
        <v>1913.0458308533071</v>
      </c>
      <c r="G92" s="18">
        <f t="shared" si="15"/>
        <v>1531.911151993939</v>
      </c>
      <c r="H92" s="18">
        <f t="shared" si="15"/>
        <v>933.18813916995873</v>
      </c>
      <c r="I92" s="18">
        <f t="shared" si="15"/>
        <v>933.18813916995794</v>
      </c>
      <c r="J92" s="18">
        <f t="shared" si="15"/>
        <v>744.00735890915064</v>
      </c>
      <c r="K92" s="18">
        <f t="shared" si="15"/>
        <v>744.00735890915098</v>
      </c>
      <c r="L92" s="18">
        <f t="shared" si="15"/>
        <v>414.07391374925612</v>
      </c>
      <c r="M92" s="18">
        <f t="shared" si="15"/>
        <v>154.75353065310316</v>
      </c>
      <c r="N92" s="18">
        <f t="shared" si="15"/>
        <v>18.397272874844436</v>
      </c>
      <c r="O92" s="18">
        <f t="shared" si="15"/>
        <v>18.397272874844436</v>
      </c>
      <c r="P92" s="18">
        <f t="shared" si="15"/>
        <v>18.397272874844433</v>
      </c>
      <c r="Q92" s="18">
        <f t="shared" si="15"/>
        <v>18.397272874844436</v>
      </c>
      <c r="R92" s="18">
        <f t="shared" si="15"/>
        <v>18.397272874844436</v>
      </c>
      <c r="S92" s="18">
        <f t="shared" si="15"/>
        <v>0</v>
      </c>
      <c r="T92" s="18">
        <f t="shared" si="15"/>
        <v>0</v>
      </c>
      <c r="U92" s="18">
        <f t="shared" si="15"/>
        <v>0</v>
      </c>
      <c r="V92" s="18">
        <f t="shared" si="15"/>
        <v>0</v>
      </c>
      <c r="W92" s="18">
        <f t="shared" si="15"/>
        <v>0</v>
      </c>
      <c r="X92" s="18">
        <f t="shared" si="15"/>
        <v>0</v>
      </c>
      <c r="Y92" s="18">
        <f t="shared" si="15"/>
        <v>0</v>
      </c>
      <c r="Z92" s="18">
        <f t="shared" si="15"/>
        <v>0</v>
      </c>
      <c r="AA92" s="18">
        <f t="shared" si="15"/>
        <v>0</v>
      </c>
      <c r="AB92" s="18">
        <f t="shared" si="15"/>
        <v>0</v>
      </c>
      <c r="AC92" s="18">
        <f t="shared" si="15"/>
        <v>0</v>
      </c>
      <c r="AD92" s="18">
        <f t="shared" si="15"/>
        <v>0</v>
      </c>
      <c r="AE92" s="18">
        <f t="shared" si="15"/>
        <v>0</v>
      </c>
      <c r="AF92" s="18">
        <f t="shared" si="15"/>
        <v>0</v>
      </c>
      <c r="AG92" s="18">
        <f t="shared" si="15"/>
        <v>0</v>
      </c>
      <c r="AH92" s="18">
        <f t="shared" si="15"/>
        <v>0</v>
      </c>
    </row>
  </sheetData>
  <mergeCells count="1">
    <mergeCell ref="B44:C44"/>
  </mergeCells>
  <conditionalFormatting sqref="D3:AI19">
    <cfRule type="expression" dxfId="1" priority="1">
      <formula>D3&gt;600000</formula>
    </cfRule>
    <cfRule type="expression" dxfId="0" priority="2">
      <formula>D3&gt;200000</formula>
    </cfRule>
  </conditionalFormatting>
  <pageMargins left="0.7" right="0.7" top="0.75" bottom="0.75" header="0.3" footer="0.3"/>
  <pageSetup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Q51"/>
  <sheetViews>
    <sheetView workbookViewId="0"/>
  </sheetViews>
  <sheetFormatPr defaultRowHeight="14.5" x14ac:dyDescent="0.35"/>
  <cols>
    <col min="3" max="3" width="26.81640625" bestFit="1" customWidth="1"/>
  </cols>
  <sheetData>
    <row r="2" spans="1:17" x14ac:dyDescent="0.35">
      <c r="A2" t="s">
        <v>79</v>
      </c>
      <c r="B2" t="s">
        <v>80</v>
      </c>
      <c r="C2" t="s">
        <v>81</v>
      </c>
      <c r="D2" t="s">
        <v>82</v>
      </c>
      <c r="E2" t="s">
        <v>83</v>
      </c>
      <c r="F2" t="s">
        <v>84</v>
      </c>
      <c r="G2" t="s">
        <v>85</v>
      </c>
      <c r="H2" t="s">
        <v>86</v>
      </c>
      <c r="I2" t="s">
        <v>87</v>
      </c>
      <c r="J2" t="s">
        <v>88</v>
      </c>
      <c r="K2" t="s">
        <v>89</v>
      </c>
      <c r="L2" t="s">
        <v>90</v>
      </c>
      <c r="M2" t="s">
        <v>91</v>
      </c>
      <c r="N2" t="s">
        <v>92</v>
      </c>
      <c r="O2" t="s">
        <v>93</v>
      </c>
      <c r="P2" t="s">
        <v>94</v>
      </c>
    </row>
    <row r="3" spans="1:17" x14ac:dyDescent="0.35">
      <c r="A3" t="s">
        <v>2</v>
      </c>
      <c r="B3" t="s">
        <v>75</v>
      </c>
      <c r="C3" t="s">
        <v>95</v>
      </c>
      <c r="D3">
        <v>6500</v>
      </c>
      <c r="E3">
        <v>5750</v>
      </c>
      <c r="F3">
        <v>10175</v>
      </c>
      <c r="G3">
        <v>10050</v>
      </c>
      <c r="H3">
        <v>13950</v>
      </c>
      <c r="P3">
        <v>46425</v>
      </c>
      <c r="Q3" t="s">
        <v>95</v>
      </c>
    </row>
    <row r="4" spans="1:17" x14ac:dyDescent="0.35">
      <c r="A4" t="s">
        <v>57</v>
      </c>
      <c r="B4" t="s">
        <v>76</v>
      </c>
      <c r="C4" t="s">
        <v>96</v>
      </c>
      <c r="D4">
        <v>1123</v>
      </c>
      <c r="E4">
        <v>1205</v>
      </c>
      <c r="F4">
        <v>1820</v>
      </c>
      <c r="G4">
        <v>1399</v>
      </c>
      <c r="H4">
        <v>1914</v>
      </c>
      <c r="P4">
        <v>7461</v>
      </c>
      <c r="Q4" t="s">
        <v>96</v>
      </c>
    </row>
    <row r="5" spans="1:17" x14ac:dyDescent="0.35">
      <c r="A5" t="s">
        <v>51</v>
      </c>
      <c r="B5" t="s">
        <v>75</v>
      </c>
      <c r="C5" t="s">
        <v>97</v>
      </c>
      <c r="D5">
        <v>925</v>
      </c>
      <c r="E5">
        <v>1225</v>
      </c>
      <c r="F5">
        <v>2166</v>
      </c>
      <c r="G5">
        <v>910</v>
      </c>
      <c r="H5">
        <v>1396</v>
      </c>
      <c r="P5">
        <v>6622</v>
      </c>
      <c r="Q5" t="s">
        <v>97</v>
      </c>
    </row>
    <row r="6" spans="1:17" x14ac:dyDescent="0.35">
      <c r="A6" t="s">
        <v>2</v>
      </c>
      <c r="B6" t="s">
        <v>75</v>
      </c>
      <c r="C6" t="s">
        <v>98</v>
      </c>
      <c r="D6">
        <v>775</v>
      </c>
      <c r="E6">
        <v>900</v>
      </c>
      <c r="F6">
        <v>2175</v>
      </c>
      <c r="G6">
        <v>1050</v>
      </c>
      <c r="H6">
        <v>1375</v>
      </c>
      <c r="P6">
        <v>6275</v>
      </c>
      <c r="Q6" t="s">
        <v>98</v>
      </c>
    </row>
    <row r="7" spans="1:17" x14ac:dyDescent="0.35">
      <c r="A7" t="s">
        <v>46</v>
      </c>
      <c r="B7" t="s">
        <v>76</v>
      </c>
      <c r="C7" t="s">
        <v>99</v>
      </c>
      <c r="D7">
        <v>1192</v>
      </c>
      <c r="E7">
        <v>1213</v>
      </c>
      <c r="F7">
        <v>1311</v>
      </c>
      <c r="G7">
        <v>981</v>
      </c>
      <c r="H7">
        <v>816</v>
      </c>
      <c r="P7">
        <v>5513</v>
      </c>
      <c r="Q7" t="s">
        <v>99</v>
      </c>
    </row>
    <row r="8" spans="1:17" x14ac:dyDescent="0.35">
      <c r="A8" t="s">
        <v>2</v>
      </c>
      <c r="B8" t="s">
        <v>75</v>
      </c>
      <c r="C8" t="s">
        <v>100</v>
      </c>
      <c r="D8">
        <v>725</v>
      </c>
      <c r="E8">
        <v>625</v>
      </c>
      <c r="F8">
        <v>2275</v>
      </c>
      <c r="G8">
        <v>825</v>
      </c>
      <c r="H8">
        <v>1025</v>
      </c>
      <c r="P8">
        <v>5475</v>
      </c>
      <c r="Q8" t="s">
        <v>100</v>
      </c>
    </row>
    <row r="9" spans="1:17" x14ac:dyDescent="0.35">
      <c r="A9" t="s">
        <v>31</v>
      </c>
      <c r="B9" t="s">
        <v>75</v>
      </c>
      <c r="C9" t="s">
        <v>101</v>
      </c>
      <c r="D9">
        <v>717</v>
      </c>
      <c r="E9">
        <v>654</v>
      </c>
      <c r="F9">
        <v>1314</v>
      </c>
      <c r="G9">
        <v>951</v>
      </c>
      <c r="H9">
        <v>1216</v>
      </c>
      <c r="P9">
        <v>4852</v>
      </c>
      <c r="Q9" t="s">
        <v>101</v>
      </c>
    </row>
    <row r="10" spans="1:17" x14ac:dyDescent="0.35">
      <c r="A10" t="s">
        <v>51</v>
      </c>
      <c r="B10" t="s">
        <v>76</v>
      </c>
      <c r="C10" t="s">
        <v>102</v>
      </c>
      <c r="D10">
        <v>675</v>
      </c>
      <c r="E10">
        <v>615</v>
      </c>
      <c r="F10">
        <v>1230</v>
      </c>
      <c r="G10">
        <v>405</v>
      </c>
      <c r="H10">
        <v>408</v>
      </c>
      <c r="P10">
        <v>3333</v>
      </c>
      <c r="Q10" t="s">
        <v>102</v>
      </c>
    </row>
    <row r="11" spans="1:17" x14ac:dyDescent="0.35">
      <c r="A11" t="s">
        <v>48</v>
      </c>
      <c r="B11" t="s">
        <v>76</v>
      </c>
      <c r="C11" t="s">
        <v>103</v>
      </c>
      <c r="D11">
        <v>376</v>
      </c>
      <c r="E11">
        <v>414</v>
      </c>
      <c r="F11">
        <v>436</v>
      </c>
      <c r="G11">
        <v>416</v>
      </c>
      <c r="H11">
        <v>727</v>
      </c>
      <c r="P11">
        <v>2369</v>
      </c>
      <c r="Q11" t="s">
        <v>103</v>
      </c>
    </row>
    <row r="12" spans="1:17" x14ac:dyDescent="0.35">
      <c r="A12" t="s">
        <v>50</v>
      </c>
      <c r="B12" t="s">
        <v>76</v>
      </c>
      <c r="C12" t="s">
        <v>104</v>
      </c>
      <c r="D12">
        <v>557</v>
      </c>
      <c r="E12">
        <v>573</v>
      </c>
      <c r="F12">
        <v>611</v>
      </c>
      <c r="G12">
        <v>585</v>
      </c>
      <c r="H12">
        <v>605</v>
      </c>
      <c r="P12">
        <v>2931</v>
      </c>
      <c r="Q12" t="s">
        <v>104</v>
      </c>
    </row>
    <row r="13" spans="1:17" x14ac:dyDescent="0.35">
      <c r="A13" t="s">
        <v>51</v>
      </c>
      <c r="B13" t="s">
        <v>76</v>
      </c>
      <c r="C13" t="s">
        <v>105</v>
      </c>
      <c r="D13">
        <v>436</v>
      </c>
      <c r="E13">
        <v>589</v>
      </c>
      <c r="F13">
        <v>383</v>
      </c>
      <c r="G13">
        <v>347</v>
      </c>
      <c r="H13">
        <v>390</v>
      </c>
      <c r="P13">
        <v>2145</v>
      </c>
      <c r="Q13" t="s">
        <v>105</v>
      </c>
    </row>
    <row r="14" spans="1:17" x14ac:dyDescent="0.35">
      <c r="A14" t="s">
        <v>48</v>
      </c>
      <c r="B14" t="s">
        <v>75</v>
      </c>
      <c r="C14" t="s">
        <v>106</v>
      </c>
      <c r="D14">
        <v>255</v>
      </c>
      <c r="E14">
        <v>350</v>
      </c>
      <c r="F14">
        <v>359</v>
      </c>
      <c r="G14">
        <v>331</v>
      </c>
      <c r="H14">
        <v>439</v>
      </c>
      <c r="P14">
        <v>1734</v>
      </c>
      <c r="Q14" t="s">
        <v>106</v>
      </c>
    </row>
    <row r="15" spans="1:17" x14ac:dyDescent="0.35">
      <c r="A15" t="s">
        <v>53</v>
      </c>
      <c r="B15" t="s">
        <v>76</v>
      </c>
      <c r="C15" t="s">
        <v>107</v>
      </c>
      <c r="D15">
        <v>279</v>
      </c>
      <c r="E15">
        <v>505</v>
      </c>
      <c r="F15">
        <v>230</v>
      </c>
      <c r="G15">
        <v>245</v>
      </c>
      <c r="H15">
        <v>329</v>
      </c>
      <c r="P15">
        <v>1588</v>
      </c>
      <c r="Q15" t="s">
        <v>107</v>
      </c>
    </row>
    <row r="16" spans="1:17" x14ac:dyDescent="0.35">
      <c r="A16" t="s">
        <v>58</v>
      </c>
      <c r="B16" t="s">
        <v>75</v>
      </c>
      <c r="C16" t="s">
        <v>108</v>
      </c>
      <c r="D16">
        <v>164</v>
      </c>
      <c r="E16">
        <v>118</v>
      </c>
      <c r="F16">
        <v>581</v>
      </c>
      <c r="G16">
        <v>400</v>
      </c>
      <c r="H16">
        <v>264</v>
      </c>
      <c r="P16">
        <v>1527</v>
      </c>
      <c r="Q16" t="s">
        <v>108</v>
      </c>
    </row>
    <row r="17" spans="1:17" x14ac:dyDescent="0.35">
      <c r="A17" t="s">
        <v>67</v>
      </c>
      <c r="B17" t="s">
        <v>75</v>
      </c>
      <c r="C17" t="s">
        <v>109</v>
      </c>
      <c r="D17">
        <v>210</v>
      </c>
      <c r="E17">
        <v>186</v>
      </c>
      <c r="F17">
        <v>212</v>
      </c>
      <c r="G17">
        <v>237</v>
      </c>
      <c r="H17">
        <v>228</v>
      </c>
      <c r="P17">
        <v>1073</v>
      </c>
      <c r="Q17" t="s">
        <v>109</v>
      </c>
    </row>
    <row r="18" spans="1:17" x14ac:dyDescent="0.35">
      <c r="A18" t="s">
        <v>47</v>
      </c>
      <c r="B18" t="s">
        <v>75</v>
      </c>
      <c r="C18" t="s">
        <v>110</v>
      </c>
      <c r="G18">
        <v>253</v>
      </c>
      <c r="H18">
        <v>856</v>
      </c>
      <c r="P18">
        <v>1109</v>
      </c>
      <c r="Q18" t="s">
        <v>110</v>
      </c>
    </row>
    <row r="19" spans="1:17" x14ac:dyDescent="0.35">
      <c r="A19" t="s">
        <v>55</v>
      </c>
      <c r="B19" t="s">
        <v>76</v>
      </c>
      <c r="C19" t="s">
        <v>111</v>
      </c>
      <c r="D19">
        <v>133</v>
      </c>
      <c r="E19">
        <v>157</v>
      </c>
      <c r="F19">
        <v>341</v>
      </c>
      <c r="G19">
        <v>163</v>
      </c>
      <c r="H19">
        <v>232</v>
      </c>
      <c r="P19">
        <v>1026</v>
      </c>
      <c r="Q19" t="s">
        <v>111</v>
      </c>
    </row>
    <row r="20" spans="1:17" x14ac:dyDescent="0.35">
      <c r="A20" t="s">
        <v>56</v>
      </c>
      <c r="B20" t="s">
        <v>76</v>
      </c>
      <c r="C20" t="s">
        <v>112</v>
      </c>
      <c r="D20">
        <v>150</v>
      </c>
      <c r="E20">
        <v>160</v>
      </c>
      <c r="F20">
        <v>195</v>
      </c>
      <c r="G20">
        <v>155</v>
      </c>
      <c r="H20">
        <v>170</v>
      </c>
      <c r="P20">
        <v>830</v>
      </c>
      <c r="Q20" t="s">
        <v>112</v>
      </c>
    </row>
    <row r="21" spans="1:17" x14ac:dyDescent="0.35">
      <c r="A21" t="s">
        <v>48</v>
      </c>
      <c r="B21" t="s">
        <v>76</v>
      </c>
      <c r="C21" t="s">
        <v>113</v>
      </c>
      <c r="D21">
        <v>216</v>
      </c>
      <c r="E21">
        <v>185</v>
      </c>
      <c r="F21">
        <v>175</v>
      </c>
      <c r="G21">
        <v>53</v>
      </c>
      <c r="H21">
        <v>27</v>
      </c>
      <c r="P21">
        <v>656</v>
      </c>
      <c r="Q21" t="s">
        <v>113</v>
      </c>
    </row>
    <row r="22" spans="1:17" x14ac:dyDescent="0.35">
      <c r="A22" t="s">
        <v>54</v>
      </c>
      <c r="B22" t="s">
        <v>76</v>
      </c>
      <c r="C22" t="s">
        <v>114</v>
      </c>
      <c r="D22">
        <v>140</v>
      </c>
      <c r="E22">
        <v>145</v>
      </c>
      <c r="F22">
        <v>135</v>
      </c>
      <c r="G22">
        <v>173</v>
      </c>
      <c r="H22">
        <v>225</v>
      </c>
      <c r="P22">
        <v>818</v>
      </c>
      <c r="Q22" t="s">
        <v>114</v>
      </c>
    </row>
    <row r="23" spans="1:17" x14ac:dyDescent="0.35">
      <c r="A23" t="s">
        <v>59</v>
      </c>
      <c r="B23" t="s">
        <v>76</v>
      </c>
      <c r="C23" t="s">
        <v>115</v>
      </c>
      <c r="D23">
        <v>95</v>
      </c>
      <c r="E23">
        <v>105</v>
      </c>
      <c r="F23">
        <v>155</v>
      </c>
      <c r="G23">
        <v>100</v>
      </c>
      <c r="H23">
        <v>120</v>
      </c>
      <c r="P23">
        <v>575</v>
      </c>
      <c r="Q23" t="s">
        <v>115</v>
      </c>
    </row>
    <row r="24" spans="1:17" x14ac:dyDescent="0.35">
      <c r="A24" t="s">
        <v>54</v>
      </c>
      <c r="B24" t="s">
        <v>76</v>
      </c>
      <c r="C24" t="s">
        <v>116</v>
      </c>
      <c r="D24">
        <v>74</v>
      </c>
      <c r="E24">
        <v>72</v>
      </c>
      <c r="F24">
        <v>175</v>
      </c>
      <c r="G24">
        <v>220</v>
      </c>
      <c r="H24">
        <v>275</v>
      </c>
      <c r="P24">
        <v>816</v>
      </c>
      <c r="Q24" t="s">
        <v>116</v>
      </c>
    </row>
    <row r="25" spans="1:17" x14ac:dyDescent="0.35">
      <c r="A25" t="s">
        <v>59</v>
      </c>
      <c r="B25" t="s">
        <v>76</v>
      </c>
      <c r="C25" t="s">
        <v>117</v>
      </c>
      <c r="D25">
        <v>90</v>
      </c>
      <c r="E25">
        <v>100</v>
      </c>
      <c r="F25">
        <v>125</v>
      </c>
      <c r="G25">
        <v>85</v>
      </c>
      <c r="H25">
        <v>95</v>
      </c>
      <c r="P25">
        <v>495</v>
      </c>
      <c r="Q25" t="s">
        <v>117</v>
      </c>
    </row>
    <row r="26" spans="1:17" x14ac:dyDescent="0.35">
      <c r="A26" t="s">
        <v>56</v>
      </c>
      <c r="B26" t="s">
        <v>76</v>
      </c>
      <c r="C26" t="s">
        <v>118</v>
      </c>
      <c r="D26">
        <v>65</v>
      </c>
      <c r="E26">
        <v>95</v>
      </c>
      <c r="F26">
        <v>115</v>
      </c>
      <c r="G26">
        <v>70</v>
      </c>
      <c r="H26">
        <v>105</v>
      </c>
      <c r="P26">
        <v>450</v>
      </c>
      <c r="Q26" t="s">
        <v>118</v>
      </c>
    </row>
    <row r="27" spans="1:17" x14ac:dyDescent="0.35">
      <c r="A27" t="s">
        <v>54</v>
      </c>
      <c r="B27" t="s">
        <v>76</v>
      </c>
      <c r="C27" t="s">
        <v>119</v>
      </c>
      <c r="D27">
        <v>92</v>
      </c>
      <c r="E27">
        <v>95</v>
      </c>
      <c r="F27">
        <v>110</v>
      </c>
      <c r="G27">
        <v>150</v>
      </c>
      <c r="H27">
        <v>185</v>
      </c>
      <c r="P27">
        <v>632</v>
      </c>
      <c r="Q27" t="s">
        <v>119</v>
      </c>
    </row>
    <row r="28" spans="1:17" x14ac:dyDescent="0.35">
      <c r="A28" t="s">
        <v>47</v>
      </c>
      <c r="B28" t="s">
        <v>76</v>
      </c>
      <c r="C28" t="s">
        <v>120</v>
      </c>
      <c r="D28">
        <v>175</v>
      </c>
      <c r="E28">
        <v>210</v>
      </c>
      <c r="F28">
        <v>45</v>
      </c>
      <c r="G28">
        <v>7</v>
      </c>
      <c r="H28">
        <v>0</v>
      </c>
      <c r="P28">
        <v>437</v>
      </c>
      <c r="Q28" t="s">
        <v>120</v>
      </c>
    </row>
    <row r="29" spans="1:17" x14ac:dyDescent="0.35">
      <c r="A29" t="s">
        <v>46</v>
      </c>
      <c r="B29" t="s">
        <v>75</v>
      </c>
      <c r="C29" t="s">
        <v>121</v>
      </c>
      <c r="D29">
        <v>78</v>
      </c>
      <c r="E29">
        <v>68</v>
      </c>
      <c r="F29">
        <v>92</v>
      </c>
      <c r="G29">
        <v>88</v>
      </c>
      <c r="H29">
        <v>82</v>
      </c>
      <c r="P29">
        <v>408</v>
      </c>
      <c r="Q29" t="s">
        <v>121</v>
      </c>
    </row>
    <row r="30" spans="1:17" x14ac:dyDescent="0.35">
      <c r="A30" t="s">
        <v>48</v>
      </c>
      <c r="B30" t="s">
        <v>76</v>
      </c>
      <c r="C30" t="s">
        <v>122</v>
      </c>
      <c r="D30">
        <v>23</v>
      </c>
      <c r="E30">
        <v>47</v>
      </c>
      <c r="F30">
        <v>91</v>
      </c>
      <c r="G30">
        <v>87</v>
      </c>
      <c r="H30">
        <v>145</v>
      </c>
      <c r="P30">
        <v>393</v>
      </c>
      <c r="Q30" t="s">
        <v>122</v>
      </c>
    </row>
    <row r="31" spans="1:17" x14ac:dyDescent="0.35">
      <c r="A31" t="s">
        <v>52</v>
      </c>
      <c r="B31" t="s">
        <v>76</v>
      </c>
      <c r="C31" t="s">
        <v>123</v>
      </c>
      <c r="D31">
        <v>73</v>
      </c>
      <c r="E31">
        <v>54</v>
      </c>
      <c r="F31">
        <v>94</v>
      </c>
      <c r="G31">
        <v>63</v>
      </c>
      <c r="H31">
        <v>63</v>
      </c>
      <c r="P31">
        <v>347</v>
      </c>
      <c r="Q31" t="s">
        <v>124</v>
      </c>
    </row>
    <row r="32" spans="1:17" x14ac:dyDescent="0.35">
      <c r="A32" t="s">
        <v>125</v>
      </c>
      <c r="B32" t="s">
        <v>75</v>
      </c>
      <c r="C32" t="s">
        <v>126</v>
      </c>
      <c r="D32">
        <v>83</v>
      </c>
      <c r="E32">
        <v>58</v>
      </c>
      <c r="F32">
        <v>90</v>
      </c>
      <c r="G32">
        <v>85</v>
      </c>
      <c r="H32">
        <v>85</v>
      </c>
      <c r="P32">
        <v>401</v>
      </c>
      <c r="Q32" t="s">
        <v>126</v>
      </c>
    </row>
    <row r="33" spans="1:17" x14ac:dyDescent="0.35">
      <c r="A33" t="s">
        <v>52</v>
      </c>
      <c r="B33" t="s">
        <v>75</v>
      </c>
      <c r="C33" t="s">
        <v>127</v>
      </c>
      <c r="D33">
        <v>0</v>
      </c>
      <c r="E33">
        <v>16</v>
      </c>
      <c r="F33">
        <v>127</v>
      </c>
      <c r="G33">
        <v>77</v>
      </c>
      <c r="H33">
        <v>91</v>
      </c>
      <c r="P33">
        <v>311</v>
      </c>
      <c r="Q33" t="s">
        <v>127</v>
      </c>
    </row>
    <row r="34" spans="1:17" x14ac:dyDescent="0.35">
      <c r="A34" t="s">
        <v>48</v>
      </c>
      <c r="B34" t="s">
        <v>76</v>
      </c>
      <c r="C34" t="s">
        <v>128</v>
      </c>
      <c r="D34">
        <v>50</v>
      </c>
      <c r="E34">
        <v>63</v>
      </c>
      <c r="F34">
        <v>45</v>
      </c>
      <c r="G34">
        <v>37</v>
      </c>
      <c r="H34">
        <v>85</v>
      </c>
      <c r="P34">
        <v>280</v>
      </c>
      <c r="Q34" t="s">
        <v>128</v>
      </c>
    </row>
    <row r="35" spans="1:17" x14ac:dyDescent="0.35">
      <c r="A35" t="s">
        <v>49</v>
      </c>
      <c r="B35" t="s">
        <v>75</v>
      </c>
      <c r="C35" t="s">
        <v>129</v>
      </c>
      <c r="D35">
        <v>72</v>
      </c>
      <c r="E35">
        <v>87</v>
      </c>
      <c r="F35">
        <v>33</v>
      </c>
      <c r="G35">
        <v>20</v>
      </c>
      <c r="H35">
        <v>60</v>
      </c>
      <c r="P35">
        <v>272</v>
      </c>
      <c r="Q35" t="s">
        <v>129</v>
      </c>
    </row>
    <row r="36" spans="1:17" x14ac:dyDescent="0.35">
      <c r="A36" t="s">
        <v>59</v>
      </c>
      <c r="B36" t="s">
        <v>76</v>
      </c>
      <c r="C36" t="s">
        <v>130</v>
      </c>
      <c r="D36">
        <v>35</v>
      </c>
      <c r="E36">
        <v>45</v>
      </c>
      <c r="F36">
        <v>55</v>
      </c>
      <c r="G36">
        <v>35</v>
      </c>
      <c r="H36">
        <v>50</v>
      </c>
      <c r="P36">
        <v>220</v>
      </c>
      <c r="Q36" t="s">
        <v>130</v>
      </c>
    </row>
    <row r="37" spans="1:17" x14ac:dyDescent="0.35">
      <c r="A37" t="s">
        <v>68</v>
      </c>
      <c r="B37" t="s">
        <v>76</v>
      </c>
      <c r="C37" t="s">
        <v>131</v>
      </c>
      <c r="E37">
        <v>27</v>
      </c>
      <c r="F37">
        <v>52</v>
      </c>
      <c r="G37">
        <v>47</v>
      </c>
      <c r="H37">
        <v>65</v>
      </c>
      <c r="P37">
        <v>191</v>
      </c>
      <c r="Q37" t="s">
        <v>131</v>
      </c>
    </row>
    <row r="38" spans="1:17" x14ac:dyDescent="0.35">
      <c r="A38" t="s">
        <v>52</v>
      </c>
      <c r="B38" t="s">
        <v>76</v>
      </c>
      <c r="C38" t="s">
        <v>132</v>
      </c>
      <c r="D38">
        <v>4</v>
      </c>
      <c r="E38">
        <v>71</v>
      </c>
      <c r="F38">
        <v>7</v>
      </c>
      <c r="G38">
        <v>46</v>
      </c>
      <c r="H38">
        <v>40</v>
      </c>
      <c r="P38">
        <v>168</v>
      </c>
      <c r="Q38" t="s">
        <v>132</v>
      </c>
    </row>
    <row r="39" spans="1:17" x14ac:dyDescent="0.35">
      <c r="A39" t="s">
        <v>52</v>
      </c>
      <c r="B39" t="s">
        <v>75</v>
      </c>
      <c r="C39" t="s">
        <v>133</v>
      </c>
      <c r="D39">
        <v>34</v>
      </c>
      <c r="E39">
        <v>32</v>
      </c>
      <c r="F39">
        <v>28</v>
      </c>
      <c r="G39">
        <v>9</v>
      </c>
      <c r="H39">
        <v>61</v>
      </c>
      <c r="P39">
        <v>164</v>
      </c>
      <c r="Q39" t="s">
        <v>133</v>
      </c>
    </row>
    <row r="40" spans="1:17" x14ac:dyDescent="0.35">
      <c r="A40" t="s">
        <v>53</v>
      </c>
      <c r="B40" t="s">
        <v>75</v>
      </c>
      <c r="C40" t="s">
        <v>134</v>
      </c>
      <c r="G40">
        <v>40</v>
      </c>
      <c r="H40">
        <v>119</v>
      </c>
      <c r="P40">
        <v>159</v>
      </c>
      <c r="Q40" t="s">
        <v>134</v>
      </c>
    </row>
    <row r="41" spans="1:17" x14ac:dyDescent="0.35">
      <c r="A41" t="s">
        <v>48</v>
      </c>
      <c r="B41" t="s">
        <v>76</v>
      </c>
      <c r="C41" t="s">
        <v>135</v>
      </c>
      <c r="D41">
        <v>71</v>
      </c>
      <c r="E41">
        <v>38</v>
      </c>
      <c r="F41">
        <v>26</v>
      </c>
      <c r="G41">
        <v>9</v>
      </c>
      <c r="H41">
        <v>4</v>
      </c>
      <c r="P41">
        <v>148</v>
      </c>
      <c r="Q41" t="s">
        <v>135</v>
      </c>
    </row>
    <row r="42" spans="1:17" x14ac:dyDescent="0.35">
      <c r="A42" t="s">
        <v>54</v>
      </c>
      <c r="B42" t="s">
        <v>76</v>
      </c>
      <c r="C42" t="s">
        <v>136</v>
      </c>
      <c r="D42">
        <v>8</v>
      </c>
      <c r="E42">
        <v>10</v>
      </c>
      <c r="F42">
        <v>22</v>
      </c>
      <c r="G42">
        <v>35</v>
      </c>
      <c r="H42">
        <v>51</v>
      </c>
      <c r="P42">
        <v>126</v>
      </c>
      <c r="Q42" t="s">
        <v>136</v>
      </c>
    </row>
    <row r="43" spans="1:17" x14ac:dyDescent="0.35">
      <c r="A43" t="s">
        <v>48</v>
      </c>
      <c r="B43" t="s">
        <v>76</v>
      </c>
      <c r="C43" t="s">
        <v>137</v>
      </c>
      <c r="D43">
        <v>6</v>
      </c>
      <c r="E43">
        <v>14</v>
      </c>
      <c r="F43">
        <v>15</v>
      </c>
      <c r="G43">
        <v>8</v>
      </c>
      <c r="H43">
        <v>12</v>
      </c>
      <c r="P43">
        <v>55</v>
      </c>
      <c r="Q43" t="s">
        <v>137</v>
      </c>
    </row>
    <row r="44" spans="1:17" x14ac:dyDescent="0.35">
      <c r="A44" t="s">
        <v>53</v>
      </c>
      <c r="B44" t="s">
        <v>76</v>
      </c>
      <c r="C44" t="s">
        <v>138</v>
      </c>
      <c r="D44">
        <v>30</v>
      </c>
      <c r="E44">
        <v>11</v>
      </c>
      <c r="F44">
        <v>8</v>
      </c>
      <c r="G44">
        <v>5</v>
      </c>
      <c r="H44">
        <v>0</v>
      </c>
      <c r="P44">
        <v>54</v>
      </c>
      <c r="Q44" t="s">
        <v>138</v>
      </c>
    </row>
    <row r="45" spans="1:17" x14ac:dyDescent="0.35">
      <c r="A45" t="s">
        <v>51</v>
      </c>
      <c r="B45" t="s">
        <v>76</v>
      </c>
      <c r="C45" t="s">
        <v>139</v>
      </c>
      <c r="D45">
        <v>8</v>
      </c>
      <c r="E45">
        <v>1</v>
      </c>
      <c r="F45">
        <v>3</v>
      </c>
      <c r="G45">
        <v>2</v>
      </c>
      <c r="H45">
        <v>0</v>
      </c>
      <c r="P45">
        <v>14</v>
      </c>
      <c r="Q45" t="s">
        <v>139</v>
      </c>
    </row>
    <row r="46" spans="1:17" x14ac:dyDescent="0.35">
      <c r="A46" t="s">
        <v>54</v>
      </c>
      <c r="B46" t="s">
        <v>76</v>
      </c>
      <c r="C46" t="s">
        <v>140</v>
      </c>
      <c r="D46">
        <v>1</v>
      </c>
      <c r="E46">
        <v>2</v>
      </c>
      <c r="F46">
        <v>0</v>
      </c>
      <c r="G46">
        <v>1</v>
      </c>
      <c r="H46">
        <v>0</v>
      </c>
      <c r="P46">
        <v>4</v>
      </c>
      <c r="Q46" t="s">
        <v>140</v>
      </c>
    </row>
    <row r="47" spans="1:17" x14ac:dyDescent="0.35">
      <c r="A47" t="s">
        <v>53</v>
      </c>
      <c r="B47" t="s">
        <v>75</v>
      </c>
      <c r="C47" t="s">
        <v>141</v>
      </c>
      <c r="D47">
        <v>0</v>
      </c>
      <c r="E47">
        <v>1</v>
      </c>
      <c r="F47">
        <v>2</v>
      </c>
      <c r="G47">
        <v>0</v>
      </c>
      <c r="H47">
        <v>1</v>
      </c>
      <c r="P47">
        <v>4</v>
      </c>
      <c r="Q47" t="s">
        <v>141</v>
      </c>
    </row>
    <row r="48" spans="1:17" x14ac:dyDescent="0.35">
      <c r="C48" t="s">
        <v>142</v>
      </c>
      <c r="D48">
        <v>16715</v>
      </c>
      <c r="E48">
        <v>16891</v>
      </c>
      <c r="F48">
        <v>27639</v>
      </c>
      <c r="G48">
        <v>21255</v>
      </c>
      <c r="H48">
        <v>28386</v>
      </c>
      <c r="P48">
        <v>110886</v>
      </c>
      <c r="Q48" t="s">
        <v>142</v>
      </c>
    </row>
    <row r="49" spans="3:17" x14ac:dyDescent="0.35">
      <c r="C49" t="s">
        <v>143</v>
      </c>
      <c r="D49">
        <v>12009</v>
      </c>
      <c r="E49">
        <v>16845</v>
      </c>
      <c r="F49">
        <v>26443</v>
      </c>
      <c r="G49">
        <v>19623</v>
      </c>
      <c r="H49">
        <v>24307</v>
      </c>
      <c r="I49">
        <v>25029</v>
      </c>
      <c r="J49">
        <v>29598</v>
      </c>
      <c r="K49">
        <v>36347</v>
      </c>
      <c r="L49">
        <v>44544</v>
      </c>
      <c r="M49">
        <v>34074</v>
      </c>
      <c r="N49">
        <v>42588</v>
      </c>
      <c r="O49">
        <v>49900</v>
      </c>
      <c r="P49">
        <v>361307</v>
      </c>
      <c r="Q49" t="s">
        <v>143</v>
      </c>
    </row>
    <row r="50" spans="3:17" x14ac:dyDescent="0.35">
      <c r="C50" t="s">
        <v>144</v>
      </c>
      <c r="D50">
        <v>159468</v>
      </c>
      <c r="E50">
        <v>111541</v>
      </c>
      <c r="F50">
        <v>224335</v>
      </c>
      <c r="G50">
        <v>166200</v>
      </c>
      <c r="P50">
        <v>661544</v>
      </c>
      <c r="Q50" t="s">
        <v>144</v>
      </c>
    </row>
    <row r="51" spans="3:17" x14ac:dyDescent="0.35">
      <c r="C51" t="s">
        <v>145</v>
      </c>
      <c r="D51">
        <v>82000</v>
      </c>
      <c r="E51">
        <v>81000</v>
      </c>
      <c r="F51">
        <v>141000</v>
      </c>
      <c r="G51">
        <v>128450</v>
      </c>
      <c r="H51">
        <v>159346</v>
      </c>
      <c r="I51">
        <v>160894</v>
      </c>
      <c r="J51">
        <v>144975</v>
      </c>
      <c r="K51">
        <v>175362</v>
      </c>
      <c r="L51">
        <v>206500</v>
      </c>
      <c r="M51">
        <v>214800</v>
      </c>
      <c r="N51">
        <v>237553</v>
      </c>
      <c r="O51">
        <v>286367</v>
      </c>
      <c r="P51">
        <v>2018247</v>
      </c>
      <c r="Q51" t="s">
        <v>145</v>
      </c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1"/>
  <sheetViews>
    <sheetView workbookViewId="0">
      <selection sqref="A1:A4"/>
    </sheetView>
  </sheetViews>
  <sheetFormatPr defaultRowHeight="14.5" x14ac:dyDescent="0.35"/>
  <cols>
    <col min="1" max="1" width="28.81640625" bestFit="1" customWidth="1"/>
    <col min="2" max="2" width="17.26953125" bestFit="1" customWidth="1"/>
  </cols>
  <sheetData>
    <row r="1" spans="1:4" x14ac:dyDescent="0.35">
      <c r="A1" s="27" t="s">
        <v>146</v>
      </c>
      <c r="B1" t="s">
        <v>147</v>
      </c>
      <c r="C1" t="s">
        <v>148</v>
      </c>
      <c r="D1" t="s">
        <v>149</v>
      </c>
    </row>
    <row r="2" spans="1:4" x14ac:dyDescent="0.35">
      <c r="A2" s="27"/>
      <c r="B2" t="s">
        <v>150</v>
      </c>
      <c r="C2" t="s">
        <v>151</v>
      </c>
      <c r="D2" t="s">
        <v>152</v>
      </c>
    </row>
    <row r="3" spans="1:4" x14ac:dyDescent="0.35">
      <c r="A3" s="27"/>
      <c r="C3">
        <v>200000</v>
      </c>
      <c r="D3" t="s">
        <v>153</v>
      </c>
    </row>
    <row r="4" spans="1:4" x14ac:dyDescent="0.35">
      <c r="A4" s="27"/>
      <c r="D4">
        <v>200000</v>
      </c>
    </row>
    <row r="5" spans="1:4" x14ac:dyDescent="0.35">
      <c r="A5" t="s">
        <v>47</v>
      </c>
      <c r="B5">
        <v>10218</v>
      </c>
      <c r="C5">
        <v>189782</v>
      </c>
      <c r="D5">
        <v>2025</v>
      </c>
    </row>
    <row r="6" spans="1:4" x14ac:dyDescent="0.35">
      <c r="A6" t="s">
        <v>48</v>
      </c>
      <c r="B6">
        <v>85888</v>
      </c>
      <c r="C6">
        <v>114112</v>
      </c>
      <c r="D6">
        <v>2023</v>
      </c>
    </row>
    <row r="7" spans="1:4" x14ac:dyDescent="0.35">
      <c r="A7" t="s">
        <v>49</v>
      </c>
      <c r="B7">
        <v>39855</v>
      </c>
      <c r="C7">
        <v>160145</v>
      </c>
      <c r="D7">
        <v>2025</v>
      </c>
    </row>
    <row r="8" spans="1:4" x14ac:dyDescent="0.35">
      <c r="A8" t="s">
        <v>50</v>
      </c>
      <c r="B8">
        <v>114247</v>
      </c>
      <c r="C8">
        <v>88753</v>
      </c>
      <c r="D8">
        <v>2023</v>
      </c>
    </row>
    <row r="9" spans="1:4" x14ac:dyDescent="0.35">
      <c r="A9" t="s">
        <v>51</v>
      </c>
      <c r="B9">
        <v>211587</v>
      </c>
      <c r="C9">
        <v>-11587</v>
      </c>
      <c r="D9" t="s">
        <v>154</v>
      </c>
    </row>
    <row r="10" spans="1:4" x14ac:dyDescent="0.35">
      <c r="A10" t="s">
        <v>46</v>
      </c>
      <c r="B10">
        <v>27636</v>
      </c>
      <c r="C10">
        <v>172364</v>
      </c>
      <c r="D10">
        <v>2025</v>
      </c>
    </row>
    <row r="11" spans="1:4" x14ac:dyDescent="0.35">
      <c r="A11" t="s">
        <v>52</v>
      </c>
      <c r="B11">
        <v>9157</v>
      </c>
      <c r="C11">
        <v>190843</v>
      </c>
      <c r="D11">
        <v>2025</v>
      </c>
    </row>
    <row r="12" spans="1:4" x14ac:dyDescent="0.35">
      <c r="A12" t="s">
        <v>67</v>
      </c>
      <c r="B12">
        <v>1001</v>
      </c>
      <c r="C12">
        <v>198999</v>
      </c>
      <c r="D12">
        <v>2027</v>
      </c>
    </row>
    <row r="13" spans="1:4" x14ac:dyDescent="0.35">
      <c r="A13" t="s">
        <v>53</v>
      </c>
      <c r="B13">
        <v>13325</v>
      </c>
      <c r="C13">
        <v>186675</v>
      </c>
      <c r="D13">
        <v>2025</v>
      </c>
    </row>
    <row r="14" spans="1:4" x14ac:dyDescent="0.35">
      <c r="A14" t="s">
        <v>54</v>
      </c>
      <c r="B14">
        <v>19193</v>
      </c>
      <c r="C14">
        <v>180807</v>
      </c>
      <c r="D14">
        <v>2024</v>
      </c>
    </row>
    <row r="15" spans="1:4" x14ac:dyDescent="0.35">
      <c r="A15" t="s">
        <v>55</v>
      </c>
      <c r="B15">
        <v>7004</v>
      </c>
      <c r="C15">
        <v>192996</v>
      </c>
      <c r="D15">
        <v>2025</v>
      </c>
    </row>
    <row r="16" spans="1:4" x14ac:dyDescent="0.35">
      <c r="A16" t="s">
        <v>31</v>
      </c>
      <c r="B16">
        <v>132227</v>
      </c>
      <c r="C16">
        <v>67773</v>
      </c>
      <c r="D16">
        <v>2021</v>
      </c>
    </row>
    <row r="17" spans="1:4" x14ac:dyDescent="0.35">
      <c r="A17" t="s">
        <v>56</v>
      </c>
      <c r="B17">
        <v>10712</v>
      </c>
      <c r="C17">
        <v>189288</v>
      </c>
      <c r="D17">
        <v>2025</v>
      </c>
    </row>
    <row r="18" spans="1:4" x14ac:dyDescent="0.35">
      <c r="A18" t="s">
        <v>2</v>
      </c>
      <c r="B18">
        <v>382573</v>
      </c>
      <c r="C18">
        <v>-182573</v>
      </c>
      <c r="D18" t="s">
        <v>155</v>
      </c>
    </row>
    <row r="19" spans="1:4" x14ac:dyDescent="0.35">
      <c r="A19" t="s">
        <v>57</v>
      </c>
      <c r="B19">
        <v>99918</v>
      </c>
      <c r="C19">
        <v>100082</v>
      </c>
      <c r="D19">
        <v>2021</v>
      </c>
    </row>
    <row r="20" spans="1:4" x14ac:dyDescent="0.35">
      <c r="A20" t="s">
        <v>59</v>
      </c>
      <c r="B20">
        <v>9841</v>
      </c>
      <c r="C20">
        <v>190159</v>
      </c>
      <c r="D20">
        <v>2024</v>
      </c>
    </row>
    <row r="21" spans="1:4" x14ac:dyDescent="0.35">
      <c r="A21" t="s">
        <v>58</v>
      </c>
      <c r="B21">
        <v>14277</v>
      </c>
      <c r="C21">
        <v>185723</v>
      </c>
      <c r="D21">
        <v>2023</v>
      </c>
    </row>
  </sheetData>
  <mergeCells count="1">
    <mergeCell ref="A1:A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3"/>
  </sheetPr>
  <dimension ref="A1:AJ7"/>
  <sheetViews>
    <sheetView workbookViewId="0">
      <selection activeCell="F2" sqref="F2"/>
    </sheetView>
  </sheetViews>
  <sheetFormatPr defaultRowHeight="14.5" x14ac:dyDescent="0.35"/>
  <cols>
    <col min="1" max="1" width="15.36328125" customWidth="1"/>
  </cols>
  <sheetData>
    <row r="1" spans="1:36" ht="43.5" x14ac:dyDescent="0.35">
      <c r="A1" s="21" t="s">
        <v>168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35">
      <c r="A2" t="s">
        <v>36</v>
      </c>
      <c r="B2" s="19">
        <f t="shared" ref="B2:C2" si="0">C2</f>
        <v>5.7602946437045062E-2</v>
      </c>
      <c r="C2" s="19">
        <f t="shared" si="0"/>
        <v>5.7602946437045062E-2</v>
      </c>
      <c r="D2" s="19">
        <f>E2</f>
        <v>5.7602946437045062E-2</v>
      </c>
      <c r="E2" s="12">
        <f>F2</f>
        <v>5.7602946437045062E-2</v>
      </c>
      <c r="F2" s="12">
        <f>Data!C33</f>
        <v>5.7602946437045062E-2</v>
      </c>
      <c r="G2" s="12">
        <f>Data!D33</f>
        <v>6.2207275222570316E-2</v>
      </c>
      <c r="H2" s="12">
        <f>Data!E33</f>
        <v>4.8997069237698448E-2</v>
      </c>
      <c r="I2" s="12">
        <f>Data!F33</f>
        <v>4.3113773571818274E-2</v>
      </c>
      <c r="J2" s="12">
        <f>Data!G33</f>
        <v>3.1514525205994584E-2</v>
      </c>
      <c r="K2" s="12">
        <f>Data!H33</f>
        <v>3.2453759442965913E-2</v>
      </c>
      <c r="L2" s="12">
        <f>Data!I33</f>
        <v>2.9124960431544031E-2</v>
      </c>
      <c r="M2" s="12">
        <f>Data!J33</f>
        <v>3.0084295451671517E-2</v>
      </c>
      <c r="N2" s="12">
        <f>Data!K33</f>
        <v>2.3013306699189422E-2</v>
      </c>
      <c r="O2" s="12">
        <f>Data!L33</f>
        <v>1.7015269235556095E-2</v>
      </c>
      <c r="P2" s="12">
        <f>Data!M33</f>
        <v>1.3895665916017007E-2</v>
      </c>
      <c r="Q2" s="12">
        <f>Data!N33</f>
        <v>1.4164335694227681E-2</v>
      </c>
      <c r="R2" s="12">
        <f>Data!O33</f>
        <v>1.4407572362493275E-2</v>
      </c>
      <c r="S2" s="12">
        <f>Data!P33</f>
        <v>1.4625171932372432E-2</v>
      </c>
      <c r="T2" s="12">
        <f>Data!Q33</f>
        <v>1.4819759280897703E-2</v>
      </c>
      <c r="U2" s="12">
        <f>Data!R33</f>
        <v>1.4462727421810782E-2</v>
      </c>
      <c r="V2" s="12">
        <f>Data!S33</f>
        <v>1.4613613865540057E-2</v>
      </c>
      <c r="W2" s="12">
        <f>Data!T33</f>
        <v>1.4747768322154953E-2</v>
      </c>
      <c r="X2" s="12">
        <f>Data!U33</f>
        <v>1.4867613475717611E-2</v>
      </c>
      <c r="Y2" s="12">
        <f>Data!V33</f>
        <v>1.4975520217210206E-2</v>
      </c>
      <c r="Z2" s="12">
        <f>Data!W33</f>
        <v>1.5073278158502654E-2</v>
      </c>
      <c r="AA2" s="12">
        <f>Data!X33</f>
        <v>1.5160923969271978E-2</v>
      </c>
      <c r="AB2" s="12">
        <f>Data!Y33</f>
        <v>1.5240069237521782E-2</v>
      </c>
      <c r="AC2" s="12">
        <f>Data!Z33</f>
        <v>1.5311803903668498E-2</v>
      </c>
      <c r="AD2" s="12">
        <f>Data!AA33</f>
        <v>1.5377131325842806E-2</v>
      </c>
      <c r="AE2" s="12">
        <f>Data!AB33</f>
        <v>1.5436898166296464E-2</v>
      </c>
      <c r="AF2" s="12">
        <f>Data!AC33</f>
        <v>1.549177873969684E-2</v>
      </c>
      <c r="AG2" s="12">
        <f>Data!AD33</f>
        <v>1.5542370912288179E-2</v>
      </c>
      <c r="AH2" s="12">
        <f>Data!AE33</f>
        <v>1.5589243464770168E-2</v>
      </c>
      <c r="AI2" s="12">
        <f>Data!AF33</f>
        <v>1.5632821338699993E-2</v>
      </c>
      <c r="AJ2" s="12">
        <f>Data!AG33</f>
        <v>1.5673489419612028E-2</v>
      </c>
    </row>
    <row r="3" spans="1:36" x14ac:dyDescent="0.35">
      <c r="A3" t="s">
        <v>37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35">
      <c r="A4" t="s">
        <v>38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35">
      <c r="A5" t="s">
        <v>39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35">
      <c r="A6" t="s">
        <v>40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35">
      <c r="A7" t="s">
        <v>41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AJ7"/>
  <sheetViews>
    <sheetView workbookViewId="0"/>
  </sheetViews>
  <sheetFormatPr defaultRowHeight="14.5" x14ac:dyDescent="0.35"/>
  <cols>
    <col min="1" max="1" width="16.81640625" customWidth="1"/>
  </cols>
  <sheetData>
    <row r="1" spans="1:36" ht="43.5" x14ac:dyDescent="0.35">
      <c r="A1" s="21" t="s">
        <v>168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35">
      <c r="A2" t="s">
        <v>36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35">
      <c r="A3" t="s">
        <v>37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35">
      <c r="A4" t="s">
        <v>38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35">
      <c r="A5" t="s">
        <v>39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35">
      <c r="A6" t="s">
        <v>40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35">
      <c r="A7" t="s">
        <v>41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Data</vt:lpstr>
      <vt:lpstr>BAU</vt:lpstr>
      <vt:lpstr>2019 Sales</vt:lpstr>
      <vt:lpstr>Cumulative Sales</vt:lpstr>
      <vt:lpstr>BESP-passengers</vt:lpstr>
      <vt:lpstr>BESP-freight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2017-06-20T00:56:40Z</dcterms:created>
  <dcterms:modified xsi:type="dcterms:W3CDTF">2021-08-06T20:42:15Z</dcterms:modified>
</cp:coreProperties>
</file>