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36C59117-3393-4404-A241-6A7581EF3C82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H10" i="3" l="1"/>
  <c r="B2" i="2" s="1"/>
  <c r="E14" i="3"/>
  <c r="D14" i="3"/>
  <c r="D23" i="3" l="1"/>
  <c r="D22" i="3"/>
  <c r="D21" i="3"/>
  <c r="D20" i="3"/>
  <c r="D18" i="3"/>
  <c r="D17" i="3"/>
  <c r="H9" i="3" l="1"/>
  <c r="I9" i="3" s="1"/>
  <c r="D52" i="3" l="1"/>
  <c r="D55" i="3" l="1"/>
  <c r="D69" i="3" l="1"/>
  <c r="D68" i="3"/>
  <c r="E37" i="3" l="1"/>
  <c r="E36" i="3"/>
  <c r="D30" i="3"/>
  <c r="D29" i="3"/>
  <c r="D37" i="3"/>
  <c r="D36" i="3"/>
  <c r="D86" i="3"/>
  <c r="D85" i="3"/>
  <c r="D84" i="3"/>
  <c r="D83" i="3"/>
  <c r="D81" i="3"/>
  <c r="D80" i="3"/>
  <c r="D28" i="3"/>
  <c r="D24" i="3"/>
  <c r="D26" i="3"/>
  <c r="D25" i="3"/>
  <c r="E29" i="3" l="1"/>
  <c r="F29" i="3" s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32" i="3"/>
  <c r="E31" i="3"/>
  <c r="D35" i="3"/>
  <c r="H35" i="3" s="1"/>
  <c r="H33" i="3"/>
  <c r="D32" i="3"/>
  <c r="H32" i="3" s="1"/>
  <c r="D31" i="3"/>
  <c r="H31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H4" i="17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E28" i="3"/>
  <c r="E26" i="3"/>
  <c r="E25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Q10" i="3" l="1"/>
  <c r="K2" i="2" s="1"/>
  <c r="Y10" i="3"/>
  <c r="S2" i="2" s="1"/>
  <c r="AG10" i="3"/>
  <c r="AA2" i="2" s="1"/>
  <c r="J10" i="3"/>
  <c r="D2" i="2" s="1"/>
  <c r="R10" i="3"/>
  <c r="L2" i="2" s="1"/>
  <c r="Z10" i="3"/>
  <c r="T2" i="2" s="1"/>
  <c r="K10" i="3"/>
  <c r="E2" i="2" s="1"/>
  <c r="S10" i="3"/>
  <c r="M2" i="2" s="1"/>
  <c r="AA10" i="3"/>
  <c r="U2" i="2" s="1"/>
  <c r="AI10" i="3"/>
  <c r="AC2" i="2" s="1"/>
  <c r="AE10" i="3"/>
  <c r="Y2" i="2" s="1"/>
  <c r="P10" i="3"/>
  <c r="J2" i="2" s="1"/>
  <c r="L10" i="3"/>
  <c r="F2" i="2" s="1"/>
  <c r="T10" i="3"/>
  <c r="N2" i="2" s="1"/>
  <c r="AB10" i="3"/>
  <c r="V2" i="2" s="1"/>
  <c r="AJ10" i="3"/>
  <c r="AD2" i="2" s="1"/>
  <c r="I10" i="3"/>
  <c r="C2" i="2" s="1"/>
  <c r="AF10" i="3"/>
  <c r="Z2" i="2" s="1"/>
  <c r="AH10" i="3"/>
  <c r="AB2" i="2" s="1"/>
  <c r="M10" i="3"/>
  <c r="G2" i="2" s="1"/>
  <c r="U10" i="3"/>
  <c r="O2" i="2" s="1"/>
  <c r="AC10" i="3"/>
  <c r="W2" i="2" s="1"/>
  <c r="AK10" i="3"/>
  <c r="AE2" i="2" s="1"/>
  <c r="W10" i="3"/>
  <c r="Q2" i="2" s="1"/>
  <c r="X10" i="3"/>
  <c r="R2" i="2" s="1"/>
  <c r="N10" i="3"/>
  <c r="H2" i="2" s="1"/>
  <c r="V10" i="3"/>
  <c r="P2" i="2" s="1"/>
  <c r="AD10" i="3"/>
  <c r="X2" i="2" s="1"/>
  <c r="AL10" i="3"/>
  <c r="AF2" i="2" s="1"/>
  <c r="O10" i="3"/>
  <c r="I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X31" i="3" l="1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<sst xmlns="http://schemas.openxmlformats.org/spreadsheetml/2006/main" count="1737" uniqueCount="927">
  <si>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</si>
  <si>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</si>
  <si>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</si>
  <si>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</si>
  <si>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</si>
  <si>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</si>
  <si>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</si>
  <si>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</si>
  <si>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</si>
  <si>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</si>
  <si>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</si>
  <si>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</si>
  <si>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</si>
  <si>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</si>
  <si>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</si>
  <si>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</si>
  <si>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</si>
  <si>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</si>
  <si>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</si>
  <si>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</si>
  <si>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</si>
  <si>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</si>
  <si>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</si>
  <si>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</si>
  <si>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</si>
  <si>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</si>
  <si>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</si>
  <si>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</si>
  <si>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</si>
  <si>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</si>
  <si>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</si>
  <si>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</si>
  <si>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</si>
  <si>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</si>
  <si>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</si>
  <si>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</si>
  <si>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</si>
  <si>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</si>
  <si>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</si>
  <si>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</si>
  <si>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</si>
  <si>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</si>
  <si>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</si>
  <si>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</si>
  <si>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</si>
  <si>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</si>
  <si>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</si>
  <si>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</si>
  <si>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</si>
  <si>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</si>
  <si>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</si>
  <si>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</si>
  <si>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</si>
  <si>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</si>
  <si>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</si>
  <si>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</si>
  <si>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</si>
  <si>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</si>
  <si>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</si>
  <si>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</si>
  <si>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</si>
  <si>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</si>
  <si>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</si>
  <si>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</si>
  <si>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</si>
  <si>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</si>
  <si>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</si>
  <si>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</si>
  <si>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</si>
  <si>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</si>
  <si>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</si>
  <si>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</si>
  <si>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</si>
  <si>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</si>
  <si>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</si>
  <si>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</si>
  <si>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</si>
  <si>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</si>
  <si>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</si>
  <si>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</si>
  <si>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</si>
  <si>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</si>
  <si>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</si>
  <si>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</si>
  <si>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</si>
  <si>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</si>
  <si>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</si>
  <si>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</si>
  <si>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</si>
  <si>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</si>
  <si>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</si>
  <si>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</si>
  <si>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</si>
  <si>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</si>
  <si>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</si>
  <si>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</si>
  <si>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</si>
  <si>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</si>
  <si>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</si>
  <si>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</si>
  <si>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</si>
  <si>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</si>
  <si>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</si>
  <si>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</si>
  <si>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</si>
  <si>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</si>
  <si>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</si>
  <si>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</si>
  <si>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</si>
  <si>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</si>
  <si>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</si>
  <si>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</si>
  <si>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</si>
  <si>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</si>
  <si>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</si>
  <si>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</si>
  <si>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</si>
  <si>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</si>
  <si>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</si>
  <si>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</si>
  <si>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</si>
  <si>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</si>
  <si>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</si>
  <si>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</si>
  <si>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</si>
  <si>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</si>
  <si>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</si>
  <si>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</si>
  <si>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</si>
  <si>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</si>
  <si>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</si>
  <si>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</si>
  <si>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</si>
  <si>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</si>
  <si>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</si>
  <si>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</si>
  <si>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</si>
  <si>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</si>
  <si>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</si>
  <si>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</si>
  <si>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</si>
  <si>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</si>
  <si>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</si>
  <si>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</si>
  <si>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</si>
  <si>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</si>
  <si>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</si>
  <si>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</si>
  <si>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</si>
  <si>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</si>
  <si>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</si>
  <si>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</si>
  <si>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</si>
  <si>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</si>
  <si>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</si>
  <si>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</si>
  <si>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</si>
  <si>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</si>
  <si>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</si>
  <si>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</si>
  <si>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</si>
  <si>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</si>
  <si>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</si>
  <si>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</si>
  <si>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</si>
  <si>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</si>
  <si>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</si>
  <si>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</si>
  <si>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</si>
  <si>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</si>
  <si>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</si>
  <si>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</si>
  <si>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</si>
  <si>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</si>
  <si>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</si>
  <si>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</si>
  <si>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</si>
  <si>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</si>
  <si>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</si>
  <si>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</si>
  <si>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</si>
  <si>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</si>
  <si>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</si>
  <si>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</si>
  <si>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</si>
  <si>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</si>
  <si>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</si>
  <si>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</si>
  <si>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</si>
  <si>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</si>
  <si>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</si>
  <si>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</si>
  <si>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</si>
  <si>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</si>
  <si>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</si>
  <si>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</si>
  <si>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</si>
  <si>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</si>
  <si>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</si>
  <si>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</si>
  <si>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</si>
  <si>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</si>
  <si>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</si>
  <si>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</si>
  <si>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</si>
  <si>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</si>
  <si>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</si>
  <si>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</si>
  <si>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</si>
  <si>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</si>
  <si>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</si>
  <si>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</si>
  <si>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</si>
  <si>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</si>
  <si>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</si>
  <si>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</si>
  <si>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</si>
  <si>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</si>
  <si>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</si>
  <si>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</si>
  <si>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</si>
  <si>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</si>
  <si>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</si>
  <si>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</si>
  <si>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</si>
  <si>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</si>
  <si>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</si>
  <si>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</si>
  <si>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</si>
  <si>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</si>
  <si>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</si>
  <si>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</si>
  <si>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</si>
  <si>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</si>
  <si>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</si>
  <si>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</si>
  <si>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</si>
  <si>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</si>
  <si>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</si>
  <si>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</si>
  <si>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</si>
  <si>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</si>
  <si>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</si>
  <si>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</si>
  <si>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</si>
  <si>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</si>
  <si>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</si>
  <si>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</si>
  <si>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</si>
  <si>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</si>
  <si>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</si>
  <si>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</si>
  <si>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</si>
  <si>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</si>
  <si>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</si>
  <si>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</si>
  <si>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</si>
  <si>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</si>
  <si>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</si>
  <si>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</si>
  <si>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</si>
  <si>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</si>
  <si>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</si>
  <si>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</si>
  <si>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</si>
  <si>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</si>
  <si>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</si>
  <si>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</si>
  <si>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</si>
  <si>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</si>
  <si>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</si>
  <si>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</si>
  <si>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</si>
  <si>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</si>
  <si>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</si>
  <si>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</si>
  <si>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</si>
  <si>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</si>
  <si>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</si>
  <si>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</si>
  <si>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</si>
  <si>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</si>
  <si>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</si>
  <si>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</si>
  <si>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</si>
  <si>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</si>
  <si>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</si>
  <si>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</si>
  <si>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</si>
  <si>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</si>
  <si>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</si>
  <si>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</si>
  <si>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</si>
  <si>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</si>
  <si>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</si>
  <si>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</si>
  <si>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</si>
  <si>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</si>
  <si>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</si>
  <si>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</si>
  <si>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</si>
  <si>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</si>
  <si>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</si>
  <si>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</si>
  <si>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</si>
  <si>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</si>
  <si>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</si>
  <si>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</si>
  <si>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</si>
  <si>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</si>
  <si>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</si>
  <si>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</si>
  <si>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</si>
  <si>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</si>
  <si>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</si>
  <si>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</si>
  <si>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</si>
  <si>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</si>
  <si>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</si>
  <si>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</si>
  <si>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</si>
  <si>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</si>
  <si>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</si>
  <si>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</si>
  <si>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</si>
  <si>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</si>
  <si>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</si>
  <si>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</si>
  <si>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</si>
  <si>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</si>
  <si>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</si>
  <si>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</si>
  <si>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</si>
  <si>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</si>
  <si>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</si>
  <si>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</si>
  <si>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</si>
  <si>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</si>
  <si>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</si>
  <si>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</si>
  <si>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</si>
  <si>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</si>
  <si>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</si>
  <si>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</si>
  <si>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</si>
  <si>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</si>
  <si>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</si>
  <si>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</si>
  <si>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</si>
  <si>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</si>
  <si>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</si>
  <si>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</si>
  <si>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</si>
  <si>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</si>
  <si>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</si>
  <si>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</si>
  <si>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</si>
  <si>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</si>
  <si>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</si>
  <si>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</si>
  <si>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</si>
  <si>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</si>
  <si>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</si>
  <si>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</si>
  <si>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</si>
  <si>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</si>
  <si>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</si>
  <si>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</si>
  <si>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</si>
  <si>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</si>
  <si>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</si>
  <si>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</si>
  <si>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</si>
  <si>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</si>
  <si>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</si>
  <si>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</si>
  <si>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</si>
  <si>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</si>
  <si>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</si>
  <si>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</si>
  <si>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</si>
  <si>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</si>
  <si>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</si>
  <si>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</si>
  <si>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</si>
  <si>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</si>
  <si>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</si>
  <si>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</si>
  <si>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</si>
  <si>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</si>
  <si>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</si>
  <si>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</si>
  <si>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</si>
  <si>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</si>
  <si>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</si>
  <si>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</si>
  <si>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</si>
  <si>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</si>
  <si>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</si>
  <si>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</si>
  <si>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</si>
  <si>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</si>
  <si>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</si>
  <si>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</si>
  <si>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</si>
  <si>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</si>
  <si>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</si>
  <si>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</si>
  <si>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</si>
  <si>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</si>
  <si>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</si>
  <si>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</si>
  <si>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</si>
  <si>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</si>
  <si>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</si>
  <si>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</si>
  <si>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</si>
  <si>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</si>
  <si>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</si>
  <si>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</si>
  <si>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</si>
  <si>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</si>
  <si>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</si>
  <si>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</si>
  <si>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</si>
  <si>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</si>
  <si>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</si>
  <si>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</si>
  <si>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</si>
  <si>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</si>
  <si>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</si>
  <si>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</si>
  <si>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</si>
  <si>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</si>
  <si>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</si>
  <si>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</si>
  <si>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</si>
  <si>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</si>
  <si>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</si>
  <si>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</si>
  <si>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</si>
  <si>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</si>
  <si>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</si>
  <si>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</si>
  <si>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</si>
  <si>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</si>
  <si>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</si>
  <si>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</si>
  <si>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</si>
  <si>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</si>
  <si>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</si>
  <si>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</si>
  <si>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</si>
  <si>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</si>
  <si>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</si>
  <si>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</si>
  <si>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</si>
  <si>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</si>
  <si>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</si>
  <si>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</si>
  <si>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</si>
  <si>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</si>
  <si>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</si>
  <si>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</si>
  <si>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</si>
  <si>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</si>
  <si>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</si>
  <si>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</si>
  <si>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</si>
  <si>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</si>
  <si>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</si>
  <si>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</si>
  <si>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</si>
  <si>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</si>
  <si>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</si>
  <si>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</si>
  <si>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</si>
  <si>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</si>
  <si>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</si>
  <si>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</si>
  <si>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</si>
  <si>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</si>
  <si>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</si>
  <si>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</si>
  <si>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</si>
  <si>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</si>
  <si>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</si>
  <si>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</si>
  <si>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</si>
  <si>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</si>
  <si>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</si>
  <si>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</si>
  <si>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</si>
  <si>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</si>
  <si>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</si>
  <si>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</si>
  <si>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</si>
  <si>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</si>
  <si>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</si>
  <si>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</si>
  <si>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</si>
  <si>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</si>
  <si>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</si>
  <si>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</si>
  <si>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</si>
  <si>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</si>
  <si>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</si>
  <si>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</si>
  <si>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</si>
  <si>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</si>
  <si>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</si>
  <si>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</si>
  <si>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</si>
  <si>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</si>
  <si>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</si>
  <si>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</si>
  <si>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</si>
  <si>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</si>
  <si>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</si>
  <si>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</si>
  <si>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</si>
  <si>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</si>
  <si>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</si>
  <si>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</si>
  <si>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</si>
  <si>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</si>
  <si>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</si>
  <si>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</si>
  <si>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</si>
  <si>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</si>
  <si>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</si>
  <si>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</si>
  <si>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</si>
  <si>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</si>
  <si>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</si>
  <si>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</si>
  <si>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</si>
  <si>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</si>
  <si>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</si>
  <si>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</si>
  <si>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</si>
  <si>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</si>
  <si>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</si>
  <si>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</si>
  <si>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</si>
  <si>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</si>
  <si>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</si>
  <si>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</si>
  <si>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</si>
  <si>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</si>
  <si>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</si>
  <si>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</si>
  <si>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</si>
  <si>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</si>
  <si>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</si>
  <si>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</si>
  <si>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</si>
  <si>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</si>
  <si>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</si>
  <si>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</si>
  <si>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</si>
  <si>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</si>
  <si>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</si>
  <si>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</si>
  <si>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</si>
  <si>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</si>
  <si>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</si>
  <si>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</si>
  <si>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</si>
  <si>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</si>
  <si>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</si>
  <si>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</si>
  <si>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</si>
  <si>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</si>
  <si>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</si>
  <si>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</si>
  <si>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</si>
  <si>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</si>
  <si>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</si>
  <si>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</si>
  <si>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</si>
  <si>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</si>
  <si>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</si>
  <si>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</si>
  <si>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</si>
  <si>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</si>
  <si>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</si>
  <si>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</si>
  <si>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</si>
  <si>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</si>
  <si>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</si>
  <si>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</si>
  <si>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</si>
  <si>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</si>
  <si>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</si>
  <si>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</si>
  <si>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</si>
  <si>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</si>
  <si>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</si>
  <si>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</si>
  <si>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</si>
  <si>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</si>
  <si>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</si>
  <si>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</si>
  <si>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</si>
  <si>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</si>
  <si>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</si>
  <si>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</si>
  <si>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</si>
  <si>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</si>
  <si>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</si>
  <si>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</si>
  <si>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</si>
  <si>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</si>
  <si>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</si>
  <si>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</si>
  <si>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</si>
  <si>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</si>
  <si>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</si>
  <si>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</si>
  <si>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</si>
  <si>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</si>
  <si>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</si>
  <si>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</si>
  <si>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</si>
  <si>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</si>
  <si>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</si>
  <si>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</si>
  <si>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</si>
  <si>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</si>
  <si>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</si>
  <si>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</si>
  <si>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</si>
  <si>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</si>
  <si>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</si>
  <si>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</si>
  <si>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</si>
  <si>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</si>
  <si>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</si>
  <si>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</si>
  <si>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</si>
  <si>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</si>
  <si>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</si>
  <si>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</si>
  <si>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</si>
  <si>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</si>
  <si>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</si>
  <si>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</si>
  <si>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</si>
  <si>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</si>
  <si>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</si>
  <si>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</si>
  <si>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</si>
  <si>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</si>
  <si>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</si>
  <si>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</si>
  <si>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</si>
  <si>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</si>
  <si>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</si>
  <si>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</si>
  <si>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</si>
  <si>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</si>
  <si>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</si>
  <si>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</si>
  <si>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</si>
  <si>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</si>
  <si>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</si>
  <si>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</si>
  <si>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</si>
  <si>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</si>
  <si>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</si>
  <si>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</si>
  <si>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</si>
  <si>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</si>
  <si>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</si>
  <si>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</si>
  <si>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</si>
  <si>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</si>
  <si>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</si>
  <si>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</si>
  <si>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</si>
  <si>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</si>
  <si>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</si>
  <si>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</si>
  <si>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</si>
  <si>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</si>
  <si>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</si>
  <si>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</si>
  <si>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</si>
  <si>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</si>
  <si>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</si>
  <si>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</si>
  <si>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</si>
  <si>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</si>
  <si>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</si>
  <si>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</si>
  <si>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</si>
  <si>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</si>
  <si>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</si>
  <si>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</si>
  <si>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</si>
  <si>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</si>
  <si>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</si>
  <si>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</si>
  <si>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</si>
  <si>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</si>
  <si>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</si>
  <si>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</si>
  <si>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</si>
  <si>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</si>
  <si>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</si>
  <si>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</si>
  <si>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</si>
  <si>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</si>
  <si>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</si>
  <si>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</si>
  <si>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</si>
  <si>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</si>
  <si>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</si>
  <si>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</si>
  <si>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</si>
  <si>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</si>
  <si>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</si>
  <si>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</si>
  <si>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</si>
  <si>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</si>
  <si>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</si>
  <si>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</si>
  <si>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</si>
  <si>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</si>
  <si>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</si>
  <si>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</si>
  <si>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</si>
  <si>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</si>
  <si>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</si>
  <si>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</si>
  <si>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</si>
  <si>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</si>
  <si>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</si>
  <si>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</si>
  <si>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</si>
  <si>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</si>
  <si>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</si>
  <si>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</si>
  <si>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</si>
  <si>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</si>
  <si>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</si>
  <si>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</si>
  <si>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</si>
  <si>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</si>
  <si>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</si>
  <si>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</si>
  <si>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</si>
  <si>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</si>
  <si>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</si>
  <si>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</si>
  <si>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</si>
  <si>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</si>
  <si>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</si>
  <si>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</si>
  <si>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</si>
  <si>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</si>
  <si>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</si>
  <si>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</si>
  <si>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</si>
  <si>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</si>
  <si>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</si>
  <si>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</si>
  <si>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</si>
  <si>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</si>
  <si>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</si>
  <si>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</si>
  <si>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</si>
  <si>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</si>
  <si>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</si>
  <si>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</si>
  <si>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</si>
  <si>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</si>
  <si>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</si>
  <si>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</si>
  <si>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</si>
  <si>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</si>
  <si>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</si>
  <si>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</si>
  <si>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</si>
  <si>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</si>
  <si>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</si>
  <si>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</si>
  <si>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</si>
  <si>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</si>
  <si>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</si>
  <si>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</si>
  <si>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</si>
  <si>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</si>
  <si>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</si>
  <si>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</si>
  <si>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</si>
  <si>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</si>
  <si>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</si>
  <si>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</si>
  <si>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</si>
  <si>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</si>
  <si>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</si>
  <si>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</si>
  <si>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</si>
  <si>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</si>
  <si>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</si>
  <si>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</si>
  <si>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</si>
  <si>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</si>
  <si>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</si>
  <si>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</si>
  <si>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</si>
  <si>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</si>
  <si>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</si>
  <si>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</si>
  <si>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</si>
  <si>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</si>
  <si>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</si>
  <si>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</si>
  <si>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</si>
  <si>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</si>
  <si>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</si>
  <si>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</si>
  <si>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</si>
  <si>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</si>
  <si>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</si>
  <si>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</si>
  <si>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</si>
  <si>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</si>
  <si>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</si>
  <si>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</si>
  <si>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</si>
  <si>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</si>
  <si>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</si>
  <si>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</si>
  <si>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</si>
  <si>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</si>
  <si>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</si>
  <si>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</si>
  <si>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</si>
  <si>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</si>
  <si>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</si>
  <si>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</si>
  <si>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</si>
  <si>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</si>
  <si>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</si>
  <si>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</si>
  <si>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</si>
  <si>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</si>
  <si>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</si>
  <si>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</si>
  <si>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</si>
  <si>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</si>
  <si>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</si>
  <si>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</si>
  <si>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</si>
  <si>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</si>
  <si>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</si>
  <si>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</si>
  <si>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</si>
  <si>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</si>
  <si>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</si>
  <si>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</si>
  <si>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</si>
  <si>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</si>
  <si>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</si>
  <si>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</si>
  <si>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</si>
  <si>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</si>
  <si>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</si>
  <si>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</si>
  <si>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</si>
  <si>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</si>
  <si>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</si>
  <si>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</si>
  <si>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</si>
  <si>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</si>
  <si>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</si>
  <si>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</si>
  <si>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</si>
  <si>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</si>
  <si>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</si>
  <si>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</si>
  <si>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</si>
  <si>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</si>
  <si>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</si>
  <si>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</si>
  <si>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</si>
  <si>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</si>
  <si>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</si>
  <si>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</si>
  <si>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</si>
  <si>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</si>
  <si>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</si>
  <si>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</si>
  <si>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</si>
  <si>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</si>
  <si>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</si>
  <si>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</si>
  <si>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</si>
  <si>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</si>
  <si>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</si>
  <si>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</si>
  <si>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</si>
  <si>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</si>
  <si>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</si>
  <si>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</si>
  <si>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</si>
  <si>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</si>
  <si>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</si>
  <si>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</si>
  <si>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</si>
  <si>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</si>
  <si>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</si>
  <si>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</si>
  <si>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</si>
  <si>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</si>
  <si>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</si>
  <si>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</si>
  <si>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</si>
  <si>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</si>
  <si>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</si>
  <si>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</si>
  <si>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</si>
  <si>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100% by the year 2040</t>
  </si>
  <si>
    <t>This results in a sales share of 25%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</si>
</sst>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 formatCode="0.0000">
                  <c:v>5.225957218961489E-2</c:v>
                </c:pt>
                <c:pt idx="1">
                  <c:v>5.860265758786775E-2</c:v>
                </c:pt>
                <c:pt idx="2">
                  <c:v>6.2672341898661429E-2</c:v>
                </c:pt>
                <c:pt idx="3">
                  <c:v>6.9305830513774952E-2</c:v>
                </c:pt>
                <c:pt idx="4">
                  <c:v>8.0039958301982059E-2</c:v>
                </c:pt>
                <c:pt idx="5">
                  <c:v>9.7206989524203091E-2</c:v>
                </c:pt>
                <c:pt idx="6">
                  <c:v>0.12415343617586547</c:v>
                </c:pt>
                <c:pt idx="7">
                  <c:v>0.16523300050310455</c:v>
                </c:pt>
                <c:pt idx="8">
                  <c:v>0.22515161616538465</c:v>
                </c:pt>
                <c:pt idx="9">
                  <c:v>0.30714622993474716</c:v>
                </c:pt>
                <c:pt idx="10">
                  <c:v>0.41007012715218821</c:v>
                </c:pt>
                <c:pt idx="11">
                  <c:v>0.52612978609480743</c:v>
                </c:pt>
                <c:pt idx="12">
                  <c:v>0.6421894450374267</c:v>
                </c:pt>
                <c:pt idx="13">
                  <c:v>0.74511334225486781</c:v>
                </c:pt>
                <c:pt idx="14">
                  <c:v>0.82710795602423015</c:v>
                </c:pt>
                <c:pt idx="15">
                  <c:v>0.88702657168651022</c:v>
                </c:pt>
                <c:pt idx="16">
                  <c:v>0.92810613601374947</c:v>
                </c:pt>
                <c:pt idx="17">
                  <c:v>0.95505258266541193</c:v>
                </c:pt>
                <c:pt idx="18">
                  <c:v>0.97221961388763278</c:v>
                </c:pt>
                <c:pt idx="19">
                  <c:v>0.98295374167583993</c:v>
                </c:pt>
                <c:pt idx="20">
                  <c:v>0.98958723029095352</c:v>
                </c:pt>
                <c:pt idx="21">
                  <c:v>0.99365691460174721</c:v>
                </c:pt>
                <c:pt idx="22">
                  <c:v>0.99614256593988948</c:v>
                </c:pt>
                <c:pt idx="23">
                  <c:v>0.99765659507171722</c:v>
                </c:pt>
                <c:pt idx="24">
                  <c:v>0.99857726888577869</c:v>
                </c:pt>
                <c:pt idx="25">
                  <c:v>0.9991365599512616</c:v>
                </c:pt>
                <c:pt idx="26">
                  <c:v>0.99947610933815767</c:v>
                </c:pt>
                <c:pt idx="27">
                  <c:v>0.99968217512388557</c:v>
                </c:pt>
                <c:pt idx="28">
                  <c:v>0.99980720402878975</c:v>
                </c:pt>
                <c:pt idx="29">
                  <c:v>0.99988305397176525</c:v>
                </c:pt>
                <c:pt idx="30">
                  <c:v>0.99992906520431912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225424</xdr:colOff>
      <xdr:row>11</xdr:row>
      <xdr:rowOff>29368</xdr:rowOff>
    </xdr:from>
    <xdr:to>
      <xdr:col>14</xdr:col>
      <xdr:colOff>537370</xdr:colOff>
      <xdr:row>29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workbookViewId="0">
      <selection activeCell="B22" sqref="B22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911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130</v>
      </c>
    </row>
    <row r="7" spans="1:2" x14ac:dyDescent="0.35">
      <c r="B7" s="15" t="s">
        <v>133</v>
      </c>
    </row>
    <row r="8" spans="1:2" x14ac:dyDescent="0.35">
      <c r="B8" s="15" t="s">
        <v>131</v>
      </c>
    </row>
    <row r="10" spans="1:2" x14ac:dyDescent="0.35">
      <c r="B10" s="16" t="s">
        <v>78</v>
      </c>
    </row>
    <row r="11" spans="1:2" x14ac:dyDescent="0.35">
      <c r="B11" s="15" t="s">
        <v>143</v>
      </c>
    </row>
    <row r="12" spans="1:2" x14ac:dyDescent="0.35">
      <c r="B12" s="3">
        <v>2018</v>
      </c>
    </row>
    <row r="13" spans="1:2" x14ac:dyDescent="0.35">
      <c r="B13" s="15" t="s">
        <v>141</v>
      </c>
    </row>
    <row r="14" spans="1:2" x14ac:dyDescent="0.35">
      <c r="B14" s="44" t="s">
        <v>142</v>
      </c>
    </row>
    <row r="15" spans="1:2" x14ac:dyDescent="0.35">
      <c r="B15" s="15" t="s">
        <v>144</v>
      </c>
    </row>
    <row r="17" spans="2:2" x14ac:dyDescent="0.35">
      <c r="B17" s="15" t="s">
        <v>921</v>
      </c>
    </row>
    <row r="18" spans="2:2" x14ac:dyDescent="0.35">
      <c r="B18" s="3">
        <v>2020</v>
      </c>
    </row>
    <row r="19" spans="2:2" x14ac:dyDescent="0.35">
      <c r="B19" s="15" t="s">
        <v>922</v>
      </c>
    </row>
    <row r="20" spans="2:2" x14ac:dyDescent="0.35">
      <c r="B20" s="47" t="s">
        <v>923</v>
      </c>
    </row>
    <row r="21" spans="2:2" x14ac:dyDescent="0.35">
      <c r="B21" s="15" t="s">
        <v>144</v>
      </c>
    </row>
    <row r="23" spans="2:2" x14ac:dyDescent="0.35">
      <c r="B23" s="16" t="s">
        <v>79</v>
      </c>
    </row>
    <row r="24" spans="2:2" x14ac:dyDescent="0.35">
      <c r="B24" s="15" t="s">
        <v>34</v>
      </c>
    </row>
    <row r="25" spans="2:2" x14ac:dyDescent="0.35">
      <c r="B25" s="3">
        <v>2020</v>
      </c>
    </row>
    <row r="26" spans="2:2" x14ac:dyDescent="0.35">
      <c r="B26" s="15" t="s">
        <v>130</v>
      </c>
    </row>
    <row r="27" spans="2:2" x14ac:dyDescent="0.35">
      <c r="B27" s="15" t="s">
        <v>134</v>
      </c>
    </row>
    <row r="28" spans="2:2" x14ac:dyDescent="0.35">
      <c r="B28" s="15" t="s">
        <v>132</v>
      </c>
    </row>
    <row r="30" spans="2:2" x14ac:dyDescent="0.35">
      <c r="B30" s="16" t="s">
        <v>80</v>
      </c>
    </row>
    <row r="31" spans="2:2" x14ac:dyDescent="0.35">
      <c r="B31" s="17" t="s">
        <v>46</v>
      </c>
    </row>
    <row r="33" spans="1:2" x14ac:dyDescent="0.35">
      <c r="B33" s="16" t="s">
        <v>81</v>
      </c>
    </row>
    <row r="34" spans="1:2" x14ac:dyDescent="0.35">
      <c r="B34" s="18" t="s">
        <v>56</v>
      </c>
    </row>
    <row r="35" spans="1:2" x14ac:dyDescent="0.35">
      <c r="B35" s="7">
        <v>2014</v>
      </c>
    </row>
    <row r="36" spans="1:2" x14ac:dyDescent="0.35">
      <c r="B36" s="18" t="s">
        <v>57</v>
      </c>
    </row>
    <row r="37" spans="1:2" x14ac:dyDescent="0.35">
      <c r="B37" s="18" t="s">
        <v>58</v>
      </c>
    </row>
    <row r="38" spans="1:2" x14ac:dyDescent="0.35">
      <c r="B38" s="18"/>
    </row>
    <row r="39" spans="1:2" x14ac:dyDescent="0.35">
      <c r="B39" s="18" t="s">
        <v>59</v>
      </c>
    </row>
    <row r="40" spans="1:2" x14ac:dyDescent="0.35">
      <c r="B40" s="7">
        <v>2015</v>
      </c>
    </row>
    <row r="41" spans="1:2" x14ac:dyDescent="0.35">
      <c r="B41" s="18" t="s">
        <v>60</v>
      </c>
    </row>
    <row r="42" spans="1:2" x14ac:dyDescent="0.35">
      <c r="B42" s="18" t="s">
        <v>61</v>
      </c>
    </row>
    <row r="44" spans="1:2" x14ac:dyDescent="0.35">
      <c r="A44" s="14" t="s">
        <v>6</v>
      </c>
    </row>
    <row r="45" spans="1:2" x14ac:dyDescent="0.35">
      <c r="A45" s="35" t="s">
        <v>913</v>
      </c>
    </row>
    <row r="46" spans="1:2" x14ac:dyDescent="0.35">
      <c r="A46" s="35" t="s">
        <v>914</v>
      </c>
    </row>
    <row r="47" spans="1:2" x14ac:dyDescent="0.35">
      <c r="A47" s="35" t="s">
        <v>915</v>
      </c>
    </row>
    <row r="48" spans="1:2" x14ac:dyDescent="0.35">
      <c r="A48" s="47" t="s">
        <v>916</v>
      </c>
    </row>
    <row r="49" spans="1:2" x14ac:dyDescent="0.35">
      <c r="A49" s="14"/>
    </row>
    <row r="50" spans="1:2" x14ac:dyDescent="0.35">
      <c r="A50" s="15" t="s">
        <v>7</v>
      </c>
    </row>
    <row r="51" spans="1:2" x14ac:dyDescent="0.35">
      <c r="A51" s="15" t="s">
        <v>8</v>
      </c>
    </row>
    <row r="53" spans="1:2" x14ac:dyDescent="0.35">
      <c r="A53" s="15" t="s">
        <v>108</v>
      </c>
    </row>
    <row r="54" spans="1:2" x14ac:dyDescent="0.35">
      <c r="A54" s="15" t="s">
        <v>35</v>
      </c>
    </row>
    <row r="55" spans="1:2" x14ac:dyDescent="0.35">
      <c r="A55" s="15" t="s">
        <v>912</v>
      </c>
    </row>
    <row r="56" spans="1:2" x14ac:dyDescent="0.35">
      <c r="A56" s="15" t="s">
        <v>36</v>
      </c>
    </row>
    <row r="58" spans="1:2" x14ac:dyDescent="0.35">
      <c r="A58" s="16" t="s">
        <v>33</v>
      </c>
      <c r="B58" s="19"/>
    </row>
    <row r="60" spans="1:2" x14ac:dyDescent="0.35">
      <c r="B60" s="16" t="s">
        <v>43</v>
      </c>
    </row>
    <row r="61" spans="1:2" x14ac:dyDescent="0.35">
      <c r="B61" s="20"/>
    </row>
    <row r="62" spans="1:2" x14ac:dyDescent="0.35">
      <c r="B62" s="15" t="s">
        <v>28</v>
      </c>
    </row>
    <row r="63" spans="1:2" x14ac:dyDescent="0.35">
      <c r="B63" s="15" t="s">
        <v>29</v>
      </c>
    </row>
    <row r="64" spans="1:2" x14ac:dyDescent="0.35">
      <c r="B64" s="15" t="s">
        <v>30</v>
      </c>
    </row>
    <row r="66" spans="2:2" x14ac:dyDescent="0.35">
      <c r="B66" s="15" t="s">
        <v>31</v>
      </c>
    </row>
    <row r="67" spans="2:2" x14ac:dyDescent="0.35">
      <c r="B67" s="15" t="s">
        <v>32</v>
      </c>
    </row>
    <row r="69" spans="2:2" x14ac:dyDescent="0.35">
      <c r="B69" s="15" t="s">
        <v>25</v>
      </c>
    </row>
    <row r="70" spans="2:2" x14ac:dyDescent="0.35">
      <c r="B70" s="15" t="s">
        <v>26</v>
      </c>
    </row>
    <row r="71" spans="2:2" x14ac:dyDescent="0.35">
      <c r="B71" s="15" t="s">
        <v>27</v>
      </c>
    </row>
    <row r="73" spans="2:2" x14ac:dyDescent="0.35">
      <c r="B73" s="16" t="s">
        <v>44</v>
      </c>
    </row>
    <row r="75" spans="2:2" x14ac:dyDescent="0.35">
      <c r="B75" s="15" t="s">
        <v>135</v>
      </c>
    </row>
    <row r="76" spans="2:2" x14ac:dyDescent="0.35">
      <c r="B76" s="15" t="s">
        <v>918</v>
      </c>
    </row>
    <row r="77" spans="2:2" x14ac:dyDescent="0.35">
      <c r="B77" s="15" t="s">
        <v>136</v>
      </c>
    </row>
    <row r="78" spans="2:2" x14ac:dyDescent="0.35">
      <c r="B78" s="15" t="s">
        <v>919</v>
      </c>
    </row>
    <row r="79" spans="2:2" x14ac:dyDescent="0.35">
      <c r="B79" s="15" t="s">
        <v>920</v>
      </c>
    </row>
    <row r="81" spans="2:2" x14ac:dyDescent="0.35">
      <c r="B81" s="15" t="s">
        <v>145</v>
      </c>
    </row>
    <row r="82" spans="2:2" x14ac:dyDescent="0.35">
      <c r="B82" s="15" t="s">
        <v>42</v>
      </c>
    </row>
    <row r="84" spans="2:2" x14ac:dyDescent="0.35">
      <c r="B84" s="15" t="s">
        <v>917</v>
      </c>
    </row>
    <row r="85" spans="2:2" x14ac:dyDescent="0.35">
      <c r="B85" s="15" t="s">
        <v>45</v>
      </c>
    </row>
    <row r="87" spans="2:2" x14ac:dyDescent="0.35">
      <c r="B87" s="15" t="s">
        <v>47</v>
      </c>
    </row>
    <row r="88" spans="2:2" x14ac:dyDescent="0.35">
      <c r="B88" s="15" t="s">
        <v>45</v>
      </c>
    </row>
    <row r="90" spans="2:2" x14ac:dyDescent="0.35">
      <c r="B90" s="16" t="s">
        <v>48</v>
      </c>
    </row>
    <row r="92" spans="2:2" x14ac:dyDescent="0.35">
      <c r="B92" s="15" t="s">
        <v>74</v>
      </c>
    </row>
    <row r="93" spans="2:2" x14ac:dyDescent="0.35">
      <c r="B93" s="15" t="s">
        <v>146</v>
      </c>
    </row>
    <row r="94" spans="2:2" x14ac:dyDescent="0.35">
      <c r="B94" s="15" t="s">
        <v>147</v>
      </c>
    </row>
    <row r="95" spans="2:2" x14ac:dyDescent="0.35">
      <c r="B95" s="15" t="s">
        <v>148</v>
      </c>
    </row>
    <row r="97" spans="2:2" x14ac:dyDescent="0.35">
      <c r="B97" s="15" t="s">
        <v>82</v>
      </c>
    </row>
    <row r="98" spans="2:2" x14ac:dyDescent="0.35">
      <c r="B98" s="15" t="s">
        <v>75</v>
      </c>
    </row>
    <row r="99" spans="2:2" x14ac:dyDescent="0.35">
      <c r="B99" s="15" t="s">
        <v>86</v>
      </c>
    </row>
    <row r="100" spans="2:2" x14ac:dyDescent="0.35">
      <c r="B100" s="15" t="s">
        <v>76</v>
      </c>
    </row>
    <row r="101" spans="2:2" x14ac:dyDescent="0.35">
      <c r="B101" s="15" t="s">
        <v>87</v>
      </c>
    </row>
    <row r="102" spans="2:2" x14ac:dyDescent="0.35">
      <c r="B102" s="15" t="s">
        <v>83</v>
      </c>
    </row>
    <row r="103" spans="2:2" x14ac:dyDescent="0.35">
      <c r="B103" s="15" t="s">
        <v>84</v>
      </c>
    </row>
    <row r="104" spans="2:2" x14ac:dyDescent="0.35">
      <c r="B104" s="15" t="s">
        <v>85</v>
      </c>
    </row>
    <row r="106" spans="2:2" x14ac:dyDescent="0.35">
      <c r="B106" s="15" t="s">
        <v>109</v>
      </c>
    </row>
    <row r="107" spans="2:2" x14ac:dyDescent="0.35">
      <c r="B107" s="15" t="s">
        <v>113</v>
      </c>
    </row>
    <row r="108" spans="2:2" x14ac:dyDescent="0.35">
      <c r="B108" s="15" t="s">
        <v>110</v>
      </c>
    </row>
    <row r="109" spans="2:2" x14ac:dyDescent="0.35">
      <c r="B109" s="15" t="s">
        <v>111</v>
      </c>
    </row>
    <row r="110" spans="2:2" x14ac:dyDescent="0.35">
      <c r="B110" s="15" t="s">
        <v>112</v>
      </c>
    </row>
    <row r="112" spans="2:2" x14ac:dyDescent="0.35">
      <c r="B112" s="15" t="s">
        <v>68</v>
      </c>
    </row>
    <row r="113" spans="2:2" x14ac:dyDescent="0.35">
      <c r="B113" s="15" t="s">
        <v>69</v>
      </c>
    </row>
    <row r="114" spans="2:2" x14ac:dyDescent="0.35">
      <c r="B114" s="15" t="s">
        <v>70</v>
      </c>
    </row>
    <row r="115" spans="2:2" x14ac:dyDescent="0.35">
      <c r="B115" s="15" t="s">
        <v>71</v>
      </c>
    </row>
    <row r="116" spans="2:2" x14ac:dyDescent="0.35">
      <c r="B116" s="15" t="s">
        <v>72</v>
      </c>
    </row>
    <row r="117" spans="2:2" x14ac:dyDescent="0.35">
      <c r="B117" s="15" t="s">
        <v>73</v>
      </c>
    </row>
    <row r="119" spans="2:2" x14ac:dyDescent="0.35">
      <c r="B119" s="15" t="s">
        <v>124</v>
      </c>
    </row>
    <row r="121" spans="2:2" x14ac:dyDescent="0.35">
      <c r="B121" s="15" t="s">
        <v>49</v>
      </c>
    </row>
    <row r="122" spans="2:2" x14ac:dyDescent="0.35">
      <c r="B122" s="15" t="s">
        <v>50</v>
      </c>
    </row>
    <row r="123" spans="2:2" x14ac:dyDescent="0.35">
      <c r="B123" s="15" t="s">
        <v>51</v>
      </c>
    </row>
    <row r="124" spans="2:2" x14ac:dyDescent="0.35">
      <c r="B124" s="15" t="s">
        <v>52</v>
      </c>
    </row>
    <row r="125" spans="2:2" x14ac:dyDescent="0.35">
      <c r="B125" s="15" t="s">
        <v>53</v>
      </c>
    </row>
    <row r="126" spans="2:2" x14ac:dyDescent="0.35">
      <c r="B126" s="15" t="s">
        <v>54</v>
      </c>
    </row>
    <row r="127" spans="2:2" x14ac:dyDescent="0.3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7.0163026481612729E-6</v>
      </c>
      <c r="C2" s="15">
        <f>Data!I17</f>
        <v>1.4780944336843523E-2</v>
      </c>
      <c r="D2" s="15">
        <f>Data!J17</f>
        <v>1.9847182831136009E-2</v>
      </c>
      <c r="E2" s="15">
        <f>Data!K17</f>
        <v>2.6603823266957559E-2</v>
      </c>
      <c r="F2" s="15">
        <f>Data!L17</f>
        <v>3.557795599705485E-2</v>
      </c>
      <c r="G2" s="15">
        <f>Data!M17</f>
        <v>4.7432556725935375E-2</v>
      </c>
      <c r="H2" s="15">
        <f>Data!N17</f>
        <v>6.2979930519519792E-2</v>
      </c>
      <c r="I2" s="15">
        <f>Data!O17</f>
        <v>8.3179129231759866E-2</v>
      </c>
      <c r="J2" s="15">
        <f>Data!P17</f>
        <v>0.10910307204194561</v>
      </c>
      <c r="K2" s="15">
        <f>Data!Q17</f>
        <v>0.14185708593313365</v>
      </c>
      <c r="L2" s="15">
        <f>Data!R17</f>
        <v>0.18243126015631872</v>
      </c>
      <c r="M2" s="15">
        <f>Data!S17</f>
        <v>0.23148060870345599</v>
      </c>
      <c r="N2" s="15">
        <f>Data!T17</f>
        <v>0.289055485611874</v>
      </c>
      <c r="O2" s="15">
        <f>Data!U17</f>
        <v>0.35434822389425569</v>
      </c>
      <c r="P2" s="15">
        <f>Data!V17</f>
        <v>0.4255615136508929</v>
      </c>
      <c r="Q2" s="15">
        <f>Data!W17</f>
        <v>0.50000350815132411</v>
      </c>
      <c r="R2" s="15">
        <f>Data!X17</f>
        <v>0.57444550265175531</v>
      </c>
      <c r="S2" s="15">
        <f>Data!Y17</f>
        <v>0.64565879240839241</v>
      </c>
      <c r="T2" s="15">
        <f>Data!Z17</f>
        <v>0.7109515306907741</v>
      </c>
      <c r="U2" s="15">
        <f>Data!AA17</f>
        <v>0.76852640759919211</v>
      </c>
      <c r="V2" s="15">
        <f>Data!AB17</f>
        <v>0.81757575614632938</v>
      </c>
      <c r="W2" s="15">
        <f>Data!AC17</f>
        <v>0.85814993036951459</v>
      </c>
      <c r="X2" s="15">
        <f>Data!AD17</f>
        <v>0.89090394426070252</v>
      </c>
      <c r="Y2" s="15">
        <f>Data!AE17</f>
        <v>0.91682788707088836</v>
      </c>
      <c r="Z2" s="15">
        <f>Data!AF17</f>
        <v>0.93702708578312843</v>
      </c>
      <c r="AA2" s="15">
        <f>Data!AG17</f>
        <v>0.95257445957671283</v>
      </c>
      <c r="AB2" s="15">
        <f>Data!AH17</f>
        <v>0.96442906030559339</v>
      </c>
      <c r="AC2" s="15">
        <f>Data!AI17</f>
        <v>0.97340319303569056</v>
      </c>
      <c r="AD2" s="15">
        <f>Data!AJ17</f>
        <v>0.98015983347151225</v>
      </c>
      <c r="AE2" s="15">
        <f>Data!AK17</f>
        <v>0.9852260719658047</v>
      </c>
      <c r="AF2" s="15">
        <f>Data!AL17</f>
        <v>0.98901313445712158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35">
      <c r="A4" s="15" t="s">
        <v>3</v>
      </c>
      <c r="B4" s="15">
        <f>Data!H19</f>
        <v>1</v>
      </c>
      <c r="C4" s="15">
        <f>Data!I19</f>
        <v>1</v>
      </c>
      <c r="D4" s="15">
        <f>Data!J19</f>
        <v>1</v>
      </c>
      <c r="E4" s="15">
        <f>Data!K19</f>
        <v>1</v>
      </c>
      <c r="F4" s="15">
        <f>Data!L19</f>
        <v>1</v>
      </c>
      <c r="G4" s="15">
        <f>Data!M19</f>
        <v>1</v>
      </c>
      <c r="H4" s="15">
        <f>Data!N19</f>
        <v>1</v>
      </c>
      <c r="I4" s="15">
        <f>Data!O19</f>
        <v>1</v>
      </c>
      <c r="J4" s="15">
        <f>Data!P19</f>
        <v>1</v>
      </c>
      <c r="K4" s="15">
        <f>Data!Q19</f>
        <v>1</v>
      </c>
      <c r="L4" s="15">
        <f>Data!R19</f>
        <v>1</v>
      </c>
      <c r="M4" s="15">
        <f>Data!S19</f>
        <v>1</v>
      </c>
      <c r="N4" s="15">
        <f>Data!T19</f>
        <v>1</v>
      </c>
      <c r="O4" s="15">
        <f>Data!U19</f>
        <v>1</v>
      </c>
      <c r="P4" s="15">
        <f>Data!V19</f>
        <v>1</v>
      </c>
      <c r="Q4" s="15">
        <f>Data!W19</f>
        <v>1</v>
      </c>
      <c r="R4" s="15">
        <f>Data!X19</f>
        <v>1</v>
      </c>
      <c r="S4" s="15">
        <f>Data!Y19</f>
        <v>1</v>
      </c>
      <c r="T4" s="15">
        <f>Data!Z19</f>
        <v>1</v>
      </c>
      <c r="U4" s="15">
        <f>Data!AA19</f>
        <v>1</v>
      </c>
      <c r="V4" s="15">
        <f>Data!AB19</f>
        <v>1</v>
      </c>
      <c r="W4" s="15">
        <f>Data!AC19</f>
        <v>1</v>
      </c>
      <c r="X4" s="15">
        <f>Data!AD19</f>
        <v>1</v>
      </c>
      <c r="Y4" s="15">
        <f>Data!AE19</f>
        <v>1</v>
      </c>
      <c r="Z4" s="15">
        <f>Data!AF19</f>
        <v>1</v>
      </c>
      <c r="AA4" s="15">
        <f>Data!AG19</f>
        <v>1</v>
      </c>
      <c r="AB4" s="15">
        <f>Data!AH19</f>
        <v>1</v>
      </c>
      <c r="AC4" s="15">
        <f>Data!AI19</f>
        <v>1</v>
      </c>
      <c r="AD4" s="15">
        <f>Data!AJ19</f>
        <v>1</v>
      </c>
      <c r="AE4" s="15">
        <f>Data!AK19</f>
        <v>1</v>
      </c>
      <c r="AF4" s="15">
        <f>Data!AL19</f>
        <v>1</v>
      </c>
    </row>
    <row r="5" spans="1:32" x14ac:dyDescent="0.35">
      <c r="A5" s="15" t="s">
        <v>4</v>
      </c>
      <c r="B5" s="15">
        <f>Data!H20</f>
        <v>0.82010231357952423</v>
      </c>
      <c r="C5" s="15">
        <f>Data!I20</f>
        <v>0.82609890312687284</v>
      </c>
      <c r="D5" s="15">
        <f>Data!J20</f>
        <v>0.83209549267422211</v>
      </c>
      <c r="E5" s="15">
        <f>Data!K20</f>
        <v>0.83809208222157139</v>
      </c>
      <c r="F5" s="15">
        <f>Data!L20</f>
        <v>0.84408867176892066</v>
      </c>
      <c r="G5" s="15">
        <f>Data!M20</f>
        <v>0.85008526131626994</v>
      </c>
      <c r="H5" s="15">
        <f>Data!N20</f>
        <v>0.85608185086361921</v>
      </c>
      <c r="I5" s="15">
        <f>Data!O20</f>
        <v>0.86207844041096848</v>
      </c>
      <c r="J5" s="15">
        <f>Data!P20</f>
        <v>0.86807502995831776</v>
      </c>
      <c r="K5" s="15">
        <f>Data!Q20</f>
        <v>0.87407161950566703</v>
      </c>
      <c r="L5" s="15">
        <f>Data!R20</f>
        <v>0.8800682090530163</v>
      </c>
      <c r="M5" s="15">
        <f>Data!S20</f>
        <v>0.88606479860036558</v>
      </c>
      <c r="N5" s="15">
        <f>Data!T20</f>
        <v>0.89206138814771485</v>
      </c>
      <c r="O5" s="15">
        <f>Data!U20</f>
        <v>0.89805797769506412</v>
      </c>
      <c r="P5" s="15">
        <f>Data!V20</f>
        <v>0.9040545672424134</v>
      </c>
      <c r="Q5" s="15">
        <f>Data!W20</f>
        <v>0.91005115678976267</v>
      </c>
      <c r="R5" s="15">
        <f>Data!X20</f>
        <v>0.91604774633711195</v>
      </c>
      <c r="S5" s="15">
        <f>Data!Y20</f>
        <v>0.92204433588446122</v>
      </c>
      <c r="T5" s="15">
        <f>Data!Z20</f>
        <v>0.92804092543180872</v>
      </c>
      <c r="U5" s="15">
        <f>Data!AA20</f>
        <v>0.93403751497915799</v>
      </c>
      <c r="V5" s="15">
        <f>Data!AB20</f>
        <v>0.94003410452650726</v>
      </c>
      <c r="W5" s="15">
        <f>Data!AC20</f>
        <v>0.94603069407385654</v>
      </c>
      <c r="X5" s="15">
        <f>Data!AD20</f>
        <v>0.95202728362120581</v>
      </c>
      <c r="Y5" s="15">
        <f>Data!AE20</f>
        <v>0.95802387316855508</v>
      </c>
      <c r="Z5" s="15">
        <f>Data!AF20</f>
        <v>0.96402046271590436</v>
      </c>
      <c r="AA5" s="15">
        <f>Data!AG20</f>
        <v>0.97001705226325363</v>
      </c>
      <c r="AB5" s="15">
        <f>Data!AH20</f>
        <v>0.97601364181060291</v>
      </c>
      <c r="AC5" s="15">
        <f>Data!AI20</f>
        <v>0.98201023135795218</v>
      </c>
      <c r="AD5" s="15">
        <f>Data!AJ20</f>
        <v>0.98800682090530145</v>
      </c>
      <c r="AE5" s="15">
        <f>Data!AK20</f>
        <v>0.99400341045265073</v>
      </c>
      <c r="AF5" s="15">
        <f>Data!AL20</f>
        <v>1</v>
      </c>
    </row>
    <row r="6" spans="1:32" x14ac:dyDescent="0.35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35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35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3.0593729231944068E-4</v>
      </c>
      <c r="C2" s="15">
        <f>Data!I24</f>
        <v>1.2120642719685003E-2</v>
      </c>
      <c r="D2" s="15">
        <f>Data!J24</f>
        <v>1.6172111990166379E-2</v>
      </c>
      <c r="E2" s="15">
        <f>Data!K24</f>
        <v>2.1575395141613392E-2</v>
      </c>
      <c r="F2" s="15">
        <f>Data!L24</f>
        <v>2.8752006157097734E-2</v>
      </c>
      <c r="G2" s="15">
        <f>Data!M24</f>
        <v>3.8232126491147038E-2</v>
      </c>
      <c r="H2" s="15">
        <f>Data!N24</f>
        <v>5.0665356239876301E-2</v>
      </c>
      <c r="I2" s="15">
        <f>Data!O24</f>
        <v>6.6818648857897081E-2</v>
      </c>
      <c r="J2" s="15">
        <f>Data!P24</f>
        <v>8.7550017462732541E-2</v>
      </c>
      <c r="K2" s="15">
        <f>Data!Q24</f>
        <v>0.11374339168200141</v>
      </c>
      <c r="L2" s="15">
        <f>Data!R24</f>
        <v>0.14619054556660127</v>
      </c>
      <c r="M2" s="15">
        <f>Data!S24</f>
        <v>0.18541529359212999</v>
      </c>
      <c r="N2" s="15">
        <f>Data!T24</f>
        <v>0.23145790386580584</v>
      </c>
      <c r="O2" s="15">
        <f>Data!U24</f>
        <v>0.28367248536145934</v>
      </c>
      <c r="P2" s="15">
        <f>Data!V24</f>
        <v>0.34062172993885931</v>
      </c>
      <c r="Q2" s="15">
        <f>Data!W24</f>
        <v>0.40015296864615973</v>
      </c>
      <c r="R2" s="15">
        <f>Data!X24</f>
        <v>0.45968420735346016</v>
      </c>
      <c r="S2" s="15">
        <f>Data!Y24</f>
        <v>0.51663345193086008</v>
      </c>
      <c r="T2" s="15">
        <f>Data!Z24</f>
        <v>0.56884803342651369</v>
      </c>
      <c r="U2" s="15">
        <f>Data!AA24</f>
        <v>0.61489064370018942</v>
      </c>
      <c r="V2" s="15">
        <f>Data!AB24</f>
        <v>0.6541153917257182</v>
      </c>
      <c r="W2" s="15">
        <f>Data!AC24</f>
        <v>0.68656254561031815</v>
      </c>
      <c r="X2" s="15">
        <f>Data!AD24</f>
        <v>0.71275591982958697</v>
      </c>
      <c r="Y2" s="15">
        <f>Data!AE24</f>
        <v>0.73348728843442246</v>
      </c>
      <c r="Z2" s="15">
        <f>Data!AF24</f>
        <v>0.74964058105244324</v>
      </c>
      <c r="AA2" s="15">
        <f>Data!AG24</f>
        <v>0.76207381080117254</v>
      </c>
      <c r="AB2" s="15">
        <f>Data!AH24</f>
        <v>0.77155393113522175</v>
      </c>
      <c r="AC2" s="15">
        <f>Data!AI24</f>
        <v>0.77873054215070603</v>
      </c>
      <c r="AD2" s="15">
        <f>Data!AJ24</f>
        <v>0.78413382530215314</v>
      </c>
      <c r="AE2" s="15">
        <f>Data!AK24</f>
        <v>0.78818529457263453</v>
      </c>
      <c r="AF2" s="15">
        <f>Data!AL24</f>
        <v>0.79121380721100476</v>
      </c>
    </row>
    <row r="3" spans="1:32" x14ac:dyDescent="0.35">
      <c r="A3" s="15" t="s">
        <v>2</v>
      </c>
      <c r="B3" s="15">
        <f>Data!H25</f>
        <v>9.9823199644587315E-2</v>
      </c>
      <c r="C3" s="15">
        <f>Data!I25</f>
        <v>9.9128976737578242E-2</v>
      </c>
      <c r="D3" s="15">
        <f>Data!J25</f>
        <v>9.8890915552565795E-2</v>
      </c>
      <c r="E3" s="15">
        <f>Data!K25</f>
        <v>9.857342283471078E-2</v>
      </c>
      <c r="F3" s="15">
        <f>Data!L25</f>
        <v>9.8151730750022564E-2</v>
      </c>
      <c r="G3" s="15">
        <f>Data!M25</f>
        <v>9.7594686248358084E-2</v>
      </c>
      <c r="H3" s="15">
        <f>Data!N25</f>
        <v>9.6864119333022025E-2</v>
      </c>
      <c r="I3" s="15">
        <f>Data!O25</f>
        <v>9.5914964415195939E-2</v>
      </c>
      <c r="J3" s="15">
        <f>Data!P25</f>
        <v>9.4696805311051874E-2</v>
      </c>
      <c r="K3" s="15">
        <f>Data!Q25</f>
        <v>9.3157703002774345E-2</v>
      </c>
      <c r="L3" s="15">
        <f>Data!R25</f>
        <v>9.1251133462600831E-2</v>
      </c>
      <c r="M3" s="15">
        <f>Data!S25</f>
        <v>8.8946317759120958E-2</v>
      </c>
      <c r="N3" s="15">
        <f>Data!T25</f>
        <v>8.624088976965609E-2</v>
      </c>
      <c r="O3" s="15">
        <f>Data!U25</f>
        <v>8.3172801548834691E-2</v>
      </c>
      <c r="P3" s="15">
        <f>Data!V25</f>
        <v>7.982650820571667E-2</v>
      </c>
      <c r="Q3" s="15">
        <f>Data!W25</f>
        <v>7.6328498894582403E-2</v>
      </c>
      <c r="R3" s="15">
        <f>Data!X25</f>
        <v>7.2830489583448121E-2</v>
      </c>
      <c r="S3" s="15">
        <f>Data!Y25</f>
        <v>6.9484196240330115E-2</v>
      </c>
      <c r="T3" s="15">
        <f>Data!Z25</f>
        <v>6.6416108019508702E-2</v>
      </c>
      <c r="U3" s="15">
        <f>Data!AA25</f>
        <v>6.3710680030043848E-2</v>
      </c>
      <c r="V3" s="15">
        <f>Data!AB25</f>
        <v>6.1405864326563961E-2</v>
      </c>
      <c r="W3" s="15">
        <f>Data!AC25</f>
        <v>5.9499294786390447E-2</v>
      </c>
      <c r="X3" s="15">
        <f>Data!AD25</f>
        <v>5.7960192478112911E-2</v>
      </c>
      <c r="Y3" s="15">
        <f>Data!AE25</f>
        <v>5.6742033373968853E-2</v>
      </c>
      <c r="Z3" s="15">
        <f>Data!AF25</f>
        <v>5.579287845614276E-2</v>
      </c>
      <c r="AA3" s="15">
        <f>Data!AG25</f>
        <v>5.5062311540806708E-2</v>
      </c>
      <c r="AB3" s="15">
        <f>Data!AH25</f>
        <v>5.450526703914222E-2</v>
      </c>
      <c r="AC3" s="15">
        <f>Data!AI25</f>
        <v>5.4083574954454011E-2</v>
      </c>
      <c r="AD3" s="15">
        <f>Data!AJ25</f>
        <v>5.376608223659899E-2</v>
      </c>
      <c r="AE3" s="15">
        <f>Data!AK25</f>
        <v>5.3528021051586556E-2</v>
      </c>
      <c r="AF3" s="15">
        <f>Data!AL25</f>
        <v>5.335006800310399E-2</v>
      </c>
    </row>
    <row r="4" spans="1:32" x14ac:dyDescent="0.35">
      <c r="A4" s="15" t="s">
        <v>3</v>
      </c>
      <c r="B4" s="15">
        <f>Data!H26</f>
        <v>9.9823199644587315E-2</v>
      </c>
      <c r="C4" s="15">
        <f>Data!I26</f>
        <v>9.6495759656434643E-2</v>
      </c>
      <c r="D4" s="15">
        <f>Data!J26</f>
        <v>9.3168319668281541E-2</v>
      </c>
      <c r="E4" s="15">
        <f>Data!K26</f>
        <v>8.9840879680129326E-2</v>
      </c>
      <c r="F4" s="15">
        <f>Data!L26</f>
        <v>8.6513439691976224E-2</v>
      </c>
      <c r="G4" s="15">
        <f>Data!M26</f>
        <v>8.3185999703823121E-2</v>
      </c>
      <c r="H4" s="15">
        <f>Data!N26</f>
        <v>7.9858559715670019E-2</v>
      </c>
      <c r="I4" s="15">
        <f>Data!O26</f>
        <v>7.6531119727516916E-2</v>
      </c>
      <c r="J4" s="15">
        <f>Data!P26</f>
        <v>7.3203679739364702E-2</v>
      </c>
      <c r="K4" s="15">
        <f>Data!Q26</f>
        <v>6.98762397512116E-2</v>
      </c>
      <c r="L4" s="15">
        <f>Data!R26</f>
        <v>6.6548799763058497E-2</v>
      </c>
      <c r="M4" s="15">
        <f>Data!S26</f>
        <v>6.3221359774905395E-2</v>
      </c>
      <c r="N4" s="15">
        <f>Data!T26</f>
        <v>5.989391978675318E-2</v>
      </c>
      <c r="O4" s="15">
        <f>Data!U26</f>
        <v>5.6566479798600078E-2</v>
      </c>
      <c r="P4" s="15">
        <f>Data!V26</f>
        <v>5.3239039810446975E-2</v>
      </c>
      <c r="Q4" s="15">
        <f>Data!W26</f>
        <v>4.9911599822293873E-2</v>
      </c>
      <c r="R4" s="15">
        <f>Data!X26</f>
        <v>4.658415983414077E-2</v>
      </c>
      <c r="S4" s="15">
        <f>Data!Y26</f>
        <v>4.3256719845988556E-2</v>
      </c>
      <c r="T4" s="15">
        <f>Data!Z26</f>
        <v>3.9929279857835454E-2</v>
      </c>
      <c r="U4" s="15">
        <f>Data!AA26</f>
        <v>3.6601839869682351E-2</v>
      </c>
      <c r="V4" s="15">
        <f>Data!AB26</f>
        <v>3.3274399881529249E-2</v>
      </c>
      <c r="W4" s="15">
        <f>Data!AC26</f>
        <v>2.9946959893376146E-2</v>
      </c>
      <c r="X4" s="15">
        <f>Data!AD26</f>
        <v>2.6619519905223932E-2</v>
      </c>
      <c r="Y4" s="15">
        <f>Data!AE26</f>
        <v>2.3292079917070829E-2</v>
      </c>
      <c r="Z4" s="15">
        <f>Data!AF26</f>
        <v>1.9964639928917727E-2</v>
      </c>
      <c r="AA4" s="15">
        <f>Data!AG26</f>
        <v>1.6637199940764624E-2</v>
      </c>
      <c r="AB4" s="15">
        <f>Data!AH26</f>
        <v>1.330975995261241E-2</v>
      </c>
      <c r="AC4" s="15">
        <f>Data!AI26</f>
        <v>9.9823199644593075E-3</v>
      </c>
      <c r="AD4" s="15">
        <f>Data!AJ26</f>
        <v>6.654879976306205E-3</v>
      </c>
      <c r="AE4" s="15">
        <f>Data!AK26</f>
        <v>3.3274399881531025E-3</v>
      </c>
      <c r="AF4" s="15">
        <f>Data!AL26</f>
        <v>0</v>
      </c>
    </row>
    <row r="5" spans="1:32" x14ac:dyDescent="0.35">
      <c r="A5" s="15" t="s">
        <v>4</v>
      </c>
      <c r="B5" s="15">
        <f>Data!H27</f>
        <v>1</v>
      </c>
      <c r="C5" s="15">
        <f>Data!I27</f>
        <v>1</v>
      </c>
      <c r="D5" s="15">
        <f>Data!J27</f>
        <v>1</v>
      </c>
      <c r="E5" s="15">
        <f>Data!K27</f>
        <v>1</v>
      </c>
      <c r="F5" s="15">
        <f>Data!L27</f>
        <v>1</v>
      </c>
      <c r="G5" s="15">
        <f>Data!M27</f>
        <v>1</v>
      </c>
      <c r="H5" s="15">
        <f>Data!N27</f>
        <v>1</v>
      </c>
      <c r="I5" s="15">
        <f>Data!O27</f>
        <v>1</v>
      </c>
      <c r="J5" s="15">
        <f>Data!P27</f>
        <v>1</v>
      </c>
      <c r="K5" s="15">
        <f>Data!Q27</f>
        <v>1</v>
      </c>
      <c r="L5" s="15">
        <f>Data!R27</f>
        <v>1</v>
      </c>
      <c r="M5" s="15">
        <f>Data!S27</f>
        <v>1</v>
      </c>
      <c r="N5" s="15">
        <f>Data!T27</f>
        <v>1</v>
      </c>
      <c r="O5" s="15">
        <f>Data!U27</f>
        <v>1</v>
      </c>
      <c r="P5" s="15">
        <f>Data!V27</f>
        <v>1</v>
      </c>
      <c r="Q5" s="15">
        <f>Data!W27</f>
        <v>1</v>
      </c>
      <c r="R5" s="15">
        <f>Data!X27</f>
        <v>1</v>
      </c>
      <c r="S5" s="15">
        <f>Data!Y27</f>
        <v>1</v>
      </c>
      <c r="T5" s="15">
        <f>Data!Z27</f>
        <v>1</v>
      </c>
      <c r="U5" s="15">
        <f>Data!AA27</f>
        <v>1</v>
      </c>
      <c r="V5" s="15">
        <f>Data!AB27</f>
        <v>1</v>
      </c>
      <c r="W5" s="15">
        <f>Data!AC27</f>
        <v>1</v>
      </c>
      <c r="X5" s="15">
        <f>Data!AD27</f>
        <v>1</v>
      </c>
      <c r="Y5" s="15">
        <f>Data!AE27</f>
        <v>1</v>
      </c>
      <c r="Z5" s="15">
        <f>Data!AF27</f>
        <v>1</v>
      </c>
      <c r="AA5" s="15">
        <f>Data!AG27</f>
        <v>1</v>
      </c>
      <c r="AB5" s="15">
        <f>Data!AH27</f>
        <v>1</v>
      </c>
      <c r="AC5" s="15">
        <f>Data!AI27</f>
        <v>1</v>
      </c>
      <c r="AD5" s="15">
        <f>Data!AJ27</f>
        <v>1</v>
      </c>
      <c r="AE5" s="15">
        <f>Data!AK27</f>
        <v>1</v>
      </c>
      <c r="AF5" s="15">
        <f>Data!AL27</f>
        <v>1</v>
      </c>
    </row>
    <row r="6" spans="1:32" x14ac:dyDescent="0.35">
      <c r="A6" s="15" t="s">
        <v>5</v>
      </c>
      <c r="B6" s="15">
        <f>Data!H28</f>
        <v>0</v>
      </c>
      <c r="C6" s="15">
        <f>Data!I28</f>
        <v>4.0777188154192265E-4</v>
      </c>
      <c r="D6" s="15">
        <f>Data!J28</f>
        <v>5.4760399649308219E-4</v>
      </c>
      <c r="E6" s="15">
        <f>Data!K28</f>
        <v>7.3409251715191763E-4</v>
      </c>
      <c r="F6" s="15">
        <f>Data!L28</f>
        <v>9.8178554639158692E-4</v>
      </c>
      <c r="G6" s="15">
        <f>Data!M28</f>
        <v>1.3089817282705882E-3</v>
      </c>
      <c r="H6" s="15">
        <f>Data!N28</f>
        <v>1.7381013131346542E-3</v>
      </c>
      <c r="I6" s="15">
        <f>Data!O28</f>
        <v>2.2956148765867664E-3</v>
      </c>
      <c r="J6" s="15">
        <f>Data!P28</f>
        <v>3.0111358207951817E-3</v>
      </c>
      <c r="K6" s="15">
        <f>Data!Q28</f>
        <v>3.9151720284676559E-3</v>
      </c>
      <c r="L6" s="15">
        <f>Data!R28</f>
        <v>5.0350507314573609E-3</v>
      </c>
      <c r="M6" s="15">
        <f>Data!S28</f>
        <v>6.388850824376323E-3</v>
      </c>
      <c r="N6" s="15">
        <f>Data!T28</f>
        <v>7.9779621177405516E-3</v>
      </c>
      <c r="O6" s="15">
        <f>Data!U28</f>
        <v>9.7800923757739317E-3</v>
      </c>
      <c r="P6" s="15">
        <f>Data!V28</f>
        <v>1.1745634450139103E-2</v>
      </c>
      <c r="Q6" s="15">
        <f>Data!W28</f>
        <v>1.3800291281613747E-2</v>
      </c>
      <c r="R6" s="15">
        <f>Data!X28</f>
        <v>1.5854948113088393E-2</v>
      </c>
      <c r="S6" s="15">
        <f>Data!Y28</f>
        <v>1.7820490187453561E-2</v>
      </c>
      <c r="T6" s="15">
        <f>Data!Z28</f>
        <v>1.9622620445486943E-2</v>
      </c>
      <c r="U6" s="15">
        <f>Data!AA28</f>
        <v>2.1211731738851169E-2</v>
      </c>
      <c r="V6" s="15">
        <f>Data!AB28</f>
        <v>2.2565531831770132E-2</v>
      </c>
      <c r="W6" s="15">
        <f>Data!AC28</f>
        <v>2.3685410534759841E-2</v>
      </c>
      <c r="X6" s="15">
        <f>Data!AD28</f>
        <v>2.4589446742432314E-2</v>
      </c>
      <c r="Y6" s="15">
        <f>Data!AE28</f>
        <v>2.5304967686640728E-2</v>
      </c>
      <c r="Z6" s="15">
        <f>Data!AF28</f>
        <v>2.5862481250092842E-2</v>
      </c>
      <c r="AA6" s="15">
        <f>Data!AG28</f>
        <v>2.6291600834956907E-2</v>
      </c>
      <c r="AB6" s="15">
        <f>Data!AH28</f>
        <v>2.6618797016835907E-2</v>
      </c>
      <c r="AC6" s="15">
        <f>Data!AI28</f>
        <v>2.6866490046075574E-2</v>
      </c>
      <c r="AD6" s="15">
        <f>Data!AJ28</f>
        <v>2.7052978566734415E-2</v>
      </c>
      <c r="AE6" s="15">
        <f>Data!AK28</f>
        <v>2.719281068168557E-2</v>
      </c>
      <c r="AF6" s="15">
        <f>Data!AL28</f>
        <v>2.7297336546034365E-2</v>
      </c>
    </row>
    <row r="7" spans="1:32" x14ac:dyDescent="0.35">
      <c r="A7" s="15" t="s">
        <v>125</v>
      </c>
      <c r="B7" s="15">
        <f>Data!H29</f>
        <v>7.3987187287436543E-3</v>
      </c>
      <c r="C7" s="15">
        <f>Data!I29</f>
        <v>9.077779452331125E-3</v>
      </c>
      <c r="D7" s="15">
        <f>Data!J29</f>
        <v>1.0756840175919269E-2</v>
      </c>
      <c r="E7" s="15">
        <f>Data!K29</f>
        <v>1.2435900899506969E-2</v>
      </c>
      <c r="F7" s="15">
        <f>Data!L29</f>
        <v>1.4114961623094668E-2</v>
      </c>
      <c r="G7" s="15">
        <f>Data!M29</f>
        <v>1.5794022346682812E-2</v>
      </c>
      <c r="H7" s="15">
        <f>Data!N29</f>
        <v>1.7473083070270512E-2</v>
      </c>
      <c r="I7" s="15">
        <f>Data!O29</f>
        <v>1.9152143793858212E-2</v>
      </c>
      <c r="J7" s="15">
        <f>Data!P29</f>
        <v>2.0831204517446356E-2</v>
      </c>
      <c r="K7" s="15">
        <f>Data!Q29</f>
        <v>2.2510265241034055E-2</v>
      </c>
      <c r="L7" s="15">
        <f>Data!R29</f>
        <v>2.4189325964621755E-2</v>
      </c>
      <c r="M7" s="15">
        <f>Data!S29</f>
        <v>2.5868386688209899E-2</v>
      </c>
      <c r="N7" s="15">
        <f>Data!T29</f>
        <v>2.7547447411797599E-2</v>
      </c>
      <c r="O7" s="15">
        <f>Data!U29</f>
        <v>2.9226508135385298E-2</v>
      </c>
      <c r="P7" s="15">
        <f>Data!V29</f>
        <v>3.0905568858973442E-2</v>
      </c>
      <c r="Q7" s="15">
        <f>Data!W29</f>
        <v>3.2584629582561142E-2</v>
      </c>
      <c r="R7" s="15">
        <f>Data!X29</f>
        <v>3.4263690306148842E-2</v>
      </c>
      <c r="S7" s="15">
        <f>Data!Y29</f>
        <v>3.5942751029736986E-2</v>
      </c>
      <c r="T7" s="15">
        <f>Data!Z29</f>
        <v>3.7621811753324685E-2</v>
      </c>
      <c r="U7" s="15">
        <f>Data!AA29</f>
        <v>3.9300872476912385E-2</v>
      </c>
      <c r="V7" s="15">
        <f>Data!AB29</f>
        <v>4.0979933200500085E-2</v>
      </c>
      <c r="W7" s="15">
        <f>Data!AC29</f>
        <v>4.2658993924088229E-2</v>
      </c>
      <c r="X7" s="15">
        <f>Data!AD29</f>
        <v>4.4338054647675929E-2</v>
      </c>
      <c r="Y7" s="15">
        <f>Data!AE29</f>
        <v>4.6017115371263628E-2</v>
      </c>
      <c r="Z7" s="15">
        <f>Data!AF29</f>
        <v>4.7696176094851772E-2</v>
      </c>
      <c r="AA7" s="15">
        <f>Data!AG29</f>
        <v>4.9375236818439472E-2</v>
      </c>
      <c r="AB7" s="15">
        <f>Data!AH29</f>
        <v>5.1054297542027172E-2</v>
      </c>
      <c r="AC7" s="15">
        <f>Data!AI29</f>
        <v>5.2733358265615315E-2</v>
      </c>
      <c r="AD7" s="15">
        <f>Data!AJ29</f>
        <v>5.4412418989203015E-2</v>
      </c>
      <c r="AE7" s="15">
        <f>Data!AK29</f>
        <v>5.6091479712790715E-2</v>
      </c>
      <c r="AF7" s="15">
        <f>Data!AL29</f>
        <v>5.7770540436378859E-2</v>
      </c>
    </row>
    <row r="8" spans="1:32" x14ac:dyDescent="0.35">
      <c r="A8" s="15" t="s">
        <v>126</v>
      </c>
      <c r="B8" s="15">
        <f>Data!H30</f>
        <v>1.2919974477595432E-4</v>
      </c>
      <c r="C8" s="15">
        <f>Data!I30</f>
        <v>9.7919617969844872E-4</v>
      </c>
      <c r="D8" s="15">
        <f>Data!J30</f>
        <v>1.2706748337604221E-3</v>
      </c>
      <c r="E8" s="15">
        <f>Data!K30</f>
        <v>1.6594083018813314E-3</v>
      </c>
      <c r="F8" s="15">
        <f>Data!L30</f>
        <v>2.1757219599314068E-3</v>
      </c>
      <c r="G8" s="15">
        <f>Data!M30</f>
        <v>2.8577591496114665E-3</v>
      </c>
      <c r="H8" s="15">
        <f>Data!N30</f>
        <v>3.7522546599704299E-3</v>
      </c>
      <c r="I8" s="15">
        <f>Data!O30</f>
        <v>4.9143861428066534E-3</v>
      </c>
      <c r="J8" s="15">
        <f>Data!P30</f>
        <v>6.4058824406625966E-3</v>
      </c>
      <c r="K8" s="15">
        <f>Data!Q30</f>
        <v>8.2903369318765852E-3</v>
      </c>
      <c r="L8" s="15">
        <f>Data!R30</f>
        <v>1.0624712959687648E-2</v>
      </c>
      <c r="M8" s="15">
        <f>Data!S30</f>
        <v>1.3446695800259147E-2</v>
      </c>
      <c r="N8" s="15">
        <f>Data!T30</f>
        <v>1.6759182499800736E-2</v>
      </c>
      <c r="O8" s="15">
        <f>Data!U30</f>
        <v>2.0515705114361755E-2</v>
      </c>
      <c r="P8" s="15">
        <f>Data!V30</f>
        <v>2.4612858036194094E-2</v>
      </c>
      <c r="Q8" s="15">
        <f>Data!W30</f>
        <v>2.889576978366103E-2</v>
      </c>
      <c r="R8" s="15">
        <f>Data!X30</f>
        <v>3.317868153112797E-2</v>
      </c>
      <c r="S8" s="15">
        <f>Data!Y30</f>
        <v>3.7275834452960302E-2</v>
      </c>
      <c r="T8" s="15">
        <f>Data!Z30</f>
        <v>4.103235706752132E-2</v>
      </c>
      <c r="U8" s="15">
        <f>Data!AA30</f>
        <v>4.4344843767062915E-2</v>
      </c>
      <c r="V8" s="15">
        <f>Data!AB30</f>
        <v>4.716682660763441E-2</v>
      </c>
      <c r="W8" s="15">
        <f>Data!AC30</f>
        <v>4.9501202635445482E-2</v>
      </c>
      <c r="X8" s="15">
        <f>Data!AD30</f>
        <v>5.1385657126659469E-2</v>
      </c>
      <c r="Y8" s="15">
        <f>Data!AE30</f>
        <v>5.2877153424515412E-2</v>
      </c>
      <c r="Z8" s="15">
        <f>Data!AF30</f>
        <v>5.4039284907351638E-2</v>
      </c>
      <c r="AA8" s="15">
        <f>Data!AG30</f>
        <v>5.4933780417710604E-2</v>
      </c>
      <c r="AB8" s="15">
        <f>Data!AH30</f>
        <v>5.5615817607390657E-2</v>
      </c>
      <c r="AC8" s="15">
        <f>Data!AI30</f>
        <v>5.6132131265440727E-2</v>
      </c>
      <c r="AD8" s="15">
        <f>Data!AJ30</f>
        <v>5.6520864733561646E-2</v>
      </c>
      <c r="AE8" s="15">
        <f>Data!AK30</f>
        <v>5.6812343387623615E-2</v>
      </c>
      <c r="AF8" s="15">
        <f>Data!AL30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9.455517997108405E-4</v>
      </c>
      <c r="C2" s="15">
        <f>Data!I31</f>
        <v>1.1118194081267112E-3</v>
      </c>
      <c r="D2" s="15">
        <f>Data!J31</f>
        <v>1.1688354810465702E-3</v>
      </c>
      <c r="E2" s="15">
        <f>Data!K31</f>
        <v>1.2448755459223298E-3</v>
      </c>
      <c r="F2" s="15">
        <f>Data!L31</f>
        <v>1.3458715425987903E-3</v>
      </c>
      <c r="G2" s="15">
        <f>Data!M31</f>
        <v>1.4792846814305142E-3</v>
      </c>
      <c r="H2" s="15">
        <f>Data!N31</f>
        <v>1.6542567438247288E-3</v>
      </c>
      <c r="I2" s="15">
        <f>Data!O31</f>
        <v>1.8815810176419326E-3</v>
      </c>
      <c r="J2" s="15">
        <f>Data!P31</f>
        <v>2.1733322676671697E-3</v>
      </c>
      <c r="K2" s="15">
        <f>Data!Q31</f>
        <v>2.5419499801064768E-3</v>
      </c>
      <c r="L2" s="15">
        <f>Data!R31</f>
        <v>2.9985767415150431E-3</v>
      </c>
      <c r="M2" s="15">
        <f>Data!S31</f>
        <v>3.5505841601523131E-3</v>
      </c>
      <c r="N2" s="15">
        <f>Data!T31</f>
        <v>4.198538926565399E-3</v>
      </c>
      <c r="O2" s="15">
        <f>Data!U31</f>
        <v>4.9333514568557718E-3</v>
      </c>
      <c r="P2" s="15">
        <f>Data!V31</f>
        <v>5.7347946037194127E-3</v>
      </c>
      <c r="Q2" s="15">
        <f>Data!W31</f>
        <v>6.5725739920206088E-3</v>
      </c>
      <c r="R2" s="15">
        <f>Data!X31</f>
        <v>7.4103533803218059E-3</v>
      </c>
      <c r="S2" s="15">
        <f>Data!Y31</f>
        <v>8.2117965271854467E-3</v>
      </c>
      <c r="T2" s="15">
        <f>Data!Z31</f>
        <v>8.9466090574758187E-3</v>
      </c>
      <c r="U2" s="15">
        <f>Data!AA31</f>
        <v>9.5945638238889054E-3</v>
      </c>
      <c r="V2" s="15">
        <f>Data!AB31</f>
        <v>1.0146571242526175E-2</v>
      </c>
      <c r="W2" s="15">
        <f>Data!AC31</f>
        <v>1.0603198003934743E-2</v>
      </c>
      <c r="X2" s="15">
        <f>Data!AD31</f>
        <v>1.0971815716374048E-2</v>
      </c>
      <c r="Y2" s="15">
        <f>Data!AE31</f>
        <v>1.1263566966399286E-2</v>
      </c>
      <c r="Z2" s="15">
        <f>Data!AF31</f>
        <v>1.149089124021649E-2</v>
      </c>
      <c r="AA2" s="15">
        <f>Data!AG31</f>
        <v>1.1665863302610704E-2</v>
      </c>
      <c r="AB2" s="15">
        <f>Data!AH31</f>
        <v>1.1799276441442429E-2</v>
      </c>
      <c r="AC2" s="15">
        <f>Data!AI31</f>
        <v>1.1900272438118888E-2</v>
      </c>
      <c r="AD2" s="15">
        <f>Data!AJ31</f>
        <v>1.1976312502994649E-2</v>
      </c>
      <c r="AE2" s="15">
        <f>Data!AK31</f>
        <v>1.2033328575914506E-2</v>
      </c>
      <c r="AF2" s="15">
        <f>Data!AL31</f>
        <v>1.2075948644314414E-2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1</v>
      </c>
      <c r="C5" s="15">
        <f>Data!I34</f>
        <v>1</v>
      </c>
      <c r="D5" s="15">
        <f>Data!J34</f>
        <v>1</v>
      </c>
      <c r="E5" s="15">
        <f>Data!K34</f>
        <v>1</v>
      </c>
      <c r="F5" s="15">
        <f>Data!L34</f>
        <v>1</v>
      </c>
      <c r="G5" s="15">
        <f>Data!M34</f>
        <v>1</v>
      </c>
      <c r="H5" s="15">
        <f>Data!N34</f>
        <v>1</v>
      </c>
      <c r="I5" s="15">
        <f>Data!O34</f>
        <v>1</v>
      </c>
      <c r="J5" s="15">
        <f>Data!P34</f>
        <v>1</v>
      </c>
      <c r="K5" s="15">
        <f>Data!Q34</f>
        <v>1</v>
      </c>
      <c r="L5" s="15">
        <f>Data!R34</f>
        <v>1</v>
      </c>
      <c r="M5" s="15">
        <f>Data!S34</f>
        <v>1</v>
      </c>
      <c r="N5" s="15">
        <f>Data!T34</f>
        <v>1</v>
      </c>
      <c r="O5" s="15">
        <f>Data!U34</f>
        <v>1</v>
      </c>
      <c r="P5" s="15">
        <f>Data!V34</f>
        <v>1</v>
      </c>
      <c r="Q5" s="15">
        <f>Data!W34</f>
        <v>1</v>
      </c>
      <c r="R5" s="15">
        <f>Data!X34</f>
        <v>1</v>
      </c>
      <c r="S5" s="15">
        <f>Data!Y34</f>
        <v>1</v>
      </c>
      <c r="T5" s="15">
        <f>Data!Z34</f>
        <v>1</v>
      </c>
      <c r="U5" s="15">
        <f>Data!AA34</f>
        <v>1</v>
      </c>
      <c r="V5" s="15">
        <f>Data!AB34</f>
        <v>1</v>
      </c>
      <c r="W5" s="15">
        <f>Data!AC34</f>
        <v>1</v>
      </c>
      <c r="X5" s="15">
        <f>Data!AD34</f>
        <v>1</v>
      </c>
      <c r="Y5" s="15">
        <f>Data!AE34</f>
        <v>1</v>
      </c>
      <c r="Z5" s="15">
        <f>Data!AF34</f>
        <v>1</v>
      </c>
      <c r="AA5" s="15">
        <f>Data!AG34</f>
        <v>1</v>
      </c>
      <c r="AB5" s="15">
        <f>Data!AH34</f>
        <v>1</v>
      </c>
      <c r="AC5" s="15">
        <f>Data!AI34</f>
        <v>1</v>
      </c>
      <c r="AD5" s="15">
        <f>Data!AJ34</f>
        <v>1</v>
      </c>
      <c r="AE5" s="15">
        <f>Data!AK34</f>
        <v>1</v>
      </c>
      <c r="AF5" s="15">
        <f>Data!AL34</f>
        <v>1</v>
      </c>
    </row>
    <row r="6" spans="1:32" x14ac:dyDescent="0.35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35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35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0.77564463977542331</v>
      </c>
      <c r="C4" s="15">
        <f>Data!I68</f>
        <v>0.78312315178290959</v>
      </c>
      <c r="D4" s="15">
        <f>Data!J68</f>
        <v>0.79060166379039565</v>
      </c>
      <c r="E4" s="15">
        <f>Data!K68</f>
        <v>0.79808017579787993</v>
      </c>
      <c r="F4" s="15">
        <f>Data!L68</f>
        <v>0.80555868780536599</v>
      </c>
      <c r="G4" s="15">
        <f>Data!M68</f>
        <v>0.81303719981285205</v>
      </c>
      <c r="H4" s="15">
        <f>Data!N68</f>
        <v>0.82051571182033811</v>
      </c>
      <c r="I4" s="15">
        <f>Data!O68</f>
        <v>0.82799422382782417</v>
      </c>
      <c r="J4" s="15">
        <f>Data!P68</f>
        <v>0.83547273583531023</v>
      </c>
      <c r="K4" s="15">
        <f>Data!Q68</f>
        <v>0.84295124784279629</v>
      </c>
      <c r="L4" s="15">
        <f>Data!R68</f>
        <v>0.85042975985028235</v>
      </c>
      <c r="M4" s="15">
        <f>Data!S68</f>
        <v>0.85790827185776841</v>
      </c>
      <c r="N4" s="15">
        <f>Data!T68</f>
        <v>0.86538678386525447</v>
      </c>
      <c r="O4" s="15">
        <f>Data!U68</f>
        <v>0.87286529587273876</v>
      </c>
      <c r="P4" s="15">
        <f>Data!V68</f>
        <v>0.88034380788022482</v>
      </c>
      <c r="Q4" s="15">
        <f>Data!W68</f>
        <v>0.88782231988771088</v>
      </c>
      <c r="R4" s="15">
        <f>Data!X68</f>
        <v>0.89530083189519694</v>
      </c>
      <c r="S4" s="15">
        <f>Data!Y68</f>
        <v>0.902779343902683</v>
      </c>
      <c r="T4" s="15">
        <f>Data!Z68</f>
        <v>0.91025785591016906</v>
      </c>
      <c r="U4" s="15">
        <f>Data!AA68</f>
        <v>0.91773636791765512</v>
      </c>
      <c r="V4" s="15">
        <f>Data!AB68</f>
        <v>0.92521487992514118</v>
      </c>
      <c r="W4" s="15">
        <f>Data!AC68</f>
        <v>0.93269339193262724</v>
      </c>
      <c r="X4" s="15">
        <f>Data!AD68</f>
        <v>0.9401719039401133</v>
      </c>
      <c r="Y4" s="15">
        <f>Data!AE68</f>
        <v>0.94765041594759758</v>
      </c>
      <c r="Z4" s="15">
        <f>Data!AF68</f>
        <v>0.95512892795508364</v>
      </c>
      <c r="AA4" s="15">
        <f>Data!AG68</f>
        <v>0.9626074399625697</v>
      </c>
      <c r="AB4" s="15">
        <f>Data!AH68</f>
        <v>0.97008595197005576</v>
      </c>
      <c r="AC4" s="15">
        <f>Data!AI68</f>
        <v>0.97756446397754182</v>
      </c>
      <c r="AD4" s="15">
        <f>Data!AJ68</f>
        <v>0.98504297598502788</v>
      </c>
      <c r="AE4" s="15">
        <f>Data!AK68</f>
        <v>0.99252148799251394</v>
      </c>
      <c r="AF4" s="15">
        <f>Data!AL68</f>
        <v>1</v>
      </c>
    </row>
    <row r="5" spans="1:32" x14ac:dyDescent="0.35">
      <c r="A5" s="15" t="s">
        <v>4</v>
      </c>
      <c r="B5" s="15">
        <f>Data!H69</f>
        <v>0.22435536022457658</v>
      </c>
      <c r="C5" s="15">
        <f>Data!I69</f>
        <v>0.25021018155042185</v>
      </c>
      <c r="D5" s="15">
        <f>Data!J69</f>
        <v>0.27606500287627256</v>
      </c>
      <c r="E5" s="15">
        <f>Data!K69</f>
        <v>0.30191982420212327</v>
      </c>
      <c r="F5" s="15">
        <f>Data!L69</f>
        <v>0.32777464552796687</v>
      </c>
      <c r="G5" s="15">
        <f>Data!M69</f>
        <v>0.35362946685381758</v>
      </c>
      <c r="H5" s="15">
        <f>Data!N69</f>
        <v>0.37948428817966118</v>
      </c>
      <c r="I5" s="15">
        <f>Data!O69</f>
        <v>0.40533910950551189</v>
      </c>
      <c r="J5" s="15">
        <f>Data!P69</f>
        <v>0.43119393083135549</v>
      </c>
      <c r="K5" s="15">
        <f>Data!Q69</f>
        <v>0.4570487521572062</v>
      </c>
      <c r="L5" s="15">
        <f>Data!R69</f>
        <v>0.4829035734830498</v>
      </c>
      <c r="M5" s="15">
        <f>Data!S69</f>
        <v>0.5087583948089005</v>
      </c>
      <c r="N5" s="15">
        <f>Data!T69</f>
        <v>0.53461321613474411</v>
      </c>
      <c r="O5" s="15">
        <f>Data!U69</f>
        <v>0.56046803746059481</v>
      </c>
      <c r="P5" s="15">
        <f>Data!V69</f>
        <v>0.58632285878643842</v>
      </c>
      <c r="Q5" s="15">
        <f>Data!W69</f>
        <v>0.61217768011228912</v>
      </c>
      <c r="R5" s="15">
        <f>Data!X69</f>
        <v>0.63803250143813983</v>
      </c>
      <c r="S5" s="15">
        <f>Data!Y69</f>
        <v>0.66388732276398343</v>
      </c>
      <c r="T5" s="15">
        <f>Data!Z69</f>
        <v>0.68974214408983414</v>
      </c>
      <c r="U5" s="15">
        <f>Data!AA69</f>
        <v>0.71559696541567774</v>
      </c>
      <c r="V5" s="15">
        <f>Data!AB69</f>
        <v>0.74145178674152845</v>
      </c>
      <c r="W5" s="15">
        <f>Data!AC69</f>
        <v>0.76730660806737205</v>
      </c>
      <c r="X5" s="15">
        <f>Data!AD69</f>
        <v>0.79316142939322276</v>
      </c>
      <c r="Y5" s="15">
        <f>Data!AE69</f>
        <v>0.81901625071906636</v>
      </c>
      <c r="Z5" s="15">
        <f>Data!AF69</f>
        <v>0.84487107204491707</v>
      </c>
      <c r="AA5" s="15">
        <f>Data!AG69</f>
        <v>0.87072589337076067</v>
      </c>
      <c r="AB5" s="15">
        <f>Data!AH69</f>
        <v>0.89658071469661138</v>
      </c>
      <c r="AC5" s="15">
        <f>Data!AI69</f>
        <v>0.92243553602245498</v>
      </c>
      <c r="AD5" s="15">
        <f>Data!AJ69</f>
        <v>0.94829035734830569</v>
      </c>
      <c r="AE5" s="15">
        <f>Data!AK69</f>
        <v>0.9741451786741564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1.4774031693273055E-2</v>
      </c>
      <c r="D2" s="15">
        <f>Data!J80</f>
        <v>1.984030573407751E-2</v>
      </c>
      <c r="E2" s="15">
        <f>Data!K80</f>
        <v>2.6596993576865863E-2</v>
      </c>
      <c r="F2" s="15">
        <f>Data!L80</f>
        <v>3.5571189272636181E-2</v>
      </c>
      <c r="G2" s="15">
        <f>Data!M80</f>
        <v>4.7425873177566781E-2</v>
      </c>
      <c r="H2" s="15">
        <f>Data!N80</f>
        <v>6.2973356056996513E-2</v>
      </c>
      <c r="I2" s="15">
        <f>Data!O80</f>
        <v>8.317269649392238E-2</v>
      </c>
      <c r="J2" s="15">
        <f>Data!P80</f>
        <v>0.10909682119561293</v>
      </c>
      <c r="K2" s="15">
        <f>Data!Q80</f>
        <v>0.14185106490048782</v>
      </c>
      <c r="L2" s="15">
        <f>Data!R80</f>
        <v>0.18242552380635635</v>
      </c>
      <c r="M2" s="15">
        <f>Data!S80</f>
        <v>0.23147521650098238</v>
      </c>
      <c r="N2" s="15">
        <f>Data!T80</f>
        <v>0.28905049737499605</v>
      </c>
      <c r="O2" s="15">
        <f>Data!U80</f>
        <v>0.35434369377420455</v>
      </c>
      <c r="P2" s="15">
        <f>Data!V80</f>
        <v>0.42555748318834102</v>
      </c>
      <c r="Q2" s="15">
        <f>Data!W80</f>
        <v>0.5</v>
      </c>
      <c r="R2" s="15">
        <f>Data!X80</f>
        <v>0.57444251681165903</v>
      </c>
      <c r="S2" s="15">
        <f>Data!Y80</f>
        <v>0.6456563062257954</v>
      </c>
      <c r="T2" s="15">
        <f>Data!Z80</f>
        <v>0.71094950262500389</v>
      </c>
      <c r="U2" s="15">
        <f>Data!AA80</f>
        <v>0.76852478349901754</v>
      </c>
      <c r="V2" s="15">
        <f>Data!AB80</f>
        <v>0.81757447619364365</v>
      </c>
      <c r="W2" s="15">
        <f>Data!AC80</f>
        <v>0.85814893509951229</v>
      </c>
      <c r="X2" s="15">
        <f>Data!AD80</f>
        <v>0.89090317880438707</v>
      </c>
      <c r="Y2" s="15">
        <f>Data!AE80</f>
        <v>0.91682730350607766</v>
      </c>
      <c r="Z2" s="15">
        <f>Data!AF80</f>
        <v>0.9370266439430035</v>
      </c>
      <c r="AA2" s="15">
        <f>Data!AG80</f>
        <v>0.95257412682243336</v>
      </c>
      <c r="AB2" s="15">
        <f>Data!AH80</f>
        <v>0.96442881072736386</v>
      </c>
      <c r="AC2" s="15">
        <f>Data!AI80</f>
        <v>0.97340300642313404</v>
      </c>
      <c r="AD2" s="15">
        <f>Data!AJ80</f>
        <v>0.98015969426592253</v>
      </c>
      <c r="AE2" s="15">
        <f>Data!AK80</f>
        <v>0.98522596830672693</v>
      </c>
      <c r="AF2" s="15">
        <f>Data!AL80</f>
        <v>0.98901305736940681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1</v>
      </c>
      <c r="C4" s="15">
        <f>Data!I82</f>
        <v>1</v>
      </c>
      <c r="D4" s="15">
        <f>Data!J82</f>
        <v>1</v>
      </c>
      <c r="E4" s="15">
        <f>Data!K82</f>
        <v>1</v>
      </c>
      <c r="F4" s="15">
        <f>Data!L82</f>
        <v>1</v>
      </c>
      <c r="G4" s="15">
        <f>Data!M82</f>
        <v>1</v>
      </c>
      <c r="H4" s="15">
        <f>Data!N82</f>
        <v>1</v>
      </c>
      <c r="I4" s="15">
        <f>Data!O82</f>
        <v>1</v>
      </c>
      <c r="J4" s="15">
        <f>Data!P82</f>
        <v>1</v>
      </c>
      <c r="K4" s="15">
        <f>Data!Q82</f>
        <v>1</v>
      </c>
      <c r="L4" s="15">
        <f>Data!R82</f>
        <v>1</v>
      </c>
      <c r="M4" s="15">
        <f>Data!S82</f>
        <v>1</v>
      </c>
      <c r="N4" s="15">
        <f>Data!T82</f>
        <v>1</v>
      </c>
      <c r="O4" s="15">
        <f>Data!U82</f>
        <v>1</v>
      </c>
      <c r="P4" s="15">
        <f>Data!V82</f>
        <v>1</v>
      </c>
      <c r="Q4" s="15">
        <f>Data!W82</f>
        <v>1</v>
      </c>
      <c r="R4" s="15">
        <f>Data!X82</f>
        <v>1</v>
      </c>
      <c r="S4" s="15">
        <f>Data!Y82</f>
        <v>1</v>
      </c>
      <c r="T4" s="15">
        <f>Data!Z82</f>
        <v>1</v>
      </c>
      <c r="U4" s="15">
        <f>Data!AA82</f>
        <v>1</v>
      </c>
      <c r="V4" s="15">
        <f>Data!AB82</f>
        <v>1</v>
      </c>
      <c r="W4" s="15">
        <f>Data!AC82</f>
        <v>1</v>
      </c>
      <c r="X4" s="15">
        <f>Data!AD82</f>
        <v>1</v>
      </c>
      <c r="Y4" s="15">
        <f>Data!AE82</f>
        <v>1</v>
      </c>
      <c r="Z4" s="15">
        <f>Data!AF82</f>
        <v>1</v>
      </c>
      <c r="AA4" s="15">
        <f>Data!AG82</f>
        <v>1</v>
      </c>
      <c r="AB4" s="15">
        <f>Data!AH82</f>
        <v>1</v>
      </c>
      <c r="AC4" s="15">
        <f>Data!AI82</f>
        <v>1</v>
      </c>
      <c r="AD4" s="15">
        <f>Data!AJ82</f>
        <v>1</v>
      </c>
      <c r="AE4" s="15">
        <f>Data!AK82</f>
        <v>1</v>
      </c>
      <c r="AF4" s="15">
        <f>Data!AL82</f>
        <v>1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35">
      <c r="A10" t="s">
        <v>149</v>
      </c>
    </row>
    <row r="11" spans="1:36" x14ac:dyDescent="0.35">
      <c r="A11" t="s">
        <v>150</v>
      </c>
    </row>
    <row r="12" spans="1:36" x14ac:dyDescent="0.35">
      <c r="A12" t="s">
        <v>151</v>
      </c>
    </row>
    <row r="13" spans="1:36" x14ac:dyDescent="0.35">
      <c r="A13" t="s">
        <v>152</v>
      </c>
    </row>
    <row r="14" spans="1:36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35">
      <c r="A15" t="s">
        <v>157</v>
      </c>
      <c r="C15" t="s">
        <v>158</v>
      </c>
    </row>
    <row r="16" spans="1:36" x14ac:dyDescent="0.35">
      <c r="A16" t="s">
        <v>159</v>
      </c>
      <c r="C16" t="s">
        <v>160</v>
      </c>
    </row>
    <row r="17" spans="1:36" x14ac:dyDescent="0.3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3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3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35">
      <c r="A20" t="s">
        <v>171</v>
      </c>
      <c r="C20" t="s">
        <v>172</v>
      </c>
    </row>
    <row r="21" spans="1:36" x14ac:dyDescent="0.3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3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3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3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3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3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3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3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3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3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3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3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3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3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3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35">
      <c r="A38" t="s">
        <v>222</v>
      </c>
      <c r="C38" t="s">
        <v>223</v>
      </c>
    </row>
    <row r="39" spans="1:36" x14ac:dyDescent="0.35">
      <c r="A39" t="s">
        <v>224</v>
      </c>
      <c r="C39" t="s">
        <v>225</v>
      </c>
    </row>
    <row r="40" spans="1:36" x14ac:dyDescent="0.3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3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3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35">
      <c r="A43" t="s">
        <v>233</v>
      </c>
      <c r="C43" t="s">
        <v>234</v>
      </c>
    </row>
    <row r="44" spans="1:36" x14ac:dyDescent="0.3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3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3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3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3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3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3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3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3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3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3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3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3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3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3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3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3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276</v>
      </c>
      <c r="B64" t="s">
        <v>277</v>
      </c>
      <c r="D64" t="s">
        <v>278</v>
      </c>
    </row>
    <row r="65" spans="1:36" x14ac:dyDescent="0.3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3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3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3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3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3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3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3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3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3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3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ht="14.5" x14ac:dyDescent="0.35">
      <c r="A10" t="s">
        <v>313</v>
      </c>
    </row>
    <row r="11" spans="1:36" ht="14.5" x14ac:dyDescent="0.35">
      <c r="A11" t="s">
        <v>314</v>
      </c>
    </row>
    <row r="12" spans="1:36" ht="14.5" x14ac:dyDescent="0.35">
      <c r="A12" t="s">
        <v>315</v>
      </c>
    </row>
    <row r="13" spans="1:36" ht="14.5" x14ac:dyDescent="0.35">
      <c r="A13" t="s">
        <v>152</v>
      </c>
    </row>
    <row r="14" spans="1:36" ht="14.5" x14ac:dyDescent="0.3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ht="14.5" x14ac:dyDescent="0.35">
      <c r="A15" t="s">
        <v>316</v>
      </c>
      <c r="C15" t="s">
        <v>357</v>
      </c>
    </row>
    <row r="16" spans="1:36" ht="14.5" x14ac:dyDescent="0.35">
      <c r="A16" t="s">
        <v>159</v>
      </c>
      <c r="C16" t="s">
        <v>358</v>
      </c>
    </row>
    <row r="17" spans="1:36" ht="14.5" x14ac:dyDescent="0.3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5" x14ac:dyDescent="0.3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5" x14ac:dyDescent="0.3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5" x14ac:dyDescent="0.35">
      <c r="A20" t="s">
        <v>171</v>
      </c>
      <c r="C20" t="s">
        <v>363</v>
      </c>
    </row>
    <row r="21" spans="1:36" ht="14.5" x14ac:dyDescent="0.3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5" x14ac:dyDescent="0.3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5" x14ac:dyDescent="0.3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5" x14ac:dyDescent="0.3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5" x14ac:dyDescent="0.3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5" x14ac:dyDescent="0.3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5" x14ac:dyDescent="0.3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5" x14ac:dyDescent="0.3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5" x14ac:dyDescent="0.3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5" x14ac:dyDescent="0.3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5" x14ac:dyDescent="0.3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5" x14ac:dyDescent="0.3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5" x14ac:dyDescent="0.3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5" x14ac:dyDescent="0.3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5" x14ac:dyDescent="0.35">
      <c r="A37" t="s">
        <v>336</v>
      </c>
      <c r="C37" t="s">
        <v>380</v>
      </c>
    </row>
    <row r="38" spans="1:36" ht="14.5" x14ac:dyDescent="0.35">
      <c r="A38" t="s">
        <v>224</v>
      </c>
      <c r="C38" t="s">
        <v>381</v>
      </c>
    </row>
    <row r="39" spans="1:36" ht="14.5" x14ac:dyDescent="0.3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5" x14ac:dyDescent="0.3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5" x14ac:dyDescent="0.3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5" x14ac:dyDescent="0.35">
      <c r="A42" t="s">
        <v>233</v>
      </c>
      <c r="C42" t="s">
        <v>385</v>
      </c>
    </row>
    <row r="43" spans="1:36" ht="14.5" x14ac:dyDescent="0.3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5" x14ac:dyDescent="0.3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5" x14ac:dyDescent="0.3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5" x14ac:dyDescent="0.3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5" x14ac:dyDescent="0.3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5" x14ac:dyDescent="0.3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5" x14ac:dyDescent="0.3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5" x14ac:dyDescent="0.3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5" x14ac:dyDescent="0.3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5" x14ac:dyDescent="0.3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5" x14ac:dyDescent="0.3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5" x14ac:dyDescent="0.3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5" x14ac:dyDescent="0.3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5" x14ac:dyDescent="0.3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5" x14ac:dyDescent="0.3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ht="14.5" x14ac:dyDescent="0.35">
      <c r="A11" t="s">
        <v>403</v>
      </c>
    </row>
    <row r="12" spans="1:36" ht="14.5" x14ac:dyDescent="0.35">
      <c r="A12" t="s">
        <v>404</v>
      </c>
    </row>
    <row r="13" spans="1:36" ht="14.5" x14ac:dyDescent="0.35">
      <c r="A13" t="s">
        <v>405</v>
      </c>
    </row>
    <row r="14" spans="1:36" ht="14.5" x14ac:dyDescent="0.35">
      <c r="A14" t="s">
        <v>152</v>
      </c>
    </row>
    <row r="15" spans="1:36" ht="14.5" x14ac:dyDescent="0.3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ht="14.5" x14ac:dyDescent="0.35">
      <c r="A16" t="s">
        <v>41</v>
      </c>
      <c r="C16" t="s">
        <v>656</v>
      </c>
    </row>
    <row r="17" spans="1:36" ht="14.5" x14ac:dyDescent="0.35">
      <c r="A17" t="s">
        <v>406</v>
      </c>
      <c r="C17" t="s">
        <v>657</v>
      </c>
    </row>
    <row r="18" spans="1:36" ht="14.5" x14ac:dyDescent="0.35">
      <c r="A18" t="s">
        <v>407</v>
      </c>
      <c r="C18" t="s">
        <v>658</v>
      </c>
    </row>
    <row r="19" spans="1:36" ht="14.5" x14ac:dyDescent="0.3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5" x14ac:dyDescent="0.3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5" x14ac:dyDescent="0.3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5" x14ac:dyDescent="0.3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5" x14ac:dyDescent="0.3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5" x14ac:dyDescent="0.3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5" x14ac:dyDescent="0.3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5" x14ac:dyDescent="0.3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5" x14ac:dyDescent="0.3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5" x14ac:dyDescent="0.3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5" x14ac:dyDescent="0.35">
      <c r="A29" t="s">
        <v>426</v>
      </c>
      <c r="C29" t="s">
        <v>670</v>
      </c>
    </row>
    <row r="30" spans="1:36" ht="14.5" x14ac:dyDescent="0.3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5" x14ac:dyDescent="0.3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5" x14ac:dyDescent="0.3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5" x14ac:dyDescent="0.3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5" x14ac:dyDescent="0.3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5" x14ac:dyDescent="0.3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5" x14ac:dyDescent="0.3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5" x14ac:dyDescent="0.3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5" x14ac:dyDescent="0.3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5" x14ac:dyDescent="0.3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5" x14ac:dyDescent="0.35">
      <c r="A40" t="s">
        <v>438</v>
      </c>
      <c r="C40" t="s">
        <v>681</v>
      </c>
    </row>
    <row r="41" spans="1:36" ht="14.5" x14ac:dyDescent="0.3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5" x14ac:dyDescent="0.3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5" x14ac:dyDescent="0.3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5" x14ac:dyDescent="0.3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5" x14ac:dyDescent="0.3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5" x14ac:dyDescent="0.3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5" x14ac:dyDescent="0.3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5" x14ac:dyDescent="0.3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5" x14ac:dyDescent="0.3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5" x14ac:dyDescent="0.3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5" x14ac:dyDescent="0.35">
      <c r="A52" t="s">
        <v>452</v>
      </c>
      <c r="C52" t="s">
        <v>693</v>
      </c>
    </row>
    <row r="53" spans="1:36" ht="14.5" x14ac:dyDescent="0.35">
      <c r="A53" t="s">
        <v>407</v>
      </c>
      <c r="C53" t="s">
        <v>694</v>
      </c>
    </row>
    <row r="54" spans="1:36" ht="14.5" x14ac:dyDescent="0.3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5" x14ac:dyDescent="0.3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5" x14ac:dyDescent="0.3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5" x14ac:dyDescent="0.3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5" x14ac:dyDescent="0.3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5" x14ac:dyDescent="0.3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5" x14ac:dyDescent="0.3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5" x14ac:dyDescent="0.3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5" x14ac:dyDescent="0.3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5" x14ac:dyDescent="0.3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5" x14ac:dyDescent="0.35">
      <c r="A64" t="s">
        <v>426</v>
      </c>
      <c r="C64" t="s">
        <v>706</v>
      </c>
    </row>
    <row r="65" spans="1:36" ht="14.5" x14ac:dyDescent="0.3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5" x14ac:dyDescent="0.3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5" x14ac:dyDescent="0.3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5" x14ac:dyDescent="0.3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5" x14ac:dyDescent="0.3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5" x14ac:dyDescent="0.3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5" x14ac:dyDescent="0.3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5" x14ac:dyDescent="0.3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5" x14ac:dyDescent="0.3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5" x14ac:dyDescent="0.3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5" x14ac:dyDescent="0.35">
      <c r="A75" t="s">
        <v>438</v>
      </c>
      <c r="C75" t="s">
        <v>717</v>
      </c>
    </row>
    <row r="76" spans="1:36" ht="14.5" x14ac:dyDescent="0.3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5" x14ac:dyDescent="0.3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5" x14ac:dyDescent="0.3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5" x14ac:dyDescent="0.3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5" x14ac:dyDescent="0.3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5" x14ac:dyDescent="0.3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5" x14ac:dyDescent="0.3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5" x14ac:dyDescent="0.3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5" x14ac:dyDescent="0.3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5" x14ac:dyDescent="0.35">
      <c r="A86" t="s">
        <v>407</v>
      </c>
      <c r="B86" t="s">
        <v>483</v>
      </c>
      <c r="C86" t="s">
        <v>728</v>
      </c>
    </row>
    <row r="87" spans="1:36" ht="14.5" x14ac:dyDescent="0.3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5" x14ac:dyDescent="0.3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5" x14ac:dyDescent="0.3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5" x14ac:dyDescent="0.3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5" x14ac:dyDescent="0.3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5" x14ac:dyDescent="0.3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5" x14ac:dyDescent="0.3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5" x14ac:dyDescent="0.3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5" x14ac:dyDescent="0.3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5" x14ac:dyDescent="0.3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5" x14ac:dyDescent="0.35">
      <c r="A97" t="s">
        <v>495</v>
      </c>
      <c r="C97" t="s">
        <v>739</v>
      </c>
    </row>
    <row r="98" spans="1:36" ht="14.5" x14ac:dyDescent="0.35">
      <c r="A98" t="s">
        <v>407</v>
      </c>
      <c r="C98" t="s">
        <v>740</v>
      </c>
    </row>
    <row r="99" spans="1:36" ht="14.5" x14ac:dyDescent="0.3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5" x14ac:dyDescent="0.3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5" x14ac:dyDescent="0.3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5" x14ac:dyDescent="0.3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5" x14ac:dyDescent="0.3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5" x14ac:dyDescent="0.3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5" x14ac:dyDescent="0.3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5" x14ac:dyDescent="0.3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5" x14ac:dyDescent="0.3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5" x14ac:dyDescent="0.3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5" x14ac:dyDescent="0.35">
      <c r="A109" t="s">
        <v>426</v>
      </c>
      <c r="C109" t="s">
        <v>753</v>
      </c>
    </row>
    <row r="110" spans="1:36" ht="14.5" x14ac:dyDescent="0.3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5" x14ac:dyDescent="0.3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5" x14ac:dyDescent="0.3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5" x14ac:dyDescent="0.3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5" x14ac:dyDescent="0.3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5" x14ac:dyDescent="0.3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5" x14ac:dyDescent="0.3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5" x14ac:dyDescent="0.3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5" x14ac:dyDescent="0.3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5" x14ac:dyDescent="0.3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5" x14ac:dyDescent="0.35">
      <c r="A120" t="s">
        <v>438</v>
      </c>
      <c r="C120" t="s">
        <v>765</v>
      </c>
    </row>
    <row r="121" spans="1:36" ht="14.5" x14ac:dyDescent="0.3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5" x14ac:dyDescent="0.3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5" x14ac:dyDescent="0.3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5" x14ac:dyDescent="0.3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5" x14ac:dyDescent="0.3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5" x14ac:dyDescent="0.3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5" x14ac:dyDescent="0.3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5" x14ac:dyDescent="0.3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5" x14ac:dyDescent="0.3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5" x14ac:dyDescent="0.3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5" x14ac:dyDescent="0.35">
      <c r="A132" t="s">
        <v>531</v>
      </c>
      <c r="C132" t="s">
        <v>777</v>
      </c>
    </row>
    <row r="133" spans="1:36" ht="14.5" x14ac:dyDescent="0.35">
      <c r="A133" t="s">
        <v>407</v>
      </c>
      <c r="C133" t="s">
        <v>778</v>
      </c>
    </row>
    <row r="134" spans="1:36" ht="14.5" x14ac:dyDescent="0.3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5" x14ac:dyDescent="0.3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5" x14ac:dyDescent="0.3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5" x14ac:dyDescent="0.3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5" x14ac:dyDescent="0.3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5" x14ac:dyDescent="0.3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5" x14ac:dyDescent="0.3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5" x14ac:dyDescent="0.3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5" x14ac:dyDescent="0.3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5" x14ac:dyDescent="0.3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5" x14ac:dyDescent="0.35">
      <c r="A144" t="s">
        <v>426</v>
      </c>
      <c r="C144" t="s">
        <v>789</v>
      </c>
    </row>
    <row r="145" spans="1:36" ht="14.5" x14ac:dyDescent="0.3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5" x14ac:dyDescent="0.3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5" x14ac:dyDescent="0.3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5" x14ac:dyDescent="0.3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5" x14ac:dyDescent="0.3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5" x14ac:dyDescent="0.3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5" x14ac:dyDescent="0.3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5" x14ac:dyDescent="0.3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5" x14ac:dyDescent="0.3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5" x14ac:dyDescent="0.3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5" x14ac:dyDescent="0.35">
      <c r="A155" t="s">
        <v>438</v>
      </c>
      <c r="C155" t="s">
        <v>800</v>
      </c>
    </row>
    <row r="156" spans="1:36" ht="14.5" x14ac:dyDescent="0.3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5" x14ac:dyDescent="0.3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5" x14ac:dyDescent="0.3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5" x14ac:dyDescent="0.3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5" x14ac:dyDescent="0.3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5" x14ac:dyDescent="0.3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5" x14ac:dyDescent="0.3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5" x14ac:dyDescent="0.3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5" x14ac:dyDescent="0.3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5" x14ac:dyDescent="0.3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5" x14ac:dyDescent="0.35">
      <c r="A167" t="s">
        <v>40</v>
      </c>
      <c r="C167" t="s">
        <v>812</v>
      </c>
    </row>
    <row r="168" spans="1:36" ht="14.5" x14ac:dyDescent="0.35">
      <c r="A168" t="s">
        <v>495</v>
      </c>
      <c r="C168" t="s">
        <v>813</v>
      </c>
    </row>
    <row r="169" spans="1:36" ht="14.5" x14ac:dyDescent="0.35">
      <c r="A169" t="s">
        <v>407</v>
      </c>
      <c r="C169" t="s">
        <v>814</v>
      </c>
    </row>
    <row r="170" spans="1:36" ht="14.5" x14ac:dyDescent="0.3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5" x14ac:dyDescent="0.3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5" x14ac:dyDescent="0.3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5" x14ac:dyDescent="0.3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5" x14ac:dyDescent="0.3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5" x14ac:dyDescent="0.3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5" x14ac:dyDescent="0.3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5" x14ac:dyDescent="0.3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5" x14ac:dyDescent="0.3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5" x14ac:dyDescent="0.3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5" x14ac:dyDescent="0.35">
      <c r="A180" t="s">
        <v>426</v>
      </c>
      <c r="C180" t="s">
        <v>825</v>
      </c>
    </row>
    <row r="181" spans="1:36" ht="14.5" x14ac:dyDescent="0.3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5" x14ac:dyDescent="0.3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5" x14ac:dyDescent="0.3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5" x14ac:dyDescent="0.3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5" x14ac:dyDescent="0.3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5" x14ac:dyDescent="0.3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5" x14ac:dyDescent="0.3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5" x14ac:dyDescent="0.3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5" x14ac:dyDescent="0.3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5" x14ac:dyDescent="0.3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5" x14ac:dyDescent="0.35">
      <c r="A191" t="s">
        <v>438</v>
      </c>
      <c r="C191" t="s">
        <v>836</v>
      </c>
    </row>
    <row r="192" spans="1:36" ht="14.5" x14ac:dyDescent="0.3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5" x14ac:dyDescent="0.3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5" x14ac:dyDescent="0.3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5" x14ac:dyDescent="0.3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5" x14ac:dyDescent="0.3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5" x14ac:dyDescent="0.3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5" x14ac:dyDescent="0.3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5" x14ac:dyDescent="0.3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5" x14ac:dyDescent="0.3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5" x14ac:dyDescent="0.3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5" x14ac:dyDescent="0.35">
      <c r="A203" t="s">
        <v>594</v>
      </c>
      <c r="C203" t="s">
        <v>848</v>
      </c>
    </row>
    <row r="204" spans="1:36" ht="14.5" x14ac:dyDescent="0.35">
      <c r="A204" t="s">
        <v>407</v>
      </c>
      <c r="C204" t="s">
        <v>849</v>
      </c>
    </row>
    <row r="205" spans="1:36" ht="14.5" x14ac:dyDescent="0.3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5" x14ac:dyDescent="0.3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5" x14ac:dyDescent="0.3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5" x14ac:dyDescent="0.3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5" x14ac:dyDescent="0.3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5" x14ac:dyDescent="0.3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5" x14ac:dyDescent="0.3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5" x14ac:dyDescent="0.3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5" x14ac:dyDescent="0.3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5" x14ac:dyDescent="0.3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5" x14ac:dyDescent="0.35">
      <c r="A215" t="s">
        <v>426</v>
      </c>
      <c r="C215" t="s">
        <v>860</v>
      </c>
    </row>
    <row r="216" spans="1:36" ht="14.5" x14ac:dyDescent="0.3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5" x14ac:dyDescent="0.3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5" x14ac:dyDescent="0.3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5" x14ac:dyDescent="0.3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5" x14ac:dyDescent="0.3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5" x14ac:dyDescent="0.3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5" x14ac:dyDescent="0.3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5" x14ac:dyDescent="0.3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5" x14ac:dyDescent="0.3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5" x14ac:dyDescent="0.3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5" x14ac:dyDescent="0.35">
      <c r="A226" t="s">
        <v>438</v>
      </c>
      <c r="C226" t="s">
        <v>871</v>
      </c>
    </row>
    <row r="227" spans="1:36" ht="14.5" x14ac:dyDescent="0.3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5" x14ac:dyDescent="0.3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5" x14ac:dyDescent="0.3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5" x14ac:dyDescent="0.3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5" x14ac:dyDescent="0.3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5" x14ac:dyDescent="0.3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5" x14ac:dyDescent="0.3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5" x14ac:dyDescent="0.3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5" x14ac:dyDescent="0.3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5" x14ac:dyDescent="0.3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5" x14ac:dyDescent="0.35">
      <c r="A238" t="s">
        <v>39</v>
      </c>
      <c r="C238" t="s">
        <v>883</v>
      </c>
    </row>
    <row r="239" spans="1:36" ht="14.5" x14ac:dyDescent="0.3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5" x14ac:dyDescent="0.3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5" x14ac:dyDescent="0.35">
      <c r="A241" t="s">
        <v>630</v>
      </c>
      <c r="C241" t="s">
        <v>888</v>
      </c>
    </row>
    <row r="242" spans="1:36" ht="14.5" x14ac:dyDescent="0.3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5" x14ac:dyDescent="0.3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5" x14ac:dyDescent="0.35">
      <c r="A246" t="s">
        <v>38</v>
      </c>
      <c r="C246" t="s">
        <v>893</v>
      </c>
    </row>
    <row r="247" spans="1:36" ht="14.5" x14ac:dyDescent="0.3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5" x14ac:dyDescent="0.3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5" x14ac:dyDescent="0.35">
      <c r="A249" t="s">
        <v>630</v>
      </c>
      <c r="C249" t="s">
        <v>896</v>
      </c>
    </row>
    <row r="250" spans="1:36" ht="14.5" x14ac:dyDescent="0.3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5" x14ac:dyDescent="0.3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5" x14ac:dyDescent="0.3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5" x14ac:dyDescent="0.35">
      <c r="A254" t="s">
        <v>37</v>
      </c>
      <c r="C254" t="s">
        <v>901</v>
      </c>
    </row>
    <row r="255" spans="1:36" ht="14.5" x14ac:dyDescent="0.3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5" x14ac:dyDescent="0.3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5" x14ac:dyDescent="0.3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5" x14ac:dyDescent="0.35">
      <c r="A258" t="s">
        <v>630</v>
      </c>
      <c r="C258" t="s">
        <v>906</v>
      </c>
    </row>
    <row r="259" spans="1:36" ht="14.5" x14ac:dyDescent="0.3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5" x14ac:dyDescent="0.3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5" x14ac:dyDescent="0.3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16" workbookViewId="0">
      <selection activeCell="A30" sqref="A30"/>
    </sheetView>
  </sheetViews>
  <sheetFormatPr defaultColWidth="9.1796875" defaultRowHeight="14.5" x14ac:dyDescent="0.35"/>
  <cols>
    <col min="1" max="16384" width="9.1796875" style="15"/>
  </cols>
  <sheetData>
    <row r="1" spans="1:1" x14ac:dyDescent="0.35">
      <c r="A1" s="14" t="s">
        <v>67</v>
      </c>
    </row>
    <row r="2" spans="1:1" x14ac:dyDescent="0.35">
      <c r="A2" s="22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127</v>
      </c>
    </row>
    <row r="11" spans="1:1" x14ac:dyDescent="0.35">
      <c r="A11" s="22">
        <v>4</v>
      </c>
    </row>
    <row r="13" spans="1:1" x14ac:dyDescent="0.35">
      <c r="A13" s="15" t="s">
        <v>88</v>
      </c>
    </row>
    <row r="14" spans="1:1" x14ac:dyDescent="0.35">
      <c r="A14" s="15" t="s">
        <v>89</v>
      </c>
    </row>
    <row r="15" spans="1:1" x14ac:dyDescent="0.35">
      <c r="A15" s="15" t="s">
        <v>64</v>
      </c>
    </row>
    <row r="16" spans="1:1" x14ac:dyDescent="0.35">
      <c r="A16" s="15" t="s">
        <v>90</v>
      </c>
    </row>
    <row r="17" spans="1:1" x14ac:dyDescent="0.35">
      <c r="A17" s="15" t="s">
        <v>91</v>
      </c>
    </row>
    <row r="19" spans="1:1" x14ac:dyDescent="0.35">
      <c r="A19" s="15" t="s">
        <v>92</v>
      </c>
    </row>
    <row r="20" spans="1:1" x14ac:dyDescent="0.35">
      <c r="A20" s="15" t="s">
        <v>93</v>
      </c>
    </row>
    <row r="21" spans="1:1" x14ac:dyDescent="0.35">
      <c r="A21" s="15" t="s">
        <v>94</v>
      </c>
    </row>
    <row r="22" spans="1:1" x14ac:dyDescent="0.35">
      <c r="A22" s="15" t="s">
        <v>95</v>
      </c>
    </row>
    <row r="23" spans="1:1" x14ac:dyDescent="0.35">
      <c r="A23" s="15" t="s">
        <v>96</v>
      </c>
    </row>
    <row r="24" spans="1:1" x14ac:dyDescent="0.35">
      <c r="A24" s="15" t="s">
        <v>97</v>
      </c>
    </row>
    <row r="25" spans="1:1" x14ac:dyDescent="0.35">
      <c r="A25" s="15" t="s">
        <v>98</v>
      </c>
    </row>
    <row r="27" spans="1:1" x14ac:dyDescent="0.35">
      <c r="A27" s="14" t="s">
        <v>138</v>
      </c>
    </row>
    <row r="28" spans="1:1" x14ac:dyDescent="0.35">
      <c r="A28" s="15" t="s">
        <v>925</v>
      </c>
    </row>
    <row r="29" spans="1:1" x14ac:dyDescent="0.35">
      <c r="A29" s="15" t="s">
        <v>926</v>
      </c>
    </row>
    <row r="35" spans="5:17" x14ac:dyDescent="0.35"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5:17" s="41" customFormat="1" x14ac:dyDescent="0.3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5:17" s="41" customFormat="1" x14ac:dyDescent="0.3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5:17" s="41" customFormat="1" x14ac:dyDescent="0.3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D4" workbookViewId="0">
      <selection activeCell="D11" sqref="D11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3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35">
      <c r="A3" s="15" t="s">
        <v>105</v>
      </c>
      <c r="H3" s="11" t="s">
        <v>100</v>
      </c>
      <c r="I3" s="26">
        <v>-0.3</v>
      </c>
      <c r="N3" s="11" t="s">
        <v>100</v>
      </c>
      <c r="O3" s="26">
        <v>-0.5</v>
      </c>
    </row>
    <row r="4" spans="1:38" ht="15" thickBot="1" x14ac:dyDescent="0.4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35">
      <c r="A5" s="15" t="s">
        <v>107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35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f>INDEX('AEO 38'!68:68,0,MATCH(2037,'AEO 38'!1:1,0))/INDEX('AEO 38'!73:73,MATCH(2021,'AEO 38'!1:1,0))</f>
        <v>5.225957218961489E-2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29">
        <f t="shared" ref="H10" si="1">D10</f>
        <v>5.225957218961489E-2</v>
      </c>
      <c r="I10" s="15">
        <f>IF($F10="s-curve",$D10+($E10-$D10)*$O$2/(1+EXP($O$3*(COUNT($H$9:I$9)+$O$4))),TREND($D10:$E10,$D$9:$E$9,I$9))</f>
        <v>5.860265758786775E-2</v>
      </c>
      <c r="J10" s="15">
        <f>IF($F10="s-curve",$D10+($E10-$D10)*$O$2/(1+EXP($O$3*(COUNT($H$9:J$9)+$O$4))),TREND($D10:$E10,$D$9:$E$9,J$9))</f>
        <v>6.2672341898661429E-2</v>
      </c>
      <c r="K10" s="15">
        <f>IF($F10="s-curve",$D10+($E10-$D10)*$O$2/(1+EXP($O$3*(COUNT($H$9:K$9)+$O$4))),TREND($D10:$E10,$D$9:$E$9,K$9))</f>
        <v>6.9305830513774952E-2</v>
      </c>
      <c r="L10" s="15">
        <f>IF($F10="s-curve",$D10+($E10-$D10)*$O$2/(1+EXP($O$3*(COUNT($H$9:L$9)+$O$4))),TREND($D10:$E10,$D$9:$E$9,L$9))</f>
        <v>8.0039958301982059E-2</v>
      </c>
      <c r="M10" s="15">
        <f>IF($F10="s-curve",$D10+($E10-$D10)*$O$2/(1+EXP($O$3*(COUNT($H$9:M$9)+$O$4))),TREND($D10:$E10,$D$9:$E$9,M$9))</f>
        <v>9.7206989524203091E-2</v>
      </c>
      <c r="N10" s="15">
        <f>IF($F10="s-curve",$D10+($E10-$D10)*$O$2/(1+EXP($O$3*(COUNT($H$9:N$9)+$O$4))),TREND($D10:$E10,$D$9:$E$9,N$9))</f>
        <v>0.12415343617586547</v>
      </c>
      <c r="O10" s="15">
        <f>IF($F10="s-curve",$D10+($E10-$D10)*$O$2/(1+EXP($O$3*(COUNT($H$9:O$9)+$O$4))),TREND($D10:$E10,$D$9:$E$9,O$9))</f>
        <v>0.16523300050310455</v>
      </c>
      <c r="P10" s="15">
        <f>IF($F10="s-curve",$D10+($E10-$D10)*$O$2/(1+EXP($O$3*(COUNT($H$9:P$9)+$O$4))),TREND($D10:$E10,$D$9:$E$9,P$9))</f>
        <v>0.22515161616538465</v>
      </c>
      <c r="Q10" s="15">
        <f>IF($F10="s-curve",$D10+($E10-$D10)*$O$2/(1+EXP($O$3*(COUNT($H$9:Q$9)+$O$4))),TREND($D10:$E10,$D$9:$E$9,Q$9))</f>
        <v>0.30714622993474716</v>
      </c>
      <c r="R10" s="15">
        <f>IF($F10="s-curve",$D10+($E10-$D10)*$O$2/(1+EXP($O$3*(COUNT($H$9:R$9)+$O$4))),TREND($D10:$E10,$D$9:$E$9,R$9))</f>
        <v>0.41007012715218821</v>
      </c>
      <c r="S10" s="15">
        <f>IF($F10="s-curve",$D10+($E10-$D10)*$O$2/(1+EXP($O$3*(COUNT($H$9:S$9)+$O$4))),TREND($D10:$E10,$D$9:$E$9,S$9))</f>
        <v>0.52612978609480743</v>
      </c>
      <c r="T10" s="15">
        <f>IF($F10="s-curve",$D10+($E10-$D10)*$O$2/(1+EXP($O$3*(COUNT($H$9:T$9)+$O$4))),TREND($D10:$E10,$D$9:$E$9,T$9))</f>
        <v>0.6421894450374267</v>
      </c>
      <c r="U10" s="15">
        <f>IF($F10="s-curve",$D10+($E10-$D10)*$O$2/(1+EXP($O$3*(COUNT($H$9:U$9)+$O$4))),TREND($D10:$E10,$D$9:$E$9,U$9))</f>
        <v>0.74511334225486781</v>
      </c>
      <c r="V10" s="15">
        <f>IF($F10="s-curve",$D10+($E10-$D10)*$O$2/(1+EXP($O$3*(COUNT($H$9:V$9)+$O$4))),TREND($D10:$E10,$D$9:$E$9,V$9))</f>
        <v>0.82710795602423015</v>
      </c>
      <c r="W10" s="15">
        <f>IF($F10="s-curve",$D10+($E10-$D10)*$O$2/(1+EXP($O$3*(COUNT($H$9:W$9)+$O$4))),TREND($D10:$E10,$D$9:$E$9,W$9))</f>
        <v>0.88702657168651022</v>
      </c>
      <c r="X10" s="15">
        <f>IF($F10="s-curve",$D10+($E10-$D10)*$O$2/(1+EXP($O$3*(COUNT($H$9:X$9)+$O$4))),TREND($D10:$E10,$D$9:$E$9,X$9))</f>
        <v>0.92810613601374947</v>
      </c>
      <c r="Y10" s="15">
        <f>IF($F10="s-curve",$D10+($E10-$D10)*$O$2/(1+EXP($O$3*(COUNT($H$9:Y$9)+$O$4))),TREND($D10:$E10,$D$9:$E$9,Y$9))</f>
        <v>0.95505258266541193</v>
      </c>
      <c r="Z10" s="15">
        <f>IF($F10="s-curve",$D10+($E10-$D10)*$O$2/(1+EXP($O$3*(COUNT($H$9:Z$9)+$O$4))),TREND($D10:$E10,$D$9:$E$9,Z$9))</f>
        <v>0.97221961388763278</v>
      </c>
      <c r="AA10" s="15">
        <f>IF($F10="s-curve",$D10+($E10-$D10)*$O$2/(1+EXP($O$3*(COUNT($H$9:AA$9)+$O$4))),TREND($D10:$E10,$D$9:$E$9,AA$9))</f>
        <v>0.98295374167583993</v>
      </c>
      <c r="AB10" s="15">
        <f>IF($F10="s-curve",$D10+($E10-$D10)*$O$2/(1+EXP($O$3*(COUNT($H$9:AB$9)+$O$4))),TREND($D10:$E10,$D$9:$E$9,AB$9))</f>
        <v>0.98958723029095352</v>
      </c>
      <c r="AC10" s="15">
        <f>IF($F10="s-curve",$D10+($E10-$D10)*$O$2/(1+EXP($O$3*(COUNT($H$9:AC$9)+$O$4))),TREND($D10:$E10,$D$9:$E$9,AC$9))</f>
        <v>0.99365691460174721</v>
      </c>
      <c r="AD10" s="15">
        <f>IF($F10="s-curve",$D10+($E10-$D10)*$O$2/(1+EXP($O$3*(COUNT($H$9:AD$9)+$O$4))),TREND($D10:$E10,$D$9:$E$9,AD$9))</f>
        <v>0.99614256593988948</v>
      </c>
      <c r="AE10" s="15">
        <f>IF($F10="s-curve",$D10+($E10-$D10)*$O$2/(1+EXP($O$3*(COUNT($H$9:AE$9)+$O$4))),TREND($D10:$E10,$D$9:$E$9,AE$9))</f>
        <v>0.99765659507171722</v>
      </c>
      <c r="AF10" s="15">
        <f>IF($F10="s-curve",$D10+($E10-$D10)*$O$2/(1+EXP($O$3*(COUNT($H$9:AF$9)+$O$4))),TREND($D10:$E10,$D$9:$E$9,AF$9))</f>
        <v>0.99857726888577869</v>
      </c>
      <c r="AG10" s="15">
        <f>IF($F10="s-curve",$D10+($E10-$D10)*$O$2/(1+EXP($O$3*(COUNT($H$9:AG$9)+$O$4))),TREND($D10:$E10,$D$9:$E$9,AG$9))</f>
        <v>0.9991365599512616</v>
      </c>
      <c r="AH10" s="15">
        <f>IF($F10="s-curve",$D10+($E10-$D10)*$O$2/(1+EXP($O$3*(COUNT($H$9:AH$9)+$O$4))),TREND($D10:$E10,$D$9:$E$9,AH$9))</f>
        <v>0.99947610933815767</v>
      </c>
      <c r="AI10" s="15">
        <f>IF($F10="s-curve",$D10+($E10-$D10)*$O$2/(1+EXP($O$3*(COUNT($H$9:AI$9)+$O$4))),TREND($D10:$E10,$D$9:$E$9,AI$9))</f>
        <v>0.99968217512388557</v>
      </c>
      <c r="AJ10" s="15">
        <f>IF($F10="s-curve",$D10+($E10-$D10)*$O$2/(1+EXP($O$3*(COUNT($H$9:AJ$9)+$O$4))),TREND($D10:$E10,$D$9:$E$9,AJ$9))</f>
        <v>0.99980720402878975</v>
      </c>
      <c r="AK10" s="15">
        <f>IF($F10="s-curve",$D10+($E10-$D10)*$O$2/(1+EXP($O$3*(COUNT($H$9:AK$9)+$O$4))),TREND($D10:$E10,$D$9:$E$9,AK$9))</f>
        <v>0.99988305397176525</v>
      </c>
      <c r="AL10" s="15">
        <f>IF($F10="s-curve",$D10+($E10-$D10)*$O$2/(1+EXP($O$3*(COUNT($H$9:AL$9)+$O$4))),TREND($D10:$E10,$D$9:$E$9,AL$9))</f>
        <v>0.99992906520431912</v>
      </c>
    </row>
    <row r="11" spans="1:38" x14ac:dyDescent="0.35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2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35">
      <c r="C12" s="15" t="s">
        <v>3</v>
      </c>
      <c r="D12" s="15">
        <v>1</v>
      </c>
      <c r="E12" s="15">
        <v>1</v>
      </c>
      <c r="F12" s="9" t="str">
        <f>IF(D12=E12,"n/a",IF(OR(C12="battery electric vehicle",C12="natural gas vehicle",C12="plugin hybrid vehicle"),"s-curve","linear"))</f>
        <v>n/a</v>
      </c>
      <c r="H12" s="29">
        <f t="shared" si="2"/>
        <v>1</v>
      </c>
      <c r="I12" s="15">
        <f>IF($F12="s-curve",$D12+($E12-$D12)*$I$2/(1+EXP($I$3*(COUNT($H$9:I$9)+$I$4))),TREND($D12:$E12,$D$9:$E$9,I$9))</f>
        <v>1</v>
      </c>
      <c r="J12" s="15">
        <f>IF($F12="s-curve",$D12+($E12-$D12)*$I$2/(1+EXP($I$3*(COUNT($H$9:J$9)+$I$4))),TREND($D12:$E12,$D$9:$E$9,J$9))</f>
        <v>1</v>
      </c>
      <c r="K12" s="15">
        <f>IF($F12="s-curve",$D12+($E12-$D12)*$I$2/(1+EXP($I$3*(COUNT($H$9:K$9)+$I$4))),TREND($D12:$E12,$D$9:$E$9,K$9))</f>
        <v>1</v>
      </c>
      <c r="L12" s="15">
        <f>IF($F12="s-curve",$D12+($E12-$D12)*$I$2/(1+EXP($I$3*(COUNT($H$9:L$9)+$I$4))),TREND($D12:$E12,$D$9:$E$9,L$9))</f>
        <v>1</v>
      </c>
      <c r="M12" s="15">
        <f>IF($F12="s-curve",$D12+($E12-$D12)*$I$2/(1+EXP($I$3*(COUNT($H$9:M$9)+$I$4))),TREND($D12:$E12,$D$9:$E$9,M$9))</f>
        <v>1</v>
      </c>
      <c r="N12" s="15">
        <f>IF($F12="s-curve",$D12+($E12-$D12)*$I$2/(1+EXP($I$3*(COUNT($H$9:N$9)+$I$4))),TREND($D12:$E12,$D$9:$E$9,N$9))</f>
        <v>1</v>
      </c>
      <c r="O12" s="15">
        <f>IF($F12="s-curve",$D12+($E12-$D12)*$I$2/(1+EXP($I$3*(COUNT($H$9:O$9)+$I$4))),TREND($D12:$E12,$D$9:$E$9,O$9))</f>
        <v>1</v>
      </c>
      <c r="P12" s="15">
        <f>IF($F12="s-curve",$D12+($E12-$D12)*$I$2/(1+EXP($I$3*(COUNT($H$9:P$9)+$I$4))),TREND($D12:$E12,$D$9:$E$9,P$9))</f>
        <v>1</v>
      </c>
      <c r="Q12" s="15">
        <f>IF($F12="s-curve",$D12+($E12-$D12)*$I$2/(1+EXP($I$3*(COUNT($H$9:Q$9)+$I$4))),TREND($D12:$E12,$D$9:$E$9,Q$9))</f>
        <v>1</v>
      </c>
      <c r="R12" s="15">
        <f>IF($F12="s-curve",$D12+($E12-$D12)*$I$2/(1+EXP($I$3*(COUNT($H$9:R$9)+$I$4))),TREND($D12:$E12,$D$9:$E$9,R$9))</f>
        <v>1</v>
      </c>
      <c r="S12" s="15">
        <f>IF($F12="s-curve",$D12+($E12-$D12)*$I$2/(1+EXP($I$3*(COUNT($H$9:S$9)+$I$4))),TREND($D12:$E12,$D$9:$E$9,S$9))</f>
        <v>1</v>
      </c>
      <c r="T12" s="15">
        <f>IF($F12="s-curve",$D12+($E12-$D12)*$I$2/(1+EXP($I$3*(COUNT($H$9:T$9)+$I$4))),TREND($D12:$E12,$D$9:$E$9,T$9))</f>
        <v>1</v>
      </c>
      <c r="U12" s="15">
        <f>IF($F12="s-curve",$D12+($E12-$D12)*$I$2/(1+EXP($I$3*(COUNT($H$9:U$9)+$I$4))),TREND($D12:$E12,$D$9:$E$9,U$9))</f>
        <v>1</v>
      </c>
      <c r="V12" s="15">
        <f>IF($F12="s-curve",$D12+($E12-$D12)*$I$2/(1+EXP($I$3*(COUNT($H$9:V$9)+$I$4))),TREND($D12:$E12,$D$9:$E$9,V$9))</f>
        <v>1</v>
      </c>
      <c r="W12" s="15">
        <f>IF($F12="s-curve",$D12+($E12-$D12)*$I$2/(1+EXP($I$3*(COUNT($H$9:W$9)+$I$4))),TREND($D12:$E12,$D$9:$E$9,W$9))</f>
        <v>1</v>
      </c>
      <c r="X12" s="15">
        <f>IF($F12="s-curve",$D12+($E12-$D12)*$I$2/(1+EXP($I$3*(COUNT($H$9:X$9)+$I$4))),TREND($D12:$E12,$D$9:$E$9,X$9))</f>
        <v>1</v>
      </c>
      <c r="Y12" s="15">
        <f>IF($F12="s-curve",$D12+($E12-$D12)*$I$2/(1+EXP($I$3*(COUNT($H$9:Y$9)+$I$4))),TREND($D12:$E12,$D$9:$E$9,Y$9))</f>
        <v>1</v>
      </c>
      <c r="Z12" s="15">
        <f>IF($F12="s-curve",$D12+($E12-$D12)*$I$2/(1+EXP($I$3*(COUNT($H$9:Z$9)+$I$4))),TREND($D12:$E12,$D$9:$E$9,Z$9))</f>
        <v>1</v>
      </c>
      <c r="AA12" s="15">
        <f>IF($F12="s-curve",$D12+($E12-$D12)*$I$2/(1+EXP($I$3*(COUNT($H$9:AA$9)+$I$4))),TREND($D12:$E12,$D$9:$E$9,AA$9))</f>
        <v>1</v>
      </c>
      <c r="AB12" s="15">
        <f>IF($F12="s-curve",$D12+($E12-$D12)*$I$2/(1+EXP($I$3*(COUNT($H$9:AB$9)+$I$4))),TREND($D12:$E12,$D$9:$E$9,AB$9))</f>
        <v>1</v>
      </c>
      <c r="AC12" s="15">
        <f>IF($F12="s-curve",$D12+($E12-$D12)*$I$2/(1+EXP($I$3*(COUNT($H$9:AC$9)+$I$4))),TREND($D12:$E12,$D$9:$E$9,AC$9))</f>
        <v>1</v>
      </c>
      <c r="AD12" s="15">
        <f>IF($F12="s-curve",$D12+($E12-$D12)*$I$2/(1+EXP($I$3*(COUNT($H$9:AD$9)+$I$4))),TREND($D12:$E12,$D$9:$E$9,AD$9))</f>
        <v>1</v>
      </c>
      <c r="AE12" s="15">
        <f>IF($F12="s-curve",$D12+($E12-$D12)*$I$2/(1+EXP($I$3*(COUNT($H$9:AE$9)+$I$4))),TREND($D12:$E12,$D$9:$E$9,AE$9))</f>
        <v>1</v>
      </c>
      <c r="AF12" s="15">
        <f>IF($F12="s-curve",$D12+($E12-$D12)*$I$2/(1+EXP($I$3*(COUNT($H$9:AF$9)+$I$4))),TREND($D12:$E12,$D$9:$E$9,AF$9))</f>
        <v>1</v>
      </c>
      <c r="AG12" s="15">
        <f>IF($F12="s-curve",$D12+($E12-$D12)*$I$2/(1+EXP($I$3*(COUNT($H$9:AG$9)+$I$4))),TREND($D12:$E12,$D$9:$E$9,AG$9))</f>
        <v>1</v>
      </c>
      <c r="AH12" s="15">
        <f>IF($F12="s-curve",$D12+($E12-$D12)*$I$2/(1+EXP($I$3*(COUNT($H$9:AH$9)+$I$4))),TREND($D12:$E12,$D$9:$E$9,AH$9))</f>
        <v>1</v>
      </c>
      <c r="AI12" s="15">
        <f>IF($F12="s-curve",$D12+($E12-$D12)*$I$2/(1+EXP($I$3*(COUNT($H$9:AI$9)+$I$4))),TREND($D12:$E12,$D$9:$E$9,AI$9))</f>
        <v>1</v>
      </c>
      <c r="AJ12" s="15">
        <f>IF($F12="s-curve",$D12+($E12-$D12)*$I$2/(1+EXP($I$3*(COUNT($H$9:AJ$9)+$I$4))),TREND($D12:$E12,$D$9:$E$9,AJ$9))</f>
        <v>1</v>
      </c>
      <c r="AK12" s="15">
        <f>IF($F12="s-curve",$D12+($E12-$D12)*$I$2/(1+EXP($I$3*(COUNT($H$9:AK$9)+$I$4))),TREND($D12:$E12,$D$9:$E$9,AK$9))</f>
        <v>1</v>
      </c>
      <c r="AL12" s="15">
        <f>IF($F12="s-curve",$D12+($E12-$D12)*$I$2/(1+EXP($I$3*(COUNT($H$9:AL$9)+$I$4))),TREND($D12:$E12,$D$9:$E$9,AL$9))</f>
        <v>1</v>
      </c>
    </row>
    <row r="13" spans="1:38" x14ac:dyDescent="0.35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2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35">
      <c r="C14" s="15" t="s">
        <v>5</v>
      </c>
      <c r="D14" s="29">
        <f>SUM(SUM(INDEX('AEO 39'!25:26,0,MATCH(D$9,'AEO 39'!$1:$1,0))),SUM(INDEX('AEO 39'!47:48,0,MATCH(D$9,'AEO 39'!$1:$1,0))))/INDEX('AEO 39'!$59:$59,MATCH(D$9,'AEO 39'!$1:$1,0))*2</f>
        <v>4.731416359500128E-3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2"/>
        <v>4.731416359500128E-3</v>
      </c>
      <c r="I14" s="15">
        <f>IF($F14="s-curve",$D14+($E14-$D14)*$I$2/(1+EXP($I$3*(COUNT($H$9:I$9)+$I$4))),TREND($D14:$E14,$D$9:$E$9,I$9))</f>
        <v>6.5982939484883251E-3</v>
      </c>
      <c r="J14" s="15">
        <f>IF($F14="s-curve",$D14+($E14-$D14)*$I$2/(1+EXP($I$3*(COUNT($H$9:J$9)+$I$4))),TREND($D14:$E14,$D$9:$E$9,J$9))</f>
        <v>7.2384789476011274E-3</v>
      </c>
      <c r="K14" s="15">
        <f>IF($F14="s-curve",$D14+($E14-$D14)*$I$2/(1+EXP($I$3*(COUNT($H$9:K$9)+$I$4))),TREND($D14:$E14,$D$9:$E$9,K$9))</f>
        <v>8.0922681753062484E-3</v>
      </c>
      <c r="L14" s="15">
        <f>IF($F14="s-curve",$D14+($E14-$D14)*$I$2/(1+EXP($I$3*(COUNT($H$9:L$9)+$I$4))),TREND($D14:$E14,$D$9:$E$9,L$9))</f>
        <v>9.2262663398868933E-3</v>
      </c>
      <c r="M14" s="15">
        <f>IF($F14="s-curve",$D14+($E14-$D14)*$I$2/(1+EXP($I$3*(COUNT($H$9:M$9)+$I$4))),TREND($D14:$E14,$D$9:$E$9,M$9))</f>
        <v>1.072424902776287E-2</v>
      </c>
      <c r="N14" s="15">
        <f>IF($F14="s-curve",$D14+($E14-$D14)*$I$2/(1+EXP($I$3*(COUNT($H$9:N$9)+$I$4))),TREND($D14:$E14,$D$9:$E$9,N$9))</f>
        <v>1.2688861528628215E-2</v>
      </c>
      <c r="O14" s="15">
        <f>IF($F14="s-curve",$D14+($E14-$D14)*$I$2/(1+EXP($I$3*(COUNT($H$9:O$9)+$I$4))),TREND($D14:$E14,$D$9:$E$9,O$9))</f>
        <v>1.5241292493779727E-2</v>
      </c>
      <c r="P14" s="15">
        <f>IF($F14="s-curve",$D14+($E14-$D14)*$I$2/(1+EXP($I$3*(COUNT($H$9:P$9)+$I$4))),TREND($D14:$E14,$D$9:$E$9,P$9))</f>
        <v>1.8517119189194069E-2</v>
      </c>
      <c r="Q14" s="15">
        <f>IF($F14="s-curve",$D14+($E14-$D14)*$I$2/(1+EXP($I$3*(COUNT($H$9:Q$9)+$I$4))),TREND($D14:$E14,$D$9:$E$9,Q$9))</f>
        <v>2.2656014027542817E-2</v>
      </c>
      <c r="R14" s="15">
        <f>IF($F14="s-curve",$D14+($E14-$D14)*$I$2/(1+EXP($I$3*(COUNT($H$9:R$9)+$I$4))),TREND($D14:$E14,$D$9:$E$9,R$9))</f>
        <v>2.7783087638138769E-2</v>
      </c>
      <c r="S14" s="15">
        <f>IF($F14="s-curve",$D14+($E14-$D14)*$I$2/(1+EXP($I$3*(COUNT($H$9:S$9)+$I$4))),TREND($D14:$E14,$D$9:$E$9,S$9))</f>
        <v>3.3981109541668948E-2</v>
      </c>
      <c r="T14" s="15">
        <f>IF($F14="s-curve",$D14+($E14-$D14)*$I$2/(1+EXP($I$3*(COUNT($H$9:T$9)+$I$4))),TREND($D14:$E14,$D$9:$E$9,T$9))</f>
        <v>4.1256442624400702E-2</v>
      </c>
      <c r="U14" s="15">
        <f>IF($F14="s-curve",$D14+($E14-$D14)*$I$2/(1+EXP($I$3*(COUNT($H$9:U$9)+$I$4))),TREND($D14:$E14,$D$9:$E$9,U$9))</f>
        <v>4.9507027678078935E-2</v>
      </c>
      <c r="V14" s="15">
        <f>IF($F14="s-curve",$D14+($E14-$D14)*$I$2/(1+EXP($I$3*(COUNT($H$9:V$9)+$I$4))),TREND($D14:$E14,$D$9:$E$9,V$9))</f>
        <v>5.8505751265812284E-2</v>
      </c>
      <c r="W14" s="15">
        <f>IF($F14="s-curve",$D14+($E14-$D14)*$I$2/(1+EXP($I$3*(COUNT($H$9:W$9)+$I$4))),TREND($D14:$E14,$D$9:$E$9,W$9))</f>
        <v>6.7912463610069793E-2</v>
      </c>
      <c r="X14" s="15">
        <f>IF($F14="s-curve",$D14+($E14-$D14)*$I$2/(1+EXP($I$3*(COUNT($H$9:X$9)+$I$4))),TREND($D14:$E14,$D$9:$E$9,X$9))</f>
        <v>7.7319175954327302E-2</v>
      </c>
      <c r="Y14" s="15">
        <f>IF($F14="s-curve",$D14+($E14-$D14)*$I$2/(1+EXP($I$3*(COUNT($H$9:Y$9)+$I$4))),TREND($D14:$E14,$D$9:$E$9,Y$9))</f>
        <v>8.631789954206065E-2</v>
      </c>
      <c r="Z14" s="15">
        <f>IF($F14="s-curve",$D14+($E14-$D14)*$I$2/(1+EXP($I$3*(COUNT($H$9:Z$9)+$I$4))),TREND($D14:$E14,$D$9:$E$9,Z$9))</f>
        <v>9.4568484595738883E-2</v>
      </c>
      <c r="AA14" s="15">
        <f>IF($F14="s-curve",$D14+($E14-$D14)*$I$2/(1+EXP($I$3*(COUNT($H$9:AA$9)+$I$4))),TREND($D14:$E14,$D$9:$E$9,AA$9))</f>
        <v>0.10184381767847063</v>
      </c>
      <c r="AB14" s="15">
        <f>IF($F14="s-curve",$D14+($E14-$D14)*$I$2/(1+EXP($I$3*(COUNT($H$9:AB$9)+$I$4))),TREND($D14:$E14,$D$9:$E$9,AB$9))</f>
        <v>0.10804183958200081</v>
      </c>
      <c r="AC14" s="15">
        <f>IF($F14="s-curve",$D14+($E14-$D14)*$I$2/(1+EXP($I$3*(COUNT($H$9:AC$9)+$I$4))),TREND($D14:$E14,$D$9:$E$9,AC$9))</f>
        <v>0.11316891319259678</v>
      </c>
      <c r="AD14" s="15">
        <f>IF($F14="s-curve",$D14+($E14-$D14)*$I$2/(1+EXP($I$3*(COUNT($H$9:AD$9)+$I$4))),TREND($D14:$E14,$D$9:$E$9,AD$9))</f>
        <v>0.11730780803094552</v>
      </c>
      <c r="AE14" s="15">
        <f>IF($F14="s-curve",$D14+($E14-$D14)*$I$2/(1+EXP($I$3*(COUNT($H$9:AE$9)+$I$4))),TREND($D14:$E14,$D$9:$E$9,AE$9))</f>
        <v>0.12058363472635987</v>
      </c>
      <c r="AF14" s="15">
        <f>IF($F14="s-curve",$D14+($E14-$D14)*$I$2/(1+EXP($I$3*(COUNT($H$9:AF$9)+$I$4))),TREND($D14:$E14,$D$9:$E$9,AF$9))</f>
        <v>0.12313606569151138</v>
      </c>
      <c r="AG14" s="15">
        <f>IF($F14="s-curve",$D14+($E14-$D14)*$I$2/(1+EXP($I$3*(COUNT($H$9:AG$9)+$I$4))),TREND($D14:$E14,$D$9:$E$9,AG$9))</f>
        <v>0.12510067819237675</v>
      </c>
      <c r="AH14" s="15">
        <f>IF($F14="s-curve",$D14+($E14-$D14)*$I$2/(1+EXP($I$3*(COUNT($H$9:AH$9)+$I$4))),TREND($D14:$E14,$D$9:$E$9,AH$9))</f>
        <v>0.12659866088025271</v>
      </c>
      <c r="AI14" s="15">
        <f>IF($F14="s-curve",$D14+($E14-$D14)*$I$2/(1+EXP($I$3*(COUNT($H$9:AI$9)+$I$4))),TREND($D14:$E14,$D$9:$E$9,AI$9))</f>
        <v>0.12773265904483333</v>
      </c>
      <c r="AJ14" s="15">
        <f>IF($F14="s-curve",$D14+($E14-$D14)*$I$2/(1+EXP($I$3*(COUNT($H$9:AJ$9)+$I$4))),TREND($D14:$E14,$D$9:$E$9,AJ$9))</f>
        <v>0.12858644827253848</v>
      </c>
      <c r="AK14" s="15">
        <f>IF($F14="s-curve",$D14+($E14-$D14)*$I$2/(1+EXP($I$3*(COUNT($H$9:AK$9)+$I$4))),TREND($D14:$E14,$D$9:$E$9,AK$9))</f>
        <v>0.12922663327165126</v>
      </c>
      <c r="AL14" s="15">
        <f>IF($F14="s-curve",$D14+($E14-$D14)*$I$2/(1+EXP($I$3*(COUNT($H$9:AL$9)+$I$4))),TREND($D14:$E14,$D$9:$E$9,AL$9))</f>
        <v>0.12970517777767385</v>
      </c>
    </row>
    <row r="15" spans="1:38" x14ac:dyDescent="0.35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2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5" thickBot="1" x14ac:dyDescent="0.4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2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f>'SYVbT-freight'!B$2/'SYVbT-freight'!$2:$2</f>
        <v>7.0163026481612729E-6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2"/>
        <v>7.0163026481612729E-6</v>
      </c>
      <c r="I17" s="15">
        <f>IF($F17="s-curve",$D17+($E17-$D17)*$I$2/(1+EXP($I$3*(COUNT($H$9:I$9)+$I$4))),TREND($D17:$E17,$D$9:$E$9,I$9))</f>
        <v>1.4780944336843523E-2</v>
      </c>
      <c r="J17" s="15">
        <f>IF($F17="s-curve",$D17+($E17-$D17)*$I$2/(1+EXP($I$3*(COUNT($H$9:J$9)+$I$4))),TREND($D17:$E17,$D$9:$E$9,J$9))</f>
        <v>1.9847182831136009E-2</v>
      </c>
      <c r="K17" s="15">
        <f>IF($F17="s-curve",$D17+($E17-$D17)*$I$2/(1+EXP($I$3*(COUNT($H$9:K$9)+$I$4))),TREND($D17:$E17,$D$9:$E$9,K$9))</f>
        <v>2.6603823266957559E-2</v>
      </c>
      <c r="L17" s="15">
        <f>IF($F17="s-curve",$D17+($E17-$D17)*$I$2/(1+EXP($I$3*(COUNT($H$9:L$9)+$I$4))),TREND($D17:$E17,$D$9:$E$9,L$9))</f>
        <v>3.557795599705485E-2</v>
      </c>
      <c r="M17" s="15">
        <f>IF($F17="s-curve",$D17+($E17-$D17)*$I$2/(1+EXP($I$3*(COUNT($H$9:M$9)+$I$4))),TREND($D17:$E17,$D$9:$E$9,M$9))</f>
        <v>4.7432556725935375E-2</v>
      </c>
      <c r="N17" s="15">
        <f>IF($F17="s-curve",$D17+($E17-$D17)*$I$2/(1+EXP($I$3*(COUNT($H$9:N$9)+$I$4))),TREND($D17:$E17,$D$9:$E$9,N$9))</f>
        <v>6.2979930519519792E-2</v>
      </c>
      <c r="O17" s="15">
        <f>IF($F17="s-curve",$D17+($E17-$D17)*$I$2/(1+EXP($I$3*(COUNT($H$9:O$9)+$I$4))),TREND($D17:$E17,$D$9:$E$9,O$9))</f>
        <v>8.3179129231759866E-2</v>
      </c>
      <c r="P17" s="15">
        <f>IF($F17="s-curve",$D17+($E17-$D17)*$I$2/(1+EXP($I$3*(COUNT($H$9:P$9)+$I$4))),TREND($D17:$E17,$D$9:$E$9,P$9))</f>
        <v>0.10910307204194561</v>
      </c>
      <c r="Q17" s="15">
        <f>IF($F17="s-curve",$D17+($E17-$D17)*$I$2/(1+EXP($I$3*(COUNT($H$9:Q$9)+$I$4))),TREND($D17:$E17,$D$9:$E$9,Q$9))</f>
        <v>0.14185708593313365</v>
      </c>
      <c r="R17" s="15">
        <f>IF($F17="s-curve",$D17+($E17-$D17)*$I$2/(1+EXP($I$3*(COUNT($H$9:R$9)+$I$4))),TREND($D17:$E17,$D$9:$E$9,R$9))</f>
        <v>0.18243126015631872</v>
      </c>
      <c r="S17" s="15">
        <f>IF($F17="s-curve",$D17+($E17-$D17)*$I$2/(1+EXP($I$3*(COUNT($H$9:S$9)+$I$4))),TREND($D17:$E17,$D$9:$E$9,S$9))</f>
        <v>0.23148060870345599</v>
      </c>
      <c r="T17" s="15">
        <f>IF($F17="s-curve",$D17+($E17-$D17)*$I$2/(1+EXP($I$3*(COUNT($H$9:T$9)+$I$4))),TREND($D17:$E17,$D$9:$E$9,T$9))</f>
        <v>0.289055485611874</v>
      </c>
      <c r="U17" s="15">
        <f>IF($F17="s-curve",$D17+($E17-$D17)*$I$2/(1+EXP($I$3*(COUNT($H$9:U$9)+$I$4))),TREND($D17:$E17,$D$9:$E$9,U$9))</f>
        <v>0.35434822389425569</v>
      </c>
      <c r="V17" s="15">
        <f>IF($F17="s-curve",$D17+($E17-$D17)*$I$2/(1+EXP($I$3*(COUNT($H$9:V$9)+$I$4))),TREND($D17:$E17,$D$9:$E$9,V$9))</f>
        <v>0.4255615136508929</v>
      </c>
      <c r="W17" s="15">
        <f>IF($F17="s-curve",$D17+($E17-$D17)*$I$2/(1+EXP($I$3*(COUNT($H$9:W$9)+$I$4))),TREND($D17:$E17,$D$9:$E$9,W$9))</f>
        <v>0.50000350815132411</v>
      </c>
      <c r="X17" s="15">
        <f>IF($F17="s-curve",$D17+($E17-$D17)*$I$2/(1+EXP($I$3*(COUNT($H$9:X$9)+$I$4))),TREND($D17:$E17,$D$9:$E$9,X$9))</f>
        <v>0.57444550265175531</v>
      </c>
      <c r="Y17" s="15">
        <f>IF($F17="s-curve",$D17+($E17-$D17)*$I$2/(1+EXP($I$3*(COUNT($H$9:Y$9)+$I$4))),TREND($D17:$E17,$D$9:$E$9,Y$9))</f>
        <v>0.64565879240839241</v>
      </c>
      <c r="Z17" s="15">
        <f>IF($F17="s-curve",$D17+($E17-$D17)*$I$2/(1+EXP($I$3*(COUNT($H$9:Z$9)+$I$4))),TREND($D17:$E17,$D$9:$E$9,Z$9))</f>
        <v>0.7109515306907741</v>
      </c>
      <c r="AA17" s="15">
        <f>IF($F17="s-curve",$D17+($E17-$D17)*$I$2/(1+EXP($I$3*(COUNT($H$9:AA$9)+$I$4))),TREND($D17:$E17,$D$9:$E$9,AA$9))</f>
        <v>0.76852640759919211</v>
      </c>
      <c r="AB17" s="15">
        <f>IF($F17="s-curve",$D17+($E17-$D17)*$I$2/(1+EXP($I$3*(COUNT($H$9:AB$9)+$I$4))),TREND($D17:$E17,$D$9:$E$9,AB$9))</f>
        <v>0.81757575614632938</v>
      </c>
      <c r="AC17" s="15">
        <f>IF($F17="s-curve",$D17+($E17-$D17)*$I$2/(1+EXP($I$3*(COUNT($H$9:AC$9)+$I$4))),TREND($D17:$E17,$D$9:$E$9,AC$9))</f>
        <v>0.85814993036951459</v>
      </c>
      <c r="AD17" s="15">
        <f>IF($F17="s-curve",$D17+($E17-$D17)*$I$2/(1+EXP($I$3*(COUNT($H$9:AD$9)+$I$4))),TREND($D17:$E17,$D$9:$E$9,AD$9))</f>
        <v>0.89090394426070252</v>
      </c>
      <c r="AE17" s="15">
        <f>IF($F17="s-curve",$D17+($E17-$D17)*$I$2/(1+EXP($I$3*(COUNT($H$9:AE$9)+$I$4))),TREND($D17:$E17,$D$9:$E$9,AE$9))</f>
        <v>0.91682788707088836</v>
      </c>
      <c r="AF17" s="15">
        <f>IF($F17="s-curve",$D17+($E17-$D17)*$I$2/(1+EXP($I$3*(COUNT($H$9:AF$9)+$I$4))),TREND($D17:$E17,$D$9:$E$9,AF$9))</f>
        <v>0.93702708578312843</v>
      </c>
      <c r="AG17" s="15">
        <f>IF($F17="s-curve",$D17+($E17-$D17)*$I$2/(1+EXP($I$3*(COUNT($H$9:AG$9)+$I$4))),TREND($D17:$E17,$D$9:$E$9,AG$9))</f>
        <v>0.95257445957671283</v>
      </c>
      <c r="AH17" s="15">
        <f>IF($F17="s-curve",$D17+($E17-$D17)*$I$2/(1+EXP($I$3*(COUNT($H$9:AH$9)+$I$4))),TREND($D17:$E17,$D$9:$E$9,AH$9))</f>
        <v>0.96442906030559339</v>
      </c>
      <c r="AI17" s="15">
        <f>IF($F17="s-curve",$D17+($E17-$D17)*$I$2/(1+EXP($I$3*(COUNT($H$9:AI$9)+$I$4))),TREND($D17:$E17,$D$9:$E$9,AI$9))</f>
        <v>0.97340319303569056</v>
      </c>
      <c r="AJ17" s="15">
        <f>IF($F17="s-curve",$D17+($E17-$D17)*$I$2/(1+EXP($I$3*(COUNT($H$9:AJ$9)+$I$4))),TREND($D17:$E17,$D$9:$E$9,AJ$9))</f>
        <v>0.98015983347151225</v>
      </c>
      <c r="AK17" s="15">
        <f>IF($F17="s-curve",$D17+($E17-$D17)*$I$2/(1+EXP($I$3*(COUNT($H$9:AK$9)+$I$4))),TREND($D17:$E17,$D$9:$E$9,AK$9))</f>
        <v>0.9852260719658047</v>
      </c>
      <c r="AL17" s="15">
        <f>IF($F17="s-curve",$D17+($E17-$D17)*$I$2/(1+EXP($I$3*(COUNT($H$9:AL$9)+$I$4))),TREND($D17:$E17,$D$9:$E$9,AL$9))</f>
        <v>0.98901313445712158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2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35">
      <c r="C19" s="15" t="s">
        <v>3</v>
      </c>
      <c r="D19" s="29">
        <v>1</v>
      </c>
      <c r="E19" s="15">
        <v>1</v>
      </c>
      <c r="F19" s="9" t="str">
        <f>IF(D19=E19,"n/a",IF(OR(C19="battery electric vehicle",C19="natural gas vehicle",C19="plugin hybrid vehicle"),"s-curve","linear"))</f>
        <v>n/a</v>
      </c>
      <c r="H19" s="29">
        <f t="shared" si="2"/>
        <v>1</v>
      </c>
      <c r="I19" s="15">
        <f>IF($F19="s-curve",$D19+($E19-$D19)*$I$2/(1+EXP($I$3*(COUNT($H$9:I$9)+$I$4))),TREND($D19:$E19,$D$9:$E$9,I$9))</f>
        <v>1</v>
      </c>
      <c r="J19" s="15">
        <f>IF($F19="s-curve",$D19+($E19-$D19)*$I$2/(1+EXP($I$3*(COUNT($H$9:J$9)+$I$4))),TREND($D19:$E19,$D$9:$E$9,J$9))</f>
        <v>1</v>
      </c>
      <c r="K19" s="15">
        <f>IF($F19="s-curve",$D19+($E19-$D19)*$I$2/(1+EXP($I$3*(COUNT($H$9:K$9)+$I$4))),TREND($D19:$E19,$D$9:$E$9,K$9))</f>
        <v>1</v>
      </c>
      <c r="L19" s="15">
        <f>IF($F19="s-curve",$D19+($E19-$D19)*$I$2/(1+EXP($I$3*(COUNT($H$9:L$9)+$I$4))),TREND($D19:$E19,$D$9:$E$9,L$9))</f>
        <v>1</v>
      </c>
      <c r="M19" s="15">
        <f>IF($F19="s-curve",$D19+($E19-$D19)*$I$2/(1+EXP($I$3*(COUNT($H$9:M$9)+$I$4))),TREND($D19:$E19,$D$9:$E$9,M$9))</f>
        <v>1</v>
      </c>
      <c r="N19" s="15">
        <f>IF($F19="s-curve",$D19+($E19-$D19)*$I$2/(1+EXP($I$3*(COUNT($H$9:N$9)+$I$4))),TREND($D19:$E19,$D$9:$E$9,N$9))</f>
        <v>1</v>
      </c>
      <c r="O19" s="15">
        <f>IF($F19="s-curve",$D19+($E19-$D19)*$I$2/(1+EXP($I$3*(COUNT($H$9:O$9)+$I$4))),TREND($D19:$E19,$D$9:$E$9,O$9))</f>
        <v>1</v>
      </c>
      <c r="P19" s="15">
        <f>IF($F19="s-curve",$D19+($E19-$D19)*$I$2/(1+EXP($I$3*(COUNT($H$9:P$9)+$I$4))),TREND($D19:$E19,$D$9:$E$9,P$9))</f>
        <v>1</v>
      </c>
      <c r="Q19" s="15">
        <f>IF($F19="s-curve",$D19+($E19-$D19)*$I$2/(1+EXP($I$3*(COUNT($H$9:Q$9)+$I$4))),TREND($D19:$E19,$D$9:$E$9,Q$9))</f>
        <v>1</v>
      </c>
      <c r="R19" s="15">
        <f>IF($F19="s-curve",$D19+($E19-$D19)*$I$2/(1+EXP($I$3*(COUNT($H$9:R$9)+$I$4))),TREND($D19:$E19,$D$9:$E$9,R$9))</f>
        <v>1</v>
      </c>
      <c r="S19" s="15">
        <f>IF($F19="s-curve",$D19+($E19-$D19)*$I$2/(1+EXP($I$3*(COUNT($H$9:S$9)+$I$4))),TREND($D19:$E19,$D$9:$E$9,S$9))</f>
        <v>1</v>
      </c>
      <c r="T19" s="15">
        <f>IF($F19="s-curve",$D19+($E19-$D19)*$I$2/(1+EXP($I$3*(COUNT($H$9:T$9)+$I$4))),TREND($D19:$E19,$D$9:$E$9,T$9))</f>
        <v>1</v>
      </c>
      <c r="U19" s="15">
        <f>IF($F19="s-curve",$D19+($E19-$D19)*$I$2/(1+EXP($I$3*(COUNT($H$9:U$9)+$I$4))),TREND($D19:$E19,$D$9:$E$9,U$9))</f>
        <v>1</v>
      </c>
      <c r="V19" s="15">
        <f>IF($F19="s-curve",$D19+($E19-$D19)*$I$2/(1+EXP($I$3*(COUNT($H$9:V$9)+$I$4))),TREND($D19:$E19,$D$9:$E$9,V$9))</f>
        <v>1</v>
      </c>
      <c r="W19" s="15">
        <f>IF($F19="s-curve",$D19+($E19-$D19)*$I$2/(1+EXP($I$3*(COUNT($H$9:W$9)+$I$4))),TREND($D19:$E19,$D$9:$E$9,W$9))</f>
        <v>1</v>
      </c>
      <c r="X19" s="15">
        <f>IF($F19="s-curve",$D19+($E19-$D19)*$I$2/(1+EXP($I$3*(COUNT($H$9:X$9)+$I$4))),TREND($D19:$E19,$D$9:$E$9,X$9))</f>
        <v>1</v>
      </c>
      <c r="Y19" s="15">
        <f>IF($F19="s-curve",$D19+($E19-$D19)*$I$2/(1+EXP($I$3*(COUNT($H$9:Y$9)+$I$4))),TREND($D19:$E19,$D$9:$E$9,Y$9))</f>
        <v>1</v>
      </c>
      <c r="Z19" s="15">
        <f>IF($F19="s-curve",$D19+($E19-$D19)*$I$2/(1+EXP($I$3*(COUNT($H$9:Z$9)+$I$4))),TREND($D19:$E19,$D$9:$E$9,Z$9))</f>
        <v>1</v>
      </c>
      <c r="AA19" s="15">
        <f>IF($F19="s-curve",$D19+($E19-$D19)*$I$2/(1+EXP($I$3*(COUNT($H$9:AA$9)+$I$4))),TREND($D19:$E19,$D$9:$E$9,AA$9))</f>
        <v>1</v>
      </c>
      <c r="AB19" s="15">
        <f>IF($F19="s-curve",$D19+($E19-$D19)*$I$2/(1+EXP($I$3*(COUNT($H$9:AB$9)+$I$4))),TREND($D19:$E19,$D$9:$E$9,AB$9))</f>
        <v>1</v>
      </c>
      <c r="AC19" s="15">
        <f>IF($F19="s-curve",$D19+($E19-$D19)*$I$2/(1+EXP($I$3*(COUNT($H$9:AC$9)+$I$4))),TREND($D19:$E19,$D$9:$E$9,AC$9))</f>
        <v>1</v>
      </c>
      <c r="AD19" s="15">
        <f>IF($F19="s-curve",$D19+($E19-$D19)*$I$2/(1+EXP($I$3*(COUNT($H$9:AD$9)+$I$4))),TREND($D19:$E19,$D$9:$E$9,AD$9))</f>
        <v>1</v>
      </c>
      <c r="AE19" s="15">
        <f>IF($F19="s-curve",$D19+($E19-$D19)*$I$2/(1+EXP($I$3*(COUNT($H$9:AE$9)+$I$4))),TREND($D19:$E19,$D$9:$E$9,AE$9))</f>
        <v>1</v>
      </c>
      <c r="AF19" s="15">
        <f>IF($F19="s-curve",$D19+($E19-$D19)*$I$2/(1+EXP($I$3*(COUNT($H$9:AF$9)+$I$4))),TREND($D19:$E19,$D$9:$E$9,AF$9))</f>
        <v>1</v>
      </c>
      <c r="AG19" s="15">
        <f>IF($F19="s-curve",$D19+($E19-$D19)*$I$2/(1+EXP($I$3*(COUNT($H$9:AG$9)+$I$4))),TREND($D19:$E19,$D$9:$E$9,AG$9))</f>
        <v>1</v>
      </c>
      <c r="AH19" s="15">
        <f>IF($F19="s-curve",$D19+($E19-$D19)*$I$2/(1+EXP($I$3*(COUNT($H$9:AH$9)+$I$4))),TREND($D19:$E19,$D$9:$E$9,AH$9))</f>
        <v>1</v>
      </c>
      <c r="AI19" s="15">
        <f>IF($F19="s-curve",$D19+($E19-$D19)*$I$2/(1+EXP($I$3*(COUNT($H$9:AI$9)+$I$4))),TREND($D19:$E19,$D$9:$E$9,AI$9))</f>
        <v>1</v>
      </c>
      <c r="AJ19" s="15">
        <f>IF($F19="s-curve",$D19+($E19-$D19)*$I$2/(1+EXP($I$3*(COUNT($H$9:AJ$9)+$I$4))),TREND($D19:$E19,$D$9:$E$9,AJ$9))</f>
        <v>1</v>
      </c>
      <c r="AK19" s="15">
        <f>IF($F19="s-curve",$D19+($E19-$D19)*$I$2/(1+EXP($I$3*(COUNT($H$9:AK$9)+$I$4))),TREND($D19:$E19,$D$9:$E$9,AK$9))</f>
        <v>1</v>
      </c>
      <c r="AL19" s="15">
        <f>IF($F19="s-curve",$D19+($E19-$D19)*$I$2/(1+EXP($I$3*(COUNT($H$9:AL$9)+$I$4))),TREND($D19:$E19,$D$9:$E$9,AL$9))</f>
        <v>1</v>
      </c>
    </row>
    <row r="20" spans="1:38" x14ac:dyDescent="0.35">
      <c r="C20" s="15" t="s">
        <v>4</v>
      </c>
      <c r="D20" s="29">
        <f>'SYVbT-freight'!E$2/'SYVbT-freight'!$2:$2</f>
        <v>0.82010231357952423</v>
      </c>
      <c r="E20" s="21">
        <v>1</v>
      </c>
      <c r="F20" s="9" t="str">
        <f>IF(D20=E20,"n/a",IF(OR(C20="battery electric vehicle",C20="natural gas vehicle",C20="plugin hybrid vehicle"),"s-curve","linear"))</f>
        <v>linear</v>
      </c>
      <c r="H20" s="29">
        <f t="shared" si="2"/>
        <v>0.82010231357952423</v>
      </c>
      <c r="I20" s="15">
        <f>IF($F20="s-curve",$D20+($E20-$D20)*$I$2/(1+EXP($I$3*(COUNT($H$9:I$9)+$I$4))),TREND($D20:$E20,$D$9:$E$9,I$9))</f>
        <v>0.82609890312687284</v>
      </c>
      <c r="J20" s="15">
        <f>IF($F20="s-curve",$D20+($E20-$D20)*$I$2/(1+EXP($I$3*(COUNT($H$9:J$9)+$I$4))),TREND($D20:$E20,$D$9:$E$9,J$9))</f>
        <v>0.83209549267422211</v>
      </c>
      <c r="K20" s="15">
        <f>IF($F20="s-curve",$D20+($E20-$D20)*$I$2/(1+EXP($I$3*(COUNT($H$9:K$9)+$I$4))),TREND($D20:$E20,$D$9:$E$9,K$9))</f>
        <v>0.83809208222157139</v>
      </c>
      <c r="L20" s="15">
        <f>IF($F20="s-curve",$D20+($E20-$D20)*$I$2/(1+EXP($I$3*(COUNT($H$9:L$9)+$I$4))),TREND($D20:$E20,$D$9:$E$9,L$9))</f>
        <v>0.84408867176892066</v>
      </c>
      <c r="M20" s="15">
        <f>IF($F20="s-curve",$D20+($E20-$D20)*$I$2/(1+EXP($I$3*(COUNT($H$9:M$9)+$I$4))),TREND($D20:$E20,$D$9:$E$9,M$9))</f>
        <v>0.85008526131626994</v>
      </c>
      <c r="N20" s="15">
        <f>IF($F20="s-curve",$D20+($E20-$D20)*$I$2/(1+EXP($I$3*(COUNT($H$9:N$9)+$I$4))),TREND($D20:$E20,$D$9:$E$9,N$9))</f>
        <v>0.85608185086361921</v>
      </c>
      <c r="O20" s="15">
        <f>IF($F20="s-curve",$D20+($E20-$D20)*$I$2/(1+EXP($I$3*(COUNT($H$9:O$9)+$I$4))),TREND($D20:$E20,$D$9:$E$9,O$9))</f>
        <v>0.86207844041096848</v>
      </c>
      <c r="P20" s="15">
        <f>IF($F20="s-curve",$D20+($E20-$D20)*$I$2/(1+EXP($I$3*(COUNT($H$9:P$9)+$I$4))),TREND($D20:$E20,$D$9:$E$9,P$9))</f>
        <v>0.86807502995831776</v>
      </c>
      <c r="Q20" s="15">
        <f>IF($F20="s-curve",$D20+($E20-$D20)*$I$2/(1+EXP($I$3*(COUNT($H$9:Q$9)+$I$4))),TREND($D20:$E20,$D$9:$E$9,Q$9))</f>
        <v>0.87407161950566703</v>
      </c>
      <c r="R20" s="15">
        <f>IF($F20="s-curve",$D20+($E20-$D20)*$I$2/(1+EXP($I$3*(COUNT($H$9:R$9)+$I$4))),TREND($D20:$E20,$D$9:$E$9,R$9))</f>
        <v>0.8800682090530163</v>
      </c>
      <c r="S20" s="15">
        <f>IF($F20="s-curve",$D20+($E20-$D20)*$I$2/(1+EXP($I$3*(COUNT($H$9:S$9)+$I$4))),TREND($D20:$E20,$D$9:$E$9,S$9))</f>
        <v>0.88606479860036558</v>
      </c>
      <c r="T20" s="15">
        <f>IF($F20="s-curve",$D20+($E20-$D20)*$I$2/(1+EXP($I$3*(COUNT($H$9:T$9)+$I$4))),TREND($D20:$E20,$D$9:$E$9,T$9))</f>
        <v>0.89206138814771485</v>
      </c>
      <c r="U20" s="15">
        <f>IF($F20="s-curve",$D20+($E20-$D20)*$I$2/(1+EXP($I$3*(COUNT($H$9:U$9)+$I$4))),TREND($D20:$E20,$D$9:$E$9,U$9))</f>
        <v>0.89805797769506412</v>
      </c>
      <c r="V20" s="15">
        <f>IF($F20="s-curve",$D20+($E20-$D20)*$I$2/(1+EXP($I$3*(COUNT($H$9:V$9)+$I$4))),TREND($D20:$E20,$D$9:$E$9,V$9))</f>
        <v>0.9040545672424134</v>
      </c>
      <c r="W20" s="15">
        <f>IF($F20="s-curve",$D20+($E20-$D20)*$I$2/(1+EXP($I$3*(COUNT($H$9:W$9)+$I$4))),TREND($D20:$E20,$D$9:$E$9,W$9))</f>
        <v>0.91005115678976267</v>
      </c>
      <c r="X20" s="15">
        <f>IF($F20="s-curve",$D20+($E20-$D20)*$I$2/(1+EXP($I$3*(COUNT($H$9:X$9)+$I$4))),TREND($D20:$E20,$D$9:$E$9,X$9))</f>
        <v>0.91604774633711195</v>
      </c>
      <c r="Y20" s="15">
        <f>IF($F20="s-curve",$D20+($E20-$D20)*$I$2/(1+EXP($I$3*(COUNT($H$9:Y$9)+$I$4))),TREND($D20:$E20,$D$9:$E$9,Y$9))</f>
        <v>0.92204433588446122</v>
      </c>
      <c r="Z20" s="15">
        <f>IF($F20="s-curve",$D20+($E20-$D20)*$I$2/(1+EXP($I$3*(COUNT($H$9:Z$9)+$I$4))),TREND($D20:$E20,$D$9:$E$9,Z$9))</f>
        <v>0.92804092543180872</v>
      </c>
      <c r="AA20" s="15">
        <f>IF($F20="s-curve",$D20+($E20-$D20)*$I$2/(1+EXP($I$3*(COUNT($H$9:AA$9)+$I$4))),TREND($D20:$E20,$D$9:$E$9,AA$9))</f>
        <v>0.93403751497915799</v>
      </c>
      <c r="AB20" s="15">
        <f>IF($F20="s-curve",$D20+($E20-$D20)*$I$2/(1+EXP($I$3*(COUNT($H$9:AB$9)+$I$4))),TREND($D20:$E20,$D$9:$E$9,AB$9))</f>
        <v>0.94003410452650726</v>
      </c>
      <c r="AC20" s="15">
        <f>IF($F20="s-curve",$D20+($E20-$D20)*$I$2/(1+EXP($I$3*(COUNT($H$9:AC$9)+$I$4))),TREND($D20:$E20,$D$9:$E$9,AC$9))</f>
        <v>0.94603069407385654</v>
      </c>
      <c r="AD20" s="15">
        <f>IF($F20="s-curve",$D20+($E20-$D20)*$I$2/(1+EXP($I$3*(COUNT($H$9:AD$9)+$I$4))),TREND($D20:$E20,$D$9:$E$9,AD$9))</f>
        <v>0.95202728362120581</v>
      </c>
      <c r="AE20" s="15">
        <f>IF($F20="s-curve",$D20+($E20-$D20)*$I$2/(1+EXP($I$3*(COUNT($H$9:AE$9)+$I$4))),TREND($D20:$E20,$D$9:$E$9,AE$9))</f>
        <v>0.95802387316855508</v>
      </c>
      <c r="AF20" s="15">
        <f>IF($F20="s-curve",$D20+($E20-$D20)*$I$2/(1+EXP($I$3*(COUNT($H$9:AF$9)+$I$4))),TREND($D20:$E20,$D$9:$E$9,AF$9))</f>
        <v>0.96402046271590436</v>
      </c>
      <c r="AG20" s="15">
        <f>IF($F20="s-curve",$D20+($E20-$D20)*$I$2/(1+EXP($I$3*(COUNT($H$9:AG$9)+$I$4))),TREND($D20:$E20,$D$9:$E$9,AG$9))</f>
        <v>0.97001705226325363</v>
      </c>
      <c r="AH20" s="15">
        <f>IF($F20="s-curve",$D20+($E20-$D20)*$I$2/(1+EXP($I$3*(COUNT($H$9:AH$9)+$I$4))),TREND($D20:$E20,$D$9:$E$9,AH$9))</f>
        <v>0.97601364181060291</v>
      </c>
      <c r="AI20" s="15">
        <f>IF($F20="s-curve",$D20+($E20-$D20)*$I$2/(1+EXP($I$3*(COUNT($H$9:AI$9)+$I$4))),TREND($D20:$E20,$D$9:$E$9,AI$9))</f>
        <v>0.98201023135795218</v>
      </c>
      <c r="AJ20" s="15">
        <f>IF($F20="s-curve",$D20+($E20-$D20)*$I$2/(1+EXP($I$3*(COUNT($H$9:AJ$9)+$I$4))),TREND($D20:$E20,$D$9:$E$9,AJ$9))</f>
        <v>0.98800682090530145</v>
      </c>
      <c r="AK20" s="15">
        <f>IF($F20="s-curve",$D20+($E20-$D20)*$I$2/(1+EXP($I$3*(COUNT($H$9:AK$9)+$I$4))),TREND($D20:$E20,$D$9:$E$9,AK$9))</f>
        <v>0.99400341045265073</v>
      </c>
      <c r="AL20" s="15">
        <f>IF($F20="s-curve",$D20+($E20-$D20)*$I$2/(1+EXP($I$3*(COUNT($H$9:AL$9)+$I$4))),TREND($D20:$E20,$D$9:$E$9,AL$9))</f>
        <v>1</v>
      </c>
    </row>
    <row r="21" spans="1:38" x14ac:dyDescent="0.35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2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35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2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5" thickBot="1" x14ac:dyDescent="0.4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2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'SYVbT-passenger'!B3/SUM('SYVbT-passenger'!3:3)</f>
        <v>3.0593729231944068E-4</v>
      </c>
      <c r="E24" s="45">
        <v>0.8</v>
      </c>
      <c r="F24" s="9" t="str">
        <f>IF(D24=E24,"n/a",IF(OR(C24="battery electric vehicle",C24="natural gas vehicle",C24="plugin hybrid vehicle"),"s-curve","linear"))</f>
        <v>s-curve</v>
      </c>
      <c r="H24" s="29">
        <f t="shared" si="2"/>
        <v>3.0593729231944068E-4</v>
      </c>
      <c r="I24" s="15">
        <f>IF($F24="s-curve",$D24+($E24-$D24)*$I$2/(1+EXP($I$3*(COUNT($H$9:I$9)+$I$4))),TREND($D24:$E24,$D$9:$E$9,I$9))</f>
        <v>1.2120642719685003E-2</v>
      </c>
      <c r="J24" s="15">
        <f>IF($F24="s-curve",$D24+($E24-$D24)*$I$2/(1+EXP($I$3*(COUNT($H$9:J$9)+$I$4))),TREND($D24:$E24,$D$9:$E$9,J$9))</f>
        <v>1.6172111990166379E-2</v>
      </c>
      <c r="K24" s="15">
        <f>IF($F24="s-curve",$D24+($E24-$D24)*$I$2/(1+EXP($I$3*(COUNT($H$9:K$9)+$I$4))),TREND($D24:$E24,$D$9:$E$9,K$9))</f>
        <v>2.1575395141613392E-2</v>
      </c>
      <c r="L24" s="15">
        <f>IF($F24="s-curve",$D24+($E24-$D24)*$I$2/(1+EXP($I$3*(COUNT($H$9:L$9)+$I$4))),TREND($D24:$E24,$D$9:$E$9,L$9))</f>
        <v>2.8752006157097734E-2</v>
      </c>
      <c r="M24" s="15">
        <f>IF($F24="s-curve",$D24+($E24-$D24)*$I$2/(1+EXP($I$3*(COUNT($H$9:M$9)+$I$4))),TREND($D24:$E24,$D$9:$E$9,M$9))</f>
        <v>3.8232126491147038E-2</v>
      </c>
      <c r="N24" s="15">
        <f>IF($F24="s-curve",$D24+($E24-$D24)*$I$2/(1+EXP($I$3*(COUNT($H$9:N$9)+$I$4))),TREND($D24:$E24,$D$9:$E$9,N$9))</f>
        <v>5.0665356239876301E-2</v>
      </c>
      <c r="O24" s="15">
        <f>IF($F24="s-curve",$D24+($E24-$D24)*$I$2/(1+EXP($I$3*(COUNT($H$9:O$9)+$I$4))),TREND($D24:$E24,$D$9:$E$9,O$9))</f>
        <v>6.6818648857897081E-2</v>
      </c>
      <c r="P24" s="15">
        <f>IF($F24="s-curve",$D24+($E24-$D24)*$I$2/(1+EXP($I$3*(COUNT($H$9:P$9)+$I$4))),TREND($D24:$E24,$D$9:$E$9,P$9))</f>
        <v>8.7550017462732541E-2</v>
      </c>
      <c r="Q24" s="15">
        <f>IF($F24="s-curve",$D24+($E24-$D24)*$I$2/(1+EXP($I$3*(COUNT($H$9:Q$9)+$I$4))),TREND($D24:$E24,$D$9:$E$9,Q$9))</f>
        <v>0.11374339168200141</v>
      </c>
      <c r="R24" s="15">
        <f>IF($F24="s-curve",$D24+($E24-$D24)*$I$2/(1+EXP($I$3*(COUNT($H$9:R$9)+$I$4))),TREND($D24:$E24,$D$9:$E$9,R$9))</f>
        <v>0.14619054556660127</v>
      </c>
      <c r="S24" s="15">
        <f>IF($F24="s-curve",$D24+($E24-$D24)*$I$2/(1+EXP($I$3*(COUNT($H$9:S$9)+$I$4))),TREND($D24:$E24,$D$9:$E$9,S$9))</f>
        <v>0.18541529359212999</v>
      </c>
      <c r="T24" s="15">
        <f>IF($F24="s-curve",$D24+($E24-$D24)*$I$2/(1+EXP($I$3*(COUNT($H$9:T$9)+$I$4))),TREND($D24:$E24,$D$9:$E$9,T$9))</f>
        <v>0.23145790386580584</v>
      </c>
      <c r="U24" s="15">
        <f>IF($F24="s-curve",$D24+($E24-$D24)*$I$2/(1+EXP($I$3*(COUNT($H$9:U$9)+$I$4))),TREND($D24:$E24,$D$9:$E$9,U$9))</f>
        <v>0.28367248536145934</v>
      </c>
      <c r="V24" s="15">
        <f>IF($F24="s-curve",$D24+($E24-$D24)*$I$2/(1+EXP($I$3*(COUNT($H$9:V$9)+$I$4))),TREND($D24:$E24,$D$9:$E$9,V$9))</f>
        <v>0.34062172993885931</v>
      </c>
      <c r="W24" s="15">
        <f>IF($F24="s-curve",$D24+($E24-$D24)*$I$2/(1+EXP($I$3*(COUNT($H$9:W$9)+$I$4))),TREND($D24:$E24,$D$9:$E$9,W$9))</f>
        <v>0.40015296864615973</v>
      </c>
      <c r="X24" s="15">
        <f>IF($F24="s-curve",$D24+($E24-$D24)*$I$2/(1+EXP($I$3*(COUNT($H$9:X$9)+$I$4))),TREND($D24:$E24,$D$9:$E$9,X$9))</f>
        <v>0.45968420735346016</v>
      </c>
      <c r="Y24" s="15">
        <f>IF($F24="s-curve",$D24+($E24-$D24)*$I$2/(1+EXP($I$3*(COUNT($H$9:Y$9)+$I$4))),TREND($D24:$E24,$D$9:$E$9,Y$9))</f>
        <v>0.51663345193086008</v>
      </c>
      <c r="Z24" s="15">
        <f>IF($F24="s-curve",$D24+($E24-$D24)*$I$2/(1+EXP($I$3*(COUNT($H$9:Z$9)+$I$4))),TREND($D24:$E24,$D$9:$E$9,Z$9))</f>
        <v>0.56884803342651369</v>
      </c>
      <c r="AA24" s="15">
        <f>IF($F24="s-curve",$D24+($E24-$D24)*$I$2/(1+EXP($I$3*(COUNT($H$9:AA$9)+$I$4))),TREND($D24:$E24,$D$9:$E$9,AA$9))</f>
        <v>0.61489064370018942</v>
      </c>
      <c r="AB24" s="15">
        <f>IF($F24="s-curve",$D24+($E24-$D24)*$I$2/(1+EXP($I$3*(COUNT($H$9:AB$9)+$I$4))),TREND($D24:$E24,$D$9:$E$9,AB$9))</f>
        <v>0.6541153917257182</v>
      </c>
      <c r="AC24" s="15">
        <f>IF($F24="s-curve",$D24+($E24-$D24)*$I$2/(1+EXP($I$3*(COUNT($H$9:AC$9)+$I$4))),TREND($D24:$E24,$D$9:$E$9,AC$9))</f>
        <v>0.68656254561031815</v>
      </c>
      <c r="AD24" s="15">
        <f>IF($F24="s-curve",$D24+($E24-$D24)*$I$2/(1+EXP($I$3*(COUNT($H$9:AD$9)+$I$4))),TREND($D24:$E24,$D$9:$E$9,AD$9))</f>
        <v>0.71275591982958697</v>
      </c>
      <c r="AE24" s="15">
        <f>IF($F24="s-curve",$D24+($E24-$D24)*$I$2/(1+EXP($I$3*(COUNT($H$9:AE$9)+$I$4))),TREND($D24:$E24,$D$9:$E$9,AE$9))</f>
        <v>0.73348728843442246</v>
      </c>
      <c r="AF24" s="15">
        <f>IF($F24="s-curve",$D24+($E24-$D24)*$I$2/(1+EXP($I$3*(COUNT($H$9:AF$9)+$I$4))),TREND($D24:$E24,$D$9:$E$9,AF$9))</f>
        <v>0.74964058105244324</v>
      </c>
      <c r="AG24" s="15">
        <f>IF($F24="s-curve",$D24+($E24-$D24)*$I$2/(1+EXP($I$3*(COUNT($H$9:AG$9)+$I$4))),TREND($D24:$E24,$D$9:$E$9,AG$9))</f>
        <v>0.76207381080117254</v>
      </c>
      <c r="AH24" s="15">
        <f>IF($F24="s-curve",$D24+($E24-$D24)*$I$2/(1+EXP($I$3*(COUNT($H$9:AH$9)+$I$4))),TREND($D24:$E24,$D$9:$E$9,AH$9))</f>
        <v>0.77155393113522175</v>
      </c>
      <c r="AI24" s="15">
        <f>IF($F24="s-curve",$D24+($E24-$D24)*$I$2/(1+EXP($I$3*(COUNT($H$9:AI$9)+$I$4))),TREND($D24:$E24,$D$9:$E$9,AI$9))</f>
        <v>0.77873054215070603</v>
      </c>
      <c r="AJ24" s="15">
        <f>IF($F24="s-curve",$D24+($E24-$D24)*$I$2/(1+EXP($I$3*(COUNT($H$9:AJ$9)+$I$4))),TREND($D24:$E24,$D$9:$E$9,AJ$9))</f>
        <v>0.78413382530215314</v>
      </c>
      <c r="AK24" s="15">
        <f>IF($F24="s-curve",$D24+($E24-$D24)*$I$2/(1+EXP($I$3*(COUNT($H$9:AK$9)+$I$4))),TREND($D24:$E24,$D$9:$E$9,AK$9))</f>
        <v>0.78818529457263453</v>
      </c>
      <c r="AL24" s="15">
        <f>IF($F24="s-curve",$D24+($E24-$D24)*$I$2/(1+EXP($I$3*(COUNT($H$9:AL$9)+$I$4))),TREND($D24:$E24,$D$9:$E$9,AL$9))</f>
        <v>0.79121380721100476</v>
      </c>
    </row>
    <row r="25" spans="1:38" x14ac:dyDescent="0.35">
      <c r="C25" s="15" t="s">
        <v>2</v>
      </c>
      <c r="D25" s="29">
        <f>'SYVbT-passenger'!D3/SUM('SYVbT-passenger'!3:3)</f>
        <v>9.9823199644587315E-2</v>
      </c>
      <c r="E25" s="29">
        <f>E32</f>
        <v>5.2833798144577476E-2</v>
      </c>
      <c r="F25" s="9" t="str">
        <f>IF(D25=E25,"n/a",IF(OR(C25="battery electric vehicle",C25="natural gas vehicle",C25="plugin hybrid vehicle"),"s-curve","linear"))</f>
        <v>s-curve</v>
      </c>
      <c r="H25" s="29">
        <f t="shared" si="2"/>
        <v>9.9823199644587315E-2</v>
      </c>
      <c r="I25" s="15">
        <f>IF($F25="s-curve",$D25+($E25-$D25)*$I$2/(1+EXP($I$3*(COUNT($H$9:I$9)+$I$4))),TREND($D25:$E25,$D$9:$E$9,I$9))</f>
        <v>9.9128976737578242E-2</v>
      </c>
      <c r="J25" s="15">
        <f>IF($F25="s-curve",$D25+($E25-$D25)*$I$2/(1+EXP($I$3*(COUNT($H$9:J$9)+$I$4))),TREND($D25:$E25,$D$9:$E$9,J$9))</f>
        <v>9.8890915552565795E-2</v>
      </c>
      <c r="K25" s="15">
        <f>IF($F25="s-curve",$D25+($E25-$D25)*$I$2/(1+EXP($I$3*(COUNT($H$9:K$9)+$I$4))),TREND($D25:$E25,$D$9:$E$9,K$9))</f>
        <v>9.857342283471078E-2</v>
      </c>
      <c r="L25" s="15">
        <f>IF($F25="s-curve",$D25+($E25-$D25)*$I$2/(1+EXP($I$3*(COUNT($H$9:L$9)+$I$4))),TREND($D25:$E25,$D$9:$E$9,L$9))</f>
        <v>9.8151730750022564E-2</v>
      </c>
      <c r="M25" s="15">
        <f>IF($F25="s-curve",$D25+($E25-$D25)*$I$2/(1+EXP($I$3*(COUNT($H$9:M$9)+$I$4))),TREND($D25:$E25,$D$9:$E$9,M$9))</f>
        <v>9.7594686248358084E-2</v>
      </c>
      <c r="N25" s="15">
        <f>IF($F25="s-curve",$D25+($E25-$D25)*$I$2/(1+EXP($I$3*(COUNT($H$9:N$9)+$I$4))),TREND($D25:$E25,$D$9:$E$9,N$9))</f>
        <v>9.6864119333022025E-2</v>
      </c>
      <c r="O25" s="15">
        <f>IF($F25="s-curve",$D25+($E25-$D25)*$I$2/(1+EXP($I$3*(COUNT($H$9:O$9)+$I$4))),TREND($D25:$E25,$D$9:$E$9,O$9))</f>
        <v>9.5914964415195939E-2</v>
      </c>
      <c r="P25" s="15">
        <f>IF($F25="s-curve",$D25+($E25-$D25)*$I$2/(1+EXP($I$3*(COUNT($H$9:P$9)+$I$4))),TREND($D25:$E25,$D$9:$E$9,P$9))</f>
        <v>9.4696805311051874E-2</v>
      </c>
      <c r="Q25" s="15">
        <f>IF($F25="s-curve",$D25+($E25-$D25)*$I$2/(1+EXP($I$3*(COUNT($H$9:Q$9)+$I$4))),TREND($D25:$E25,$D$9:$E$9,Q$9))</f>
        <v>9.3157703002774345E-2</v>
      </c>
      <c r="R25" s="15">
        <f>IF($F25="s-curve",$D25+($E25-$D25)*$I$2/(1+EXP($I$3*(COUNT($H$9:R$9)+$I$4))),TREND($D25:$E25,$D$9:$E$9,R$9))</f>
        <v>9.1251133462600831E-2</v>
      </c>
      <c r="S25" s="15">
        <f>IF($F25="s-curve",$D25+($E25-$D25)*$I$2/(1+EXP($I$3*(COUNT($H$9:S$9)+$I$4))),TREND($D25:$E25,$D$9:$E$9,S$9))</f>
        <v>8.8946317759120958E-2</v>
      </c>
      <c r="T25" s="15">
        <f>IF($F25="s-curve",$D25+($E25-$D25)*$I$2/(1+EXP($I$3*(COUNT($H$9:T$9)+$I$4))),TREND($D25:$E25,$D$9:$E$9,T$9))</f>
        <v>8.624088976965609E-2</v>
      </c>
      <c r="U25" s="15">
        <f>IF($F25="s-curve",$D25+($E25-$D25)*$I$2/(1+EXP($I$3*(COUNT($H$9:U$9)+$I$4))),TREND($D25:$E25,$D$9:$E$9,U$9))</f>
        <v>8.3172801548834691E-2</v>
      </c>
      <c r="V25" s="15">
        <f>IF($F25="s-curve",$D25+($E25-$D25)*$I$2/(1+EXP($I$3*(COUNT($H$9:V$9)+$I$4))),TREND($D25:$E25,$D$9:$E$9,V$9))</f>
        <v>7.982650820571667E-2</v>
      </c>
      <c r="W25" s="15">
        <f>IF($F25="s-curve",$D25+($E25-$D25)*$I$2/(1+EXP($I$3*(COUNT($H$9:W$9)+$I$4))),TREND($D25:$E25,$D$9:$E$9,W$9))</f>
        <v>7.6328498894582403E-2</v>
      </c>
      <c r="X25" s="15">
        <f>IF($F25="s-curve",$D25+($E25-$D25)*$I$2/(1+EXP($I$3*(COUNT($H$9:X$9)+$I$4))),TREND($D25:$E25,$D$9:$E$9,X$9))</f>
        <v>7.2830489583448121E-2</v>
      </c>
      <c r="Y25" s="15">
        <f>IF($F25="s-curve",$D25+($E25-$D25)*$I$2/(1+EXP($I$3*(COUNT($H$9:Y$9)+$I$4))),TREND($D25:$E25,$D$9:$E$9,Y$9))</f>
        <v>6.9484196240330115E-2</v>
      </c>
      <c r="Z25" s="15">
        <f>IF($F25="s-curve",$D25+($E25-$D25)*$I$2/(1+EXP($I$3*(COUNT($H$9:Z$9)+$I$4))),TREND($D25:$E25,$D$9:$E$9,Z$9))</f>
        <v>6.6416108019508702E-2</v>
      </c>
      <c r="AA25" s="15">
        <f>IF($F25="s-curve",$D25+($E25-$D25)*$I$2/(1+EXP($I$3*(COUNT($H$9:AA$9)+$I$4))),TREND($D25:$E25,$D$9:$E$9,AA$9))</f>
        <v>6.3710680030043848E-2</v>
      </c>
      <c r="AB25" s="15">
        <f>IF($F25="s-curve",$D25+($E25-$D25)*$I$2/(1+EXP($I$3*(COUNT($H$9:AB$9)+$I$4))),TREND($D25:$E25,$D$9:$E$9,AB$9))</f>
        <v>6.1405864326563961E-2</v>
      </c>
      <c r="AC25" s="15">
        <f>IF($F25="s-curve",$D25+($E25-$D25)*$I$2/(1+EXP($I$3*(COUNT($H$9:AC$9)+$I$4))),TREND($D25:$E25,$D$9:$E$9,AC$9))</f>
        <v>5.9499294786390447E-2</v>
      </c>
      <c r="AD25" s="15">
        <f>IF($F25="s-curve",$D25+($E25-$D25)*$I$2/(1+EXP($I$3*(COUNT($H$9:AD$9)+$I$4))),TREND($D25:$E25,$D$9:$E$9,AD$9))</f>
        <v>5.7960192478112911E-2</v>
      </c>
      <c r="AE25" s="15">
        <f>IF($F25="s-curve",$D25+($E25-$D25)*$I$2/(1+EXP($I$3*(COUNT($H$9:AE$9)+$I$4))),TREND($D25:$E25,$D$9:$E$9,AE$9))</f>
        <v>5.6742033373968853E-2</v>
      </c>
      <c r="AF25" s="15">
        <f>IF($F25="s-curve",$D25+($E25-$D25)*$I$2/(1+EXP($I$3*(COUNT($H$9:AF$9)+$I$4))),TREND($D25:$E25,$D$9:$E$9,AF$9))</f>
        <v>5.579287845614276E-2</v>
      </c>
      <c r="AG25" s="15">
        <f>IF($F25="s-curve",$D25+($E25-$D25)*$I$2/(1+EXP($I$3*(COUNT($H$9:AG$9)+$I$4))),TREND($D25:$E25,$D$9:$E$9,AG$9))</f>
        <v>5.5062311540806708E-2</v>
      </c>
      <c r="AH25" s="15">
        <f>IF($F25="s-curve",$D25+($E25-$D25)*$I$2/(1+EXP($I$3*(COUNT($H$9:AH$9)+$I$4))),TREND($D25:$E25,$D$9:$E$9,AH$9))</f>
        <v>5.450526703914222E-2</v>
      </c>
      <c r="AI25" s="15">
        <f>IF($F25="s-curve",$D25+($E25-$D25)*$I$2/(1+EXP($I$3*(COUNT($H$9:AI$9)+$I$4))),TREND($D25:$E25,$D$9:$E$9,AI$9))</f>
        <v>5.4083574954454011E-2</v>
      </c>
      <c r="AJ25" s="15">
        <f>IF($F25="s-curve",$D25+($E25-$D25)*$I$2/(1+EXP($I$3*(COUNT($H$9:AJ$9)+$I$4))),TREND($D25:$E25,$D$9:$E$9,AJ$9))</f>
        <v>5.376608223659899E-2</v>
      </c>
      <c r="AK25" s="15">
        <f>IF($F25="s-curve",$D25+($E25-$D25)*$I$2/(1+EXP($I$3*(COUNT($H$9:AK$9)+$I$4))),TREND($D25:$E25,$D$9:$E$9,AK$9))</f>
        <v>5.3528021051586556E-2</v>
      </c>
      <c r="AL25" s="15">
        <f>IF($F25="s-curve",$D25+($E25-$D25)*$I$2/(1+EXP($I$3*(COUNT($H$9:AL$9)+$I$4))),TREND($D25:$E25,$D$9:$E$9,AL$9))</f>
        <v>5.335006800310399E-2</v>
      </c>
    </row>
    <row r="26" spans="1:38" x14ac:dyDescent="0.35">
      <c r="C26" s="15" t="s">
        <v>3</v>
      </c>
      <c r="D26" s="29">
        <f>'SYVbT-passenger'!D3/SUM('SYVbT-passenger'!3:3)</f>
        <v>9.9823199644587315E-2</v>
      </c>
      <c r="E26" s="29">
        <f>E33</f>
        <v>0</v>
      </c>
      <c r="F26" s="9" t="str">
        <f>IF(D26=E26,"n/a",IF(OR(C26="battery electric vehicle",C26="natural gas vehicle",C26="plugin hybrid vehicle"),"s-curve","linear"))</f>
        <v>linear</v>
      </c>
      <c r="H26" s="29">
        <f t="shared" si="2"/>
        <v>9.9823199644587315E-2</v>
      </c>
      <c r="I26" s="15">
        <f>IF($F26="s-curve",$D26+($E26-$D26)*$I$2/(1+EXP($I$3*(COUNT($H$9:I$9)+$I$4))),TREND($D26:$E26,$D$9:$E$9,I$9))</f>
        <v>9.6495759656434643E-2</v>
      </c>
      <c r="J26" s="15">
        <f>IF($F26="s-curve",$D26+($E26-$D26)*$I$2/(1+EXP($I$3*(COUNT($H$9:J$9)+$I$4))),TREND($D26:$E26,$D$9:$E$9,J$9))</f>
        <v>9.3168319668281541E-2</v>
      </c>
      <c r="K26" s="15">
        <f>IF($F26="s-curve",$D26+($E26-$D26)*$I$2/(1+EXP($I$3*(COUNT($H$9:K$9)+$I$4))),TREND($D26:$E26,$D$9:$E$9,K$9))</f>
        <v>8.9840879680129326E-2</v>
      </c>
      <c r="L26" s="15">
        <f>IF($F26="s-curve",$D26+($E26-$D26)*$I$2/(1+EXP($I$3*(COUNT($H$9:L$9)+$I$4))),TREND($D26:$E26,$D$9:$E$9,L$9))</f>
        <v>8.6513439691976224E-2</v>
      </c>
      <c r="M26" s="15">
        <f>IF($F26="s-curve",$D26+($E26-$D26)*$I$2/(1+EXP($I$3*(COUNT($H$9:M$9)+$I$4))),TREND($D26:$E26,$D$9:$E$9,M$9))</f>
        <v>8.3185999703823121E-2</v>
      </c>
      <c r="N26" s="15">
        <f>IF($F26="s-curve",$D26+($E26-$D26)*$I$2/(1+EXP($I$3*(COUNT($H$9:N$9)+$I$4))),TREND($D26:$E26,$D$9:$E$9,N$9))</f>
        <v>7.9858559715670019E-2</v>
      </c>
      <c r="O26" s="15">
        <f>IF($F26="s-curve",$D26+($E26-$D26)*$I$2/(1+EXP($I$3*(COUNT($H$9:O$9)+$I$4))),TREND($D26:$E26,$D$9:$E$9,O$9))</f>
        <v>7.6531119727516916E-2</v>
      </c>
      <c r="P26" s="15">
        <f>IF($F26="s-curve",$D26+($E26-$D26)*$I$2/(1+EXP($I$3*(COUNT($H$9:P$9)+$I$4))),TREND($D26:$E26,$D$9:$E$9,P$9))</f>
        <v>7.3203679739364702E-2</v>
      </c>
      <c r="Q26" s="15">
        <f>IF($F26="s-curve",$D26+($E26-$D26)*$I$2/(1+EXP($I$3*(COUNT($H$9:Q$9)+$I$4))),TREND($D26:$E26,$D$9:$E$9,Q$9))</f>
        <v>6.98762397512116E-2</v>
      </c>
      <c r="R26" s="15">
        <f>IF($F26="s-curve",$D26+($E26-$D26)*$I$2/(1+EXP($I$3*(COUNT($H$9:R$9)+$I$4))),TREND($D26:$E26,$D$9:$E$9,R$9))</f>
        <v>6.6548799763058497E-2</v>
      </c>
      <c r="S26" s="15">
        <f>IF($F26="s-curve",$D26+($E26-$D26)*$I$2/(1+EXP($I$3*(COUNT($H$9:S$9)+$I$4))),TREND($D26:$E26,$D$9:$E$9,S$9))</f>
        <v>6.3221359774905395E-2</v>
      </c>
      <c r="T26" s="15">
        <f>IF($F26="s-curve",$D26+($E26-$D26)*$I$2/(1+EXP($I$3*(COUNT($H$9:T$9)+$I$4))),TREND($D26:$E26,$D$9:$E$9,T$9))</f>
        <v>5.989391978675318E-2</v>
      </c>
      <c r="U26" s="15">
        <f>IF($F26="s-curve",$D26+($E26-$D26)*$I$2/(1+EXP($I$3*(COUNT($H$9:U$9)+$I$4))),TREND($D26:$E26,$D$9:$E$9,U$9))</f>
        <v>5.6566479798600078E-2</v>
      </c>
      <c r="V26" s="15">
        <f>IF($F26="s-curve",$D26+($E26-$D26)*$I$2/(1+EXP($I$3*(COUNT($H$9:V$9)+$I$4))),TREND($D26:$E26,$D$9:$E$9,V$9))</f>
        <v>5.3239039810446975E-2</v>
      </c>
      <c r="W26" s="15">
        <f>IF($F26="s-curve",$D26+($E26-$D26)*$I$2/(1+EXP($I$3*(COUNT($H$9:W$9)+$I$4))),TREND($D26:$E26,$D$9:$E$9,W$9))</f>
        <v>4.9911599822293873E-2</v>
      </c>
      <c r="X26" s="15">
        <f>IF($F26="s-curve",$D26+($E26-$D26)*$I$2/(1+EXP($I$3*(COUNT($H$9:X$9)+$I$4))),TREND($D26:$E26,$D$9:$E$9,X$9))</f>
        <v>4.658415983414077E-2</v>
      </c>
      <c r="Y26" s="15">
        <f>IF($F26="s-curve",$D26+($E26-$D26)*$I$2/(1+EXP($I$3*(COUNT($H$9:Y$9)+$I$4))),TREND($D26:$E26,$D$9:$E$9,Y$9))</f>
        <v>4.3256719845988556E-2</v>
      </c>
      <c r="Z26" s="15">
        <f>IF($F26="s-curve",$D26+($E26-$D26)*$I$2/(1+EXP($I$3*(COUNT($H$9:Z$9)+$I$4))),TREND($D26:$E26,$D$9:$E$9,Z$9))</f>
        <v>3.9929279857835454E-2</v>
      </c>
      <c r="AA26" s="15">
        <f>IF($F26="s-curve",$D26+($E26-$D26)*$I$2/(1+EXP($I$3*(COUNT($H$9:AA$9)+$I$4))),TREND($D26:$E26,$D$9:$E$9,AA$9))</f>
        <v>3.6601839869682351E-2</v>
      </c>
      <c r="AB26" s="15">
        <f>IF($F26="s-curve",$D26+($E26-$D26)*$I$2/(1+EXP($I$3*(COUNT($H$9:AB$9)+$I$4))),TREND($D26:$E26,$D$9:$E$9,AB$9))</f>
        <v>3.3274399881529249E-2</v>
      </c>
      <c r="AC26" s="15">
        <f>IF($F26="s-curve",$D26+($E26-$D26)*$I$2/(1+EXP($I$3*(COUNT($H$9:AC$9)+$I$4))),TREND($D26:$E26,$D$9:$E$9,AC$9))</f>
        <v>2.9946959893376146E-2</v>
      </c>
      <c r="AD26" s="15">
        <f>IF($F26="s-curve",$D26+($E26-$D26)*$I$2/(1+EXP($I$3*(COUNT($H$9:AD$9)+$I$4))),TREND($D26:$E26,$D$9:$E$9,AD$9))</f>
        <v>2.6619519905223932E-2</v>
      </c>
      <c r="AE26" s="15">
        <f>IF($F26="s-curve",$D26+($E26-$D26)*$I$2/(1+EXP($I$3*(COUNT($H$9:AE$9)+$I$4))),TREND($D26:$E26,$D$9:$E$9,AE$9))</f>
        <v>2.3292079917070829E-2</v>
      </c>
      <c r="AF26" s="15">
        <f>IF($F26="s-curve",$D26+($E26-$D26)*$I$2/(1+EXP($I$3*(COUNT($H$9:AF$9)+$I$4))),TREND($D26:$E26,$D$9:$E$9,AF$9))</f>
        <v>1.9964639928917727E-2</v>
      </c>
      <c r="AG26" s="15">
        <f>IF($F26="s-curve",$D26+($E26-$D26)*$I$2/(1+EXP($I$3*(COUNT($H$9:AG$9)+$I$4))),TREND($D26:$E26,$D$9:$E$9,AG$9))</f>
        <v>1.6637199940764624E-2</v>
      </c>
      <c r="AH26" s="15">
        <f>IF($F26="s-curve",$D26+($E26-$D26)*$I$2/(1+EXP($I$3*(COUNT($H$9:AH$9)+$I$4))),TREND($D26:$E26,$D$9:$E$9,AH$9))</f>
        <v>1.330975995261241E-2</v>
      </c>
      <c r="AI26" s="15">
        <f>IF($F26="s-curve",$D26+($E26-$D26)*$I$2/(1+EXP($I$3*(COUNT($H$9:AI$9)+$I$4))),TREND($D26:$E26,$D$9:$E$9,AI$9))</f>
        <v>9.9823199644593075E-3</v>
      </c>
      <c r="AJ26" s="15">
        <f>IF($F26="s-curve",$D26+($E26-$D26)*$I$2/(1+EXP($I$3*(COUNT($H$9:AJ$9)+$I$4))),TREND($D26:$E26,$D$9:$E$9,AJ$9))</f>
        <v>6.654879976306205E-3</v>
      </c>
      <c r="AK26" s="15">
        <f>IF($F26="s-curve",$D26+($E26-$D26)*$I$2/(1+EXP($I$3*(COUNT($H$9:AK$9)+$I$4))),TREND($D26:$E26,$D$9:$E$9,AK$9))</f>
        <v>3.3274399881531025E-3</v>
      </c>
      <c r="AL26" s="15">
        <f>IF($F26="s-curve",$D26+($E26-$D26)*$I$2/(1+EXP($I$3*(COUNT($H$9:AL$9)+$I$4))),TREND($D26:$E26,$D$9:$E$9,AL$9))</f>
        <v>0</v>
      </c>
    </row>
    <row r="27" spans="1:38" x14ac:dyDescent="0.35">
      <c r="C27" s="15" t="s">
        <v>4</v>
      </c>
      <c r="D27" s="15">
        <v>1</v>
      </c>
      <c r="E27" s="15">
        <v>1</v>
      </c>
      <c r="F27" s="9" t="str">
        <f>IF(D27=E27,"n/a",IF(OR(C27="battery electric vehicle",C27="natural gas vehicle",C27="plugin hybrid vehicle"),"s-curve","linear"))</f>
        <v>n/a</v>
      </c>
      <c r="H27" s="29">
        <f t="shared" si="2"/>
        <v>1</v>
      </c>
      <c r="I27" s="15">
        <f>IF($F27="s-curve",$D27+($E27-$D27)*$I$2/(1+EXP($I$3*(COUNT($H$9:I$9)+$I$4))),TREND($D27:$E27,$D$9:$E$9,I$9))</f>
        <v>1</v>
      </c>
      <c r="J27" s="15">
        <f>IF($F27="s-curve",$D27+($E27-$D27)*$I$2/(1+EXP($I$3*(COUNT($H$9:J$9)+$I$4))),TREND($D27:$E27,$D$9:$E$9,J$9))</f>
        <v>1</v>
      </c>
      <c r="K27" s="15">
        <f>IF($F27="s-curve",$D27+($E27-$D27)*$I$2/(1+EXP($I$3*(COUNT($H$9:K$9)+$I$4))),TREND($D27:$E27,$D$9:$E$9,K$9))</f>
        <v>1</v>
      </c>
      <c r="L27" s="15">
        <f>IF($F27="s-curve",$D27+($E27-$D27)*$I$2/(1+EXP($I$3*(COUNT($H$9:L$9)+$I$4))),TREND($D27:$E27,$D$9:$E$9,L$9))</f>
        <v>1</v>
      </c>
      <c r="M27" s="15">
        <f>IF($F27="s-curve",$D27+($E27-$D27)*$I$2/(1+EXP($I$3*(COUNT($H$9:M$9)+$I$4))),TREND($D27:$E27,$D$9:$E$9,M$9))</f>
        <v>1</v>
      </c>
      <c r="N27" s="15">
        <f>IF($F27="s-curve",$D27+($E27-$D27)*$I$2/(1+EXP($I$3*(COUNT($H$9:N$9)+$I$4))),TREND($D27:$E27,$D$9:$E$9,N$9))</f>
        <v>1</v>
      </c>
      <c r="O27" s="15">
        <f>IF($F27="s-curve",$D27+($E27-$D27)*$I$2/(1+EXP($I$3*(COUNT($H$9:O$9)+$I$4))),TREND($D27:$E27,$D$9:$E$9,O$9))</f>
        <v>1</v>
      </c>
      <c r="P27" s="15">
        <f>IF($F27="s-curve",$D27+($E27-$D27)*$I$2/(1+EXP($I$3*(COUNT($H$9:P$9)+$I$4))),TREND($D27:$E27,$D$9:$E$9,P$9))</f>
        <v>1</v>
      </c>
      <c r="Q27" s="15">
        <f>IF($F27="s-curve",$D27+($E27-$D27)*$I$2/(1+EXP($I$3*(COUNT($H$9:Q$9)+$I$4))),TREND($D27:$E27,$D$9:$E$9,Q$9))</f>
        <v>1</v>
      </c>
      <c r="R27" s="15">
        <f>IF($F27="s-curve",$D27+($E27-$D27)*$I$2/(1+EXP($I$3*(COUNT($H$9:R$9)+$I$4))),TREND($D27:$E27,$D$9:$E$9,R$9))</f>
        <v>1</v>
      </c>
      <c r="S27" s="15">
        <f>IF($F27="s-curve",$D27+($E27-$D27)*$I$2/(1+EXP($I$3*(COUNT($H$9:S$9)+$I$4))),TREND($D27:$E27,$D$9:$E$9,S$9))</f>
        <v>1</v>
      </c>
      <c r="T27" s="15">
        <f>IF($F27="s-curve",$D27+($E27-$D27)*$I$2/(1+EXP($I$3*(COUNT($H$9:T$9)+$I$4))),TREND($D27:$E27,$D$9:$E$9,T$9))</f>
        <v>1</v>
      </c>
      <c r="U27" s="15">
        <f>IF($F27="s-curve",$D27+($E27-$D27)*$I$2/(1+EXP($I$3*(COUNT($H$9:U$9)+$I$4))),TREND($D27:$E27,$D$9:$E$9,U$9))</f>
        <v>1</v>
      </c>
      <c r="V27" s="15">
        <f>IF($F27="s-curve",$D27+($E27-$D27)*$I$2/(1+EXP($I$3*(COUNT($H$9:V$9)+$I$4))),TREND($D27:$E27,$D$9:$E$9,V$9))</f>
        <v>1</v>
      </c>
      <c r="W27" s="15">
        <f>IF($F27="s-curve",$D27+($E27-$D27)*$I$2/(1+EXP($I$3*(COUNT($H$9:W$9)+$I$4))),TREND($D27:$E27,$D$9:$E$9,W$9))</f>
        <v>1</v>
      </c>
      <c r="X27" s="15">
        <f>IF($F27="s-curve",$D27+($E27-$D27)*$I$2/(1+EXP($I$3*(COUNT($H$9:X$9)+$I$4))),TREND($D27:$E27,$D$9:$E$9,X$9))</f>
        <v>1</v>
      </c>
      <c r="Y27" s="15">
        <f>IF($F27="s-curve",$D27+($E27-$D27)*$I$2/(1+EXP($I$3*(COUNT($H$9:Y$9)+$I$4))),TREND($D27:$E27,$D$9:$E$9,Y$9))</f>
        <v>1</v>
      </c>
      <c r="Z27" s="15">
        <f>IF($F27="s-curve",$D27+($E27-$D27)*$I$2/(1+EXP($I$3*(COUNT($H$9:Z$9)+$I$4))),TREND($D27:$E27,$D$9:$E$9,Z$9))</f>
        <v>1</v>
      </c>
      <c r="AA27" s="15">
        <f>IF($F27="s-curve",$D27+($E27-$D27)*$I$2/(1+EXP($I$3*(COUNT($H$9:AA$9)+$I$4))),TREND($D27:$E27,$D$9:$E$9,AA$9))</f>
        <v>1</v>
      </c>
      <c r="AB27" s="15">
        <f>IF($F27="s-curve",$D27+($E27-$D27)*$I$2/(1+EXP($I$3*(COUNT($H$9:AB$9)+$I$4))),TREND($D27:$E27,$D$9:$E$9,AB$9))</f>
        <v>1</v>
      </c>
      <c r="AC27" s="15">
        <f>IF($F27="s-curve",$D27+($E27-$D27)*$I$2/(1+EXP($I$3*(COUNT($H$9:AC$9)+$I$4))),TREND($D27:$E27,$D$9:$E$9,AC$9))</f>
        <v>1</v>
      </c>
      <c r="AD27" s="15">
        <f>IF($F27="s-curve",$D27+($E27-$D27)*$I$2/(1+EXP($I$3*(COUNT($H$9:AD$9)+$I$4))),TREND($D27:$E27,$D$9:$E$9,AD$9))</f>
        <v>1</v>
      </c>
      <c r="AE27" s="15">
        <f>IF($F27="s-curve",$D27+($E27-$D27)*$I$2/(1+EXP($I$3*(COUNT($H$9:AE$9)+$I$4))),TREND($D27:$E27,$D$9:$E$9,AE$9))</f>
        <v>1</v>
      </c>
      <c r="AF27" s="15">
        <f>IF($F27="s-curve",$D27+($E27-$D27)*$I$2/(1+EXP($I$3*(COUNT($H$9:AF$9)+$I$4))),TREND($D27:$E27,$D$9:$E$9,AF$9))</f>
        <v>1</v>
      </c>
      <c r="AG27" s="15">
        <f>IF($F27="s-curve",$D27+($E27-$D27)*$I$2/(1+EXP($I$3*(COUNT($H$9:AG$9)+$I$4))),TREND($D27:$E27,$D$9:$E$9,AG$9))</f>
        <v>1</v>
      </c>
      <c r="AH27" s="15">
        <f>IF($F27="s-curve",$D27+($E27-$D27)*$I$2/(1+EXP($I$3*(COUNT($H$9:AH$9)+$I$4))),TREND($D27:$E27,$D$9:$E$9,AH$9))</f>
        <v>1</v>
      </c>
      <c r="AI27" s="15">
        <f>IF($F27="s-curve",$D27+($E27-$D27)*$I$2/(1+EXP($I$3*(COUNT($H$9:AI$9)+$I$4))),TREND($D27:$E27,$D$9:$E$9,AI$9))</f>
        <v>1</v>
      </c>
      <c r="AJ27" s="15">
        <f>IF($F27="s-curve",$D27+($E27-$D27)*$I$2/(1+EXP($I$3*(COUNT($H$9:AJ$9)+$I$4))),TREND($D27:$E27,$D$9:$E$9,AJ$9))</f>
        <v>1</v>
      </c>
      <c r="AK27" s="15">
        <f>IF($F27="s-curve",$D27+($E27-$D27)*$I$2/(1+EXP($I$3*(COUNT($H$9:AK$9)+$I$4))),TREND($D27:$E27,$D$9:$E$9,AK$9))</f>
        <v>1</v>
      </c>
      <c r="AL27" s="15">
        <f>IF($F27="s-curve",$D27+($E27-$D27)*$I$2/(1+EXP($I$3*(COUNT($H$9:AL$9)+$I$4))),TREND($D27:$E27,$D$9:$E$9,AL$9))</f>
        <v>1</v>
      </c>
    </row>
    <row r="28" spans="1:38" x14ac:dyDescent="0.35">
      <c r="C28" s="15" t="s">
        <v>5</v>
      </c>
      <c r="D28" s="29">
        <f>'SYVbT-passenger'!F3/SUM('SYVbT-passenger'!3:3)</f>
        <v>0</v>
      </c>
      <c r="E28" s="29">
        <f>E35</f>
        <v>2.7600582563227494E-2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2"/>
        <v>0</v>
      </c>
      <c r="I28" s="15">
        <f>IF($F28="s-curve",$D28+($E28-$D28)*$I$2/(1+EXP($I$3*(COUNT($H$9:I$9)+$I$4))),TREND($D28:$E28,$D$9:$E$9,I$9))</f>
        <v>4.0777188154192265E-4</v>
      </c>
      <c r="J28" s="15">
        <f>IF($F28="s-curve",$D28+($E28-$D28)*$I$2/(1+EXP($I$3*(COUNT($H$9:J$9)+$I$4))),TREND($D28:$E28,$D$9:$E$9,J$9))</f>
        <v>5.4760399649308219E-4</v>
      </c>
      <c r="K28" s="15">
        <f>IF($F28="s-curve",$D28+($E28-$D28)*$I$2/(1+EXP($I$3*(COUNT($H$9:K$9)+$I$4))),TREND($D28:$E28,$D$9:$E$9,K$9))</f>
        <v>7.3409251715191763E-4</v>
      </c>
      <c r="L28" s="15">
        <f>IF($F28="s-curve",$D28+($E28-$D28)*$I$2/(1+EXP($I$3*(COUNT($H$9:L$9)+$I$4))),TREND($D28:$E28,$D$9:$E$9,L$9))</f>
        <v>9.8178554639158692E-4</v>
      </c>
      <c r="M28" s="15">
        <f>IF($F28="s-curve",$D28+($E28-$D28)*$I$2/(1+EXP($I$3*(COUNT($H$9:M$9)+$I$4))),TREND($D28:$E28,$D$9:$E$9,M$9))</f>
        <v>1.3089817282705882E-3</v>
      </c>
      <c r="N28" s="15">
        <f>IF($F28="s-curve",$D28+($E28-$D28)*$I$2/(1+EXP($I$3*(COUNT($H$9:N$9)+$I$4))),TREND($D28:$E28,$D$9:$E$9,N$9))</f>
        <v>1.7381013131346542E-3</v>
      </c>
      <c r="O28" s="15">
        <f>IF($F28="s-curve",$D28+($E28-$D28)*$I$2/(1+EXP($I$3*(COUNT($H$9:O$9)+$I$4))),TREND($D28:$E28,$D$9:$E$9,O$9))</f>
        <v>2.2956148765867664E-3</v>
      </c>
      <c r="P28" s="15">
        <f>IF($F28="s-curve",$D28+($E28-$D28)*$I$2/(1+EXP($I$3*(COUNT($H$9:P$9)+$I$4))),TREND($D28:$E28,$D$9:$E$9,P$9))</f>
        <v>3.0111358207951817E-3</v>
      </c>
      <c r="Q28" s="15">
        <f>IF($F28="s-curve",$D28+($E28-$D28)*$I$2/(1+EXP($I$3*(COUNT($H$9:Q$9)+$I$4))),TREND($D28:$E28,$D$9:$E$9,Q$9))</f>
        <v>3.9151720284676559E-3</v>
      </c>
      <c r="R28" s="15">
        <f>IF($F28="s-curve",$D28+($E28-$D28)*$I$2/(1+EXP($I$3*(COUNT($H$9:R$9)+$I$4))),TREND($D28:$E28,$D$9:$E$9,R$9))</f>
        <v>5.0350507314573609E-3</v>
      </c>
      <c r="S28" s="15">
        <f>IF($F28="s-curve",$D28+($E28-$D28)*$I$2/(1+EXP($I$3*(COUNT($H$9:S$9)+$I$4))),TREND($D28:$E28,$D$9:$E$9,S$9))</f>
        <v>6.388850824376323E-3</v>
      </c>
      <c r="T28" s="15">
        <f>IF($F28="s-curve",$D28+($E28-$D28)*$I$2/(1+EXP($I$3*(COUNT($H$9:T$9)+$I$4))),TREND($D28:$E28,$D$9:$E$9,T$9))</f>
        <v>7.9779621177405516E-3</v>
      </c>
      <c r="U28" s="15">
        <f>IF($F28="s-curve",$D28+($E28-$D28)*$I$2/(1+EXP($I$3*(COUNT($H$9:U$9)+$I$4))),TREND($D28:$E28,$D$9:$E$9,U$9))</f>
        <v>9.7800923757739317E-3</v>
      </c>
      <c r="V28" s="15">
        <f>IF($F28="s-curve",$D28+($E28-$D28)*$I$2/(1+EXP($I$3*(COUNT($H$9:V$9)+$I$4))),TREND($D28:$E28,$D$9:$E$9,V$9))</f>
        <v>1.1745634450139103E-2</v>
      </c>
      <c r="W28" s="15">
        <f>IF($F28="s-curve",$D28+($E28-$D28)*$I$2/(1+EXP($I$3*(COUNT($H$9:W$9)+$I$4))),TREND($D28:$E28,$D$9:$E$9,W$9))</f>
        <v>1.3800291281613747E-2</v>
      </c>
      <c r="X28" s="15">
        <f>IF($F28="s-curve",$D28+($E28-$D28)*$I$2/(1+EXP($I$3*(COUNT($H$9:X$9)+$I$4))),TREND($D28:$E28,$D$9:$E$9,X$9))</f>
        <v>1.5854948113088393E-2</v>
      </c>
      <c r="Y28" s="15">
        <f>IF($F28="s-curve",$D28+($E28-$D28)*$I$2/(1+EXP($I$3*(COUNT($H$9:Y$9)+$I$4))),TREND($D28:$E28,$D$9:$E$9,Y$9))</f>
        <v>1.7820490187453561E-2</v>
      </c>
      <c r="Z28" s="15">
        <f>IF($F28="s-curve",$D28+($E28-$D28)*$I$2/(1+EXP($I$3*(COUNT($H$9:Z$9)+$I$4))),TREND($D28:$E28,$D$9:$E$9,Z$9))</f>
        <v>1.9622620445486943E-2</v>
      </c>
      <c r="AA28" s="15">
        <f>IF($F28="s-curve",$D28+($E28-$D28)*$I$2/(1+EXP($I$3*(COUNT($H$9:AA$9)+$I$4))),TREND($D28:$E28,$D$9:$E$9,AA$9))</f>
        <v>2.1211731738851169E-2</v>
      </c>
      <c r="AB28" s="15">
        <f>IF($F28="s-curve",$D28+($E28-$D28)*$I$2/(1+EXP($I$3*(COUNT($H$9:AB$9)+$I$4))),TREND($D28:$E28,$D$9:$E$9,AB$9))</f>
        <v>2.2565531831770132E-2</v>
      </c>
      <c r="AC28" s="15">
        <f>IF($F28="s-curve",$D28+($E28-$D28)*$I$2/(1+EXP($I$3*(COUNT($H$9:AC$9)+$I$4))),TREND($D28:$E28,$D$9:$E$9,AC$9))</f>
        <v>2.3685410534759841E-2</v>
      </c>
      <c r="AD28" s="15">
        <f>IF($F28="s-curve",$D28+($E28-$D28)*$I$2/(1+EXP($I$3*(COUNT($H$9:AD$9)+$I$4))),TREND($D28:$E28,$D$9:$E$9,AD$9))</f>
        <v>2.4589446742432314E-2</v>
      </c>
      <c r="AE28" s="15">
        <f>IF($F28="s-curve",$D28+($E28-$D28)*$I$2/(1+EXP($I$3*(COUNT($H$9:AE$9)+$I$4))),TREND($D28:$E28,$D$9:$E$9,AE$9))</f>
        <v>2.5304967686640728E-2</v>
      </c>
      <c r="AF28" s="15">
        <f>IF($F28="s-curve",$D28+($E28-$D28)*$I$2/(1+EXP($I$3*(COUNT($H$9:AF$9)+$I$4))),TREND($D28:$E28,$D$9:$E$9,AF$9))</f>
        <v>2.5862481250092842E-2</v>
      </c>
      <c r="AG28" s="15">
        <f>IF($F28="s-curve",$D28+($E28-$D28)*$I$2/(1+EXP($I$3*(COUNT($H$9:AG$9)+$I$4))),TREND($D28:$E28,$D$9:$E$9,AG$9))</f>
        <v>2.6291600834956907E-2</v>
      </c>
      <c r="AH28" s="15">
        <f>IF($F28="s-curve",$D28+($E28-$D28)*$I$2/(1+EXP($I$3*(COUNT($H$9:AH$9)+$I$4))),TREND($D28:$E28,$D$9:$E$9,AH$9))</f>
        <v>2.6618797016835907E-2</v>
      </c>
      <c r="AI28" s="15">
        <f>IF($F28="s-curve",$D28+($E28-$D28)*$I$2/(1+EXP($I$3*(COUNT($H$9:AI$9)+$I$4))),TREND($D28:$E28,$D$9:$E$9,AI$9))</f>
        <v>2.6866490046075574E-2</v>
      </c>
      <c r="AJ28" s="15">
        <f>IF($F28="s-curve",$D28+($E28-$D28)*$I$2/(1+EXP($I$3*(COUNT($H$9:AJ$9)+$I$4))),TREND($D28:$E28,$D$9:$E$9,AJ$9))</f>
        <v>2.7052978566734415E-2</v>
      </c>
      <c r="AK28" s="15">
        <f>IF($F28="s-curve",$D28+($E28-$D28)*$I$2/(1+EXP($I$3*(COUNT($H$9:AK$9)+$I$4))),TREND($D28:$E28,$D$9:$E$9,AK$9))</f>
        <v>2.719281068168557E-2</v>
      </c>
      <c r="AL28" s="15">
        <f>IF($F28="s-curve",$D28+($E28-$D28)*$I$2/(1+EXP($I$3*(COUNT($H$9:AL$9)+$I$4))),TREND($D28:$E28,$D$9:$E$9,AL$9))</f>
        <v>2.7297336546034365E-2</v>
      </c>
    </row>
    <row r="29" spans="1:38" x14ac:dyDescent="0.35">
      <c r="C29" s="15" t="s">
        <v>125</v>
      </c>
      <c r="D29" s="29">
        <f>'SYVbT-passenger'!G3/SUM('SYVbT-passenger'!3:3)</f>
        <v>7.3987187287436543E-3</v>
      </c>
      <c r="E29" s="29">
        <f>E36*($D$29/$D$36)</f>
        <v>5.7770540436378845E-2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2"/>
        <v>7.3987187287436543E-3</v>
      </c>
      <c r="I29" s="15">
        <f>IF($F29="s-curve",$D29+($E29-$D29)*$I$2/(1+EXP($I$3*(COUNT($H$9:I$9)+$I$4))),TREND($D29:$E29,$D$9:$E$9,I$9))</f>
        <v>9.077779452331125E-3</v>
      </c>
      <c r="J29" s="15">
        <f>IF($F29="s-curve",$D29+($E29-$D29)*$I$2/(1+EXP($I$3*(COUNT($H$9:J$9)+$I$4))),TREND($D29:$E29,$D$9:$E$9,J$9))</f>
        <v>1.0756840175919269E-2</v>
      </c>
      <c r="K29" s="15">
        <f>IF($F29="s-curve",$D29+($E29-$D29)*$I$2/(1+EXP($I$3*(COUNT($H$9:K$9)+$I$4))),TREND($D29:$E29,$D$9:$E$9,K$9))</f>
        <v>1.2435900899506969E-2</v>
      </c>
      <c r="L29" s="15">
        <f>IF($F29="s-curve",$D29+($E29-$D29)*$I$2/(1+EXP($I$3*(COUNT($H$9:L$9)+$I$4))),TREND($D29:$E29,$D$9:$E$9,L$9))</f>
        <v>1.4114961623094668E-2</v>
      </c>
      <c r="M29" s="15">
        <f>IF($F29="s-curve",$D29+($E29-$D29)*$I$2/(1+EXP($I$3*(COUNT($H$9:M$9)+$I$4))),TREND($D29:$E29,$D$9:$E$9,M$9))</f>
        <v>1.5794022346682812E-2</v>
      </c>
      <c r="N29" s="15">
        <f>IF($F29="s-curve",$D29+($E29-$D29)*$I$2/(1+EXP($I$3*(COUNT($H$9:N$9)+$I$4))),TREND($D29:$E29,$D$9:$E$9,N$9))</f>
        <v>1.7473083070270512E-2</v>
      </c>
      <c r="O29" s="15">
        <f>IF($F29="s-curve",$D29+($E29-$D29)*$I$2/(1+EXP($I$3*(COUNT($H$9:O$9)+$I$4))),TREND($D29:$E29,$D$9:$E$9,O$9))</f>
        <v>1.9152143793858212E-2</v>
      </c>
      <c r="P29" s="15">
        <f>IF($F29="s-curve",$D29+($E29-$D29)*$I$2/(1+EXP($I$3*(COUNT($H$9:P$9)+$I$4))),TREND($D29:$E29,$D$9:$E$9,P$9))</f>
        <v>2.0831204517446356E-2</v>
      </c>
      <c r="Q29" s="15">
        <f>IF($F29="s-curve",$D29+($E29-$D29)*$I$2/(1+EXP($I$3*(COUNT($H$9:Q$9)+$I$4))),TREND($D29:$E29,$D$9:$E$9,Q$9))</f>
        <v>2.2510265241034055E-2</v>
      </c>
      <c r="R29" s="15">
        <f>IF($F29="s-curve",$D29+($E29-$D29)*$I$2/(1+EXP($I$3*(COUNT($H$9:R$9)+$I$4))),TREND($D29:$E29,$D$9:$E$9,R$9))</f>
        <v>2.4189325964621755E-2</v>
      </c>
      <c r="S29" s="15">
        <f>IF($F29="s-curve",$D29+($E29-$D29)*$I$2/(1+EXP($I$3*(COUNT($H$9:S$9)+$I$4))),TREND($D29:$E29,$D$9:$E$9,S$9))</f>
        <v>2.5868386688209899E-2</v>
      </c>
      <c r="T29" s="15">
        <f>IF($F29="s-curve",$D29+($E29-$D29)*$I$2/(1+EXP($I$3*(COUNT($H$9:T$9)+$I$4))),TREND($D29:$E29,$D$9:$E$9,T$9))</f>
        <v>2.7547447411797599E-2</v>
      </c>
      <c r="U29" s="15">
        <f>IF($F29="s-curve",$D29+($E29-$D29)*$I$2/(1+EXP($I$3*(COUNT($H$9:U$9)+$I$4))),TREND($D29:$E29,$D$9:$E$9,U$9))</f>
        <v>2.9226508135385298E-2</v>
      </c>
      <c r="V29" s="15">
        <f>IF($F29="s-curve",$D29+($E29-$D29)*$I$2/(1+EXP($I$3*(COUNT($H$9:V$9)+$I$4))),TREND($D29:$E29,$D$9:$E$9,V$9))</f>
        <v>3.0905568858973442E-2</v>
      </c>
      <c r="W29" s="15">
        <f>IF($F29="s-curve",$D29+($E29-$D29)*$I$2/(1+EXP($I$3*(COUNT($H$9:W$9)+$I$4))),TREND($D29:$E29,$D$9:$E$9,W$9))</f>
        <v>3.2584629582561142E-2</v>
      </c>
      <c r="X29" s="15">
        <f>IF($F29="s-curve",$D29+($E29-$D29)*$I$2/(1+EXP($I$3*(COUNT($H$9:X$9)+$I$4))),TREND($D29:$E29,$D$9:$E$9,X$9))</f>
        <v>3.4263690306148842E-2</v>
      </c>
      <c r="Y29" s="15">
        <f>IF($F29="s-curve",$D29+($E29-$D29)*$I$2/(1+EXP($I$3*(COUNT($H$9:Y$9)+$I$4))),TREND($D29:$E29,$D$9:$E$9,Y$9))</f>
        <v>3.5942751029736986E-2</v>
      </c>
      <c r="Z29" s="15">
        <f>IF($F29="s-curve",$D29+($E29-$D29)*$I$2/(1+EXP($I$3*(COUNT($H$9:Z$9)+$I$4))),TREND($D29:$E29,$D$9:$E$9,Z$9))</f>
        <v>3.7621811753324685E-2</v>
      </c>
      <c r="AA29" s="15">
        <f>IF($F29="s-curve",$D29+($E29-$D29)*$I$2/(1+EXP($I$3*(COUNT($H$9:AA$9)+$I$4))),TREND($D29:$E29,$D$9:$E$9,AA$9))</f>
        <v>3.9300872476912385E-2</v>
      </c>
      <c r="AB29" s="15">
        <f>IF($F29="s-curve",$D29+($E29-$D29)*$I$2/(1+EXP($I$3*(COUNT($H$9:AB$9)+$I$4))),TREND($D29:$E29,$D$9:$E$9,AB$9))</f>
        <v>4.0979933200500085E-2</v>
      </c>
      <c r="AC29" s="15">
        <f>IF($F29="s-curve",$D29+($E29-$D29)*$I$2/(1+EXP($I$3*(COUNT($H$9:AC$9)+$I$4))),TREND($D29:$E29,$D$9:$E$9,AC$9))</f>
        <v>4.2658993924088229E-2</v>
      </c>
      <c r="AD29" s="15">
        <f>IF($F29="s-curve",$D29+($E29-$D29)*$I$2/(1+EXP($I$3*(COUNT($H$9:AD$9)+$I$4))),TREND($D29:$E29,$D$9:$E$9,AD$9))</f>
        <v>4.4338054647675929E-2</v>
      </c>
      <c r="AE29" s="15">
        <f>IF($F29="s-curve",$D29+($E29-$D29)*$I$2/(1+EXP($I$3*(COUNT($H$9:AE$9)+$I$4))),TREND($D29:$E29,$D$9:$E$9,AE$9))</f>
        <v>4.6017115371263628E-2</v>
      </c>
      <c r="AF29" s="15">
        <f>IF($F29="s-curve",$D29+($E29-$D29)*$I$2/(1+EXP($I$3*(COUNT($H$9:AF$9)+$I$4))),TREND($D29:$E29,$D$9:$E$9,AF$9))</f>
        <v>4.7696176094851772E-2</v>
      </c>
      <c r="AG29" s="15">
        <f>IF($F29="s-curve",$D29+($E29-$D29)*$I$2/(1+EXP($I$3*(COUNT($H$9:AG$9)+$I$4))),TREND($D29:$E29,$D$9:$E$9,AG$9))</f>
        <v>4.9375236818439472E-2</v>
      </c>
      <c r="AH29" s="15">
        <f>IF($F29="s-curve",$D29+($E29-$D29)*$I$2/(1+EXP($I$3*(COUNT($H$9:AH$9)+$I$4))),TREND($D29:$E29,$D$9:$E$9,AH$9))</f>
        <v>5.1054297542027172E-2</v>
      </c>
      <c r="AI29" s="15">
        <f>IF($F29="s-curve",$D29+($E29-$D29)*$I$2/(1+EXP($I$3*(COUNT($H$9:AI$9)+$I$4))),TREND($D29:$E29,$D$9:$E$9,AI$9))</f>
        <v>5.2733358265615315E-2</v>
      </c>
      <c r="AJ29" s="15">
        <f>IF($F29="s-curve",$D29+($E29-$D29)*$I$2/(1+EXP($I$3*(COUNT($H$9:AJ$9)+$I$4))),TREND($D29:$E29,$D$9:$E$9,AJ$9))</f>
        <v>5.4412418989203015E-2</v>
      </c>
      <c r="AK29" s="15">
        <f>IF($F29="s-curve",$D29+($E29-$D29)*$I$2/(1+EXP($I$3*(COUNT($H$9:AK$9)+$I$4))),TREND($D29:$E29,$D$9:$E$9,AK$9))</f>
        <v>5.6091479712790715E-2</v>
      </c>
      <c r="AL29" s="15">
        <f>IF($F29="s-curve",$D29+($E29-$D29)*$I$2/(1+EXP($I$3*(COUNT($H$9:AL$9)+$I$4))),TREND($D29:$E29,$D$9:$E$9,AL$9))</f>
        <v>5.7770540436378859E-2</v>
      </c>
    </row>
    <row r="30" spans="1:38" ht="15" thickBot="1" x14ac:dyDescent="0.4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5.7662339822546108E-2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2"/>
        <v>1.2919974477595432E-4</v>
      </c>
      <c r="I30" s="15">
        <f>IF($F30="s-curve",$D30+($E30-$D30)*$I$2/(1+EXP($I$3*(COUNT($H$9:I$9)+$I$4))),TREND($D30:$E30,$D$9:$E$9,I$9))</f>
        <v>9.7919617969844872E-4</v>
      </c>
      <c r="J30" s="15">
        <f>IF($F30="s-curve",$D30+($E30-$D30)*$I$2/(1+EXP($I$3*(COUNT($H$9:J$9)+$I$4))),TREND($D30:$E30,$D$9:$E$9,J$9))</f>
        <v>1.2706748337604221E-3</v>
      </c>
      <c r="K30" s="15">
        <f>IF($F30="s-curve",$D30+($E30-$D30)*$I$2/(1+EXP($I$3*(COUNT($H$9:K$9)+$I$4))),TREND($D30:$E30,$D$9:$E$9,K$9))</f>
        <v>1.6594083018813314E-3</v>
      </c>
      <c r="L30" s="15">
        <f>IF($F30="s-curve",$D30+($E30-$D30)*$I$2/(1+EXP($I$3*(COUNT($H$9:L$9)+$I$4))),TREND($D30:$E30,$D$9:$E$9,L$9))</f>
        <v>2.1757219599314068E-3</v>
      </c>
      <c r="M30" s="15">
        <f>IF($F30="s-curve",$D30+($E30-$D30)*$I$2/(1+EXP($I$3*(COUNT($H$9:M$9)+$I$4))),TREND($D30:$E30,$D$9:$E$9,M$9))</f>
        <v>2.8577591496114665E-3</v>
      </c>
      <c r="N30" s="15">
        <f>IF($F30="s-curve",$D30+($E30-$D30)*$I$2/(1+EXP($I$3*(COUNT($H$9:N$9)+$I$4))),TREND($D30:$E30,$D$9:$E$9,N$9))</f>
        <v>3.7522546599704299E-3</v>
      </c>
      <c r="O30" s="15">
        <f>IF($F30="s-curve",$D30+($E30-$D30)*$I$2/(1+EXP($I$3*(COUNT($H$9:O$9)+$I$4))),TREND($D30:$E30,$D$9:$E$9,O$9))</f>
        <v>4.9143861428066534E-3</v>
      </c>
      <c r="P30" s="15">
        <f>IF($F30="s-curve",$D30+($E30-$D30)*$I$2/(1+EXP($I$3*(COUNT($H$9:P$9)+$I$4))),TREND($D30:$E30,$D$9:$E$9,P$9))</f>
        <v>6.4058824406625966E-3</v>
      </c>
      <c r="Q30" s="15">
        <f>IF($F30="s-curve",$D30+($E30-$D30)*$I$2/(1+EXP($I$3*(COUNT($H$9:Q$9)+$I$4))),TREND($D30:$E30,$D$9:$E$9,Q$9))</f>
        <v>8.2903369318765852E-3</v>
      </c>
      <c r="R30" s="15">
        <f>IF($F30="s-curve",$D30+($E30-$D30)*$I$2/(1+EXP($I$3*(COUNT($H$9:R$9)+$I$4))),TREND($D30:$E30,$D$9:$E$9,R$9))</f>
        <v>1.0624712959687648E-2</v>
      </c>
      <c r="S30" s="15">
        <f>IF($F30="s-curve",$D30+($E30-$D30)*$I$2/(1+EXP($I$3*(COUNT($H$9:S$9)+$I$4))),TREND($D30:$E30,$D$9:$E$9,S$9))</f>
        <v>1.3446695800259147E-2</v>
      </c>
      <c r="T30" s="15">
        <f>IF($F30="s-curve",$D30+($E30-$D30)*$I$2/(1+EXP($I$3*(COUNT($H$9:T$9)+$I$4))),TREND($D30:$E30,$D$9:$E$9,T$9))</f>
        <v>1.6759182499800736E-2</v>
      </c>
      <c r="U30" s="15">
        <f>IF($F30="s-curve",$D30+($E30-$D30)*$I$2/(1+EXP($I$3*(COUNT($H$9:U$9)+$I$4))),TREND($D30:$E30,$D$9:$E$9,U$9))</f>
        <v>2.0515705114361755E-2</v>
      </c>
      <c r="V30" s="15">
        <f>IF($F30="s-curve",$D30+($E30-$D30)*$I$2/(1+EXP($I$3*(COUNT($H$9:V$9)+$I$4))),TREND($D30:$E30,$D$9:$E$9,V$9))</f>
        <v>2.4612858036194094E-2</v>
      </c>
      <c r="W30" s="15">
        <f>IF($F30="s-curve",$D30+($E30-$D30)*$I$2/(1+EXP($I$3*(COUNT($H$9:W$9)+$I$4))),TREND($D30:$E30,$D$9:$E$9,W$9))</f>
        <v>2.889576978366103E-2</v>
      </c>
      <c r="X30" s="15">
        <f>IF($F30="s-curve",$D30+($E30-$D30)*$I$2/(1+EXP($I$3*(COUNT($H$9:X$9)+$I$4))),TREND($D30:$E30,$D$9:$E$9,X$9))</f>
        <v>3.317868153112797E-2</v>
      </c>
      <c r="Y30" s="15">
        <f>IF($F30="s-curve",$D30+($E30-$D30)*$I$2/(1+EXP($I$3*(COUNT($H$9:Y$9)+$I$4))),TREND($D30:$E30,$D$9:$E$9,Y$9))</f>
        <v>3.7275834452960302E-2</v>
      </c>
      <c r="Z30" s="15">
        <f>IF($F30="s-curve",$D30+($E30-$D30)*$I$2/(1+EXP($I$3*(COUNT($H$9:Z$9)+$I$4))),TREND($D30:$E30,$D$9:$E$9,Z$9))</f>
        <v>4.103235706752132E-2</v>
      </c>
      <c r="AA30" s="15">
        <f>IF($F30="s-curve",$D30+($E30-$D30)*$I$2/(1+EXP($I$3*(COUNT($H$9:AA$9)+$I$4))),TREND($D30:$E30,$D$9:$E$9,AA$9))</f>
        <v>4.4344843767062915E-2</v>
      </c>
      <c r="AB30" s="15">
        <f>IF($F30="s-curve",$D30+($E30-$D30)*$I$2/(1+EXP($I$3*(COUNT($H$9:AB$9)+$I$4))),TREND($D30:$E30,$D$9:$E$9,AB$9))</f>
        <v>4.716682660763441E-2</v>
      </c>
      <c r="AC30" s="15">
        <f>IF($F30="s-curve",$D30+($E30-$D30)*$I$2/(1+EXP($I$3*(COUNT($H$9:AC$9)+$I$4))),TREND($D30:$E30,$D$9:$E$9,AC$9))</f>
        <v>4.9501202635445482E-2</v>
      </c>
      <c r="AD30" s="15">
        <f>IF($F30="s-curve",$D30+($E30-$D30)*$I$2/(1+EXP($I$3*(COUNT($H$9:AD$9)+$I$4))),TREND($D30:$E30,$D$9:$E$9,AD$9))</f>
        <v>5.1385657126659469E-2</v>
      </c>
      <c r="AE30" s="15">
        <f>IF($F30="s-curve",$D30+($E30-$D30)*$I$2/(1+EXP($I$3*(COUNT($H$9:AE$9)+$I$4))),TREND($D30:$E30,$D$9:$E$9,AE$9))</f>
        <v>5.2877153424515412E-2</v>
      </c>
      <c r="AF30" s="15">
        <f>IF($F30="s-curve",$D30+($E30-$D30)*$I$2/(1+EXP($I$3*(COUNT($H$9:AF$9)+$I$4))),TREND($D30:$E30,$D$9:$E$9,AF$9))</f>
        <v>5.4039284907351638E-2</v>
      </c>
      <c r="AG30" s="15">
        <f>IF($F30="s-curve",$D30+($E30-$D30)*$I$2/(1+EXP($I$3*(COUNT($H$9:AG$9)+$I$4))),TREND($D30:$E30,$D$9:$E$9,AG$9))</f>
        <v>5.4933780417710604E-2</v>
      </c>
      <c r="AH30" s="15">
        <f>IF($F30="s-curve",$D30+($E30-$D30)*$I$2/(1+EXP($I$3*(COUNT($H$9:AH$9)+$I$4))),TREND($D30:$E30,$D$9:$E$9,AH$9))</f>
        <v>5.5615817607390657E-2</v>
      </c>
      <c r="AI30" s="15">
        <f>IF($F30="s-curve",$D30+($E30-$D30)*$I$2/(1+EXP($I$3*(COUNT($H$9:AI$9)+$I$4))),TREND($D30:$E30,$D$9:$E$9,AI$9))</f>
        <v>5.6132131265440727E-2</v>
      </c>
      <c r="AJ30" s="15">
        <f>IF($F30="s-curve",$D30+($E30-$D30)*$I$2/(1+EXP($I$3*(COUNT($H$9:AJ$9)+$I$4))),TREND($D30:$E30,$D$9:$E$9,AJ$9))</f>
        <v>5.6520864733561646E-2</v>
      </c>
      <c r="AK30" s="15">
        <f>IF($F30="s-curve",$D30+($E30-$D30)*$I$2/(1+EXP($I$3*(COUNT($H$9:AK$9)+$I$4))),TREND($D30:$E30,$D$9:$E$9,AK$9))</f>
        <v>5.6812343387623615E-2</v>
      </c>
      <c r="AL30" s="15">
        <f>IF($F30="s-curve",$D30+($E30-$D30)*$I$2/(1+EXP($I$3*(COUNT($H$9:AL$9)+$I$4))),TREND($D30:$E30,$D$9:$E$9,AL$9))</f>
        <v>5.7030226513153766E-2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f>SUM(INDEX('AEO 49'!$210:$210,MATCH(D$9,'AEO 49'!$1:$1,0)),INDEX('AEO 49'!$221:$221,MATCH(D$9,'AEO 49'!$1:$1,0)),INDEX('AEO 49'!$232:$232,MATCH(D$9,'AEO 49'!$1:$1,0)))/INDEX('AEO 49'!$237:$237,MATCH(D$9,'AEO 49'!$1:$1,0))</f>
        <v>9.455517997108405E-4</v>
      </c>
      <c r="E31" s="29">
        <f>SUM(INDEX('AEO 49'!$210:$210,MATCH(E$9,'AEO 49'!$1:$1,0)),INDEX('AEO 49'!$221:$221,MATCH(E$9,'AEO 49'!$1:$1,0)),INDEX('AEO 49'!$232:$232,MATCH(E$9,'AEO 49'!$1:$1,0)))*Assumptions!A2/INDEX('AEO 49'!$237:$237,MATCH(E$9,'AEO 49'!$1:$1,0))</f>
        <v>1.2199596184330377E-2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2"/>
        <v>9.455517997108405E-4</v>
      </c>
      <c r="I31" s="15">
        <f>IF($F31="s-curve",$D31+($E31-$D31)*$I$2/(1+EXP($I$3*(COUNT($H$9:I$9)+$I$4))),TREND($D31:$E31,$D$9:$E$9,I$9))</f>
        <v>1.1118194081267112E-3</v>
      </c>
      <c r="J31" s="15">
        <f>IF($F31="s-curve",$D31+($E31-$D31)*$I$2/(1+EXP($I$3*(COUNT($H$9:J$9)+$I$4))),TREND($D31:$E31,$D$9:$E$9,J$9))</f>
        <v>1.1688354810465702E-3</v>
      </c>
      <c r="K31" s="15">
        <f>IF($F31="s-curve",$D31+($E31-$D31)*$I$2/(1+EXP($I$3*(COUNT($H$9:K$9)+$I$4))),TREND($D31:$E31,$D$9:$E$9,K$9))</f>
        <v>1.2448755459223298E-3</v>
      </c>
      <c r="L31" s="15">
        <f>IF($F31="s-curve",$D31+($E31-$D31)*$I$2/(1+EXP($I$3*(COUNT($H$9:L$9)+$I$4))),TREND($D31:$E31,$D$9:$E$9,L$9))</f>
        <v>1.3458715425987903E-3</v>
      </c>
      <c r="M31" s="15">
        <f>IF($F31="s-curve",$D31+($E31-$D31)*$I$2/(1+EXP($I$3*(COUNT($H$9:M$9)+$I$4))),TREND($D31:$E31,$D$9:$E$9,M$9))</f>
        <v>1.4792846814305142E-3</v>
      </c>
      <c r="N31" s="15">
        <f>IF($F31="s-curve",$D31+($E31-$D31)*$I$2/(1+EXP($I$3*(COUNT($H$9:N$9)+$I$4))),TREND($D31:$E31,$D$9:$E$9,N$9))</f>
        <v>1.6542567438247288E-3</v>
      </c>
      <c r="O31" s="15">
        <f>IF($F31="s-curve",$D31+($E31-$D31)*$I$2/(1+EXP($I$3*(COUNT($H$9:O$9)+$I$4))),TREND($D31:$E31,$D$9:$E$9,O$9))</f>
        <v>1.8815810176419326E-3</v>
      </c>
      <c r="P31" s="15">
        <f>IF($F31="s-curve",$D31+($E31-$D31)*$I$2/(1+EXP($I$3*(COUNT($H$9:P$9)+$I$4))),TREND($D31:$E31,$D$9:$E$9,P$9))</f>
        <v>2.1733322676671697E-3</v>
      </c>
      <c r="Q31" s="15">
        <f>IF($F31="s-curve",$D31+($E31-$D31)*$I$2/(1+EXP($I$3*(COUNT($H$9:Q$9)+$I$4))),TREND($D31:$E31,$D$9:$E$9,Q$9))</f>
        <v>2.5419499801064768E-3</v>
      </c>
      <c r="R31" s="15">
        <f>IF($F31="s-curve",$D31+($E31-$D31)*$I$2/(1+EXP($I$3*(COUNT($H$9:R$9)+$I$4))),TREND($D31:$E31,$D$9:$E$9,R$9))</f>
        <v>2.9985767415150431E-3</v>
      </c>
      <c r="S31" s="15">
        <f>IF($F31="s-curve",$D31+($E31-$D31)*$I$2/(1+EXP($I$3*(COUNT($H$9:S$9)+$I$4))),TREND($D31:$E31,$D$9:$E$9,S$9))</f>
        <v>3.5505841601523131E-3</v>
      </c>
      <c r="T31" s="15">
        <f>IF($F31="s-curve",$D31+($E31-$D31)*$I$2/(1+EXP($I$3*(COUNT($H$9:T$9)+$I$4))),TREND($D31:$E31,$D$9:$E$9,T$9))</f>
        <v>4.198538926565399E-3</v>
      </c>
      <c r="U31" s="15">
        <f>IF($F31="s-curve",$D31+($E31-$D31)*$I$2/(1+EXP($I$3*(COUNT($H$9:U$9)+$I$4))),TREND($D31:$E31,$D$9:$E$9,U$9))</f>
        <v>4.9333514568557718E-3</v>
      </c>
      <c r="V31" s="15">
        <f>IF($F31="s-curve",$D31+($E31-$D31)*$I$2/(1+EXP($I$3*(COUNT($H$9:V$9)+$I$4))),TREND($D31:$E31,$D$9:$E$9,V$9))</f>
        <v>5.7347946037194127E-3</v>
      </c>
      <c r="W31" s="15">
        <f>IF($F31="s-curve",$D31+($E31-$D31)*$I$2/(1+EXP($I$3*(COUNT($H$9:W$9)+$I$4))),TREND($D31:$E31,$D$9:$E$9,W$9))</f>
        <v>6.5725739920206088E-3</v>
      </c>
      <c r="X31" s="15">
        <f>IF($F31="s-curve",$D31+($E31-$D31)*$I$2/(1+EXP($I$3*(COUNT($H$9:X$9)+$I$4))),TREND($D31:$E31,$D$9:$E$9,X$9))</f>
        <v>7.4103533803218059E-3</v>
      </c>
      <c r="Y31" s="15">
        <f>IF($F31="s-curve",$D31+($E31-$D31)*$I$2/(1+EXP($I$3*(COUNT($H$9:Y$9)+$I$4))),TREND($D31:$E31,$D$9:$E$9,Y$9))</f>
        <v>8.2117965271854467E-3</v>
      </c>
      <c r="Z31" s="15">
        <f>IF($F31="s-curve",$D31+($E31-$D31)*$I$2/(1+EXP($I$3*(COUNT($H$9:Z$9)+$I$4))),TREND($D31:$E31,$D$9:$E$9,Z$9))</f>
        <v>8.9466090574758187E-3</v>
      </c>
      <c r="AA31" s="15">
        <f>IF($F31="s-curve",$D31+($E31-$D31)*$I$2/(1+EXP($I$3*(COUNT($H$9:AA$9)+$I$4))),TREND($D31:$E31,$D$9:$E$9,AA$9))</f>
        <v>9.5945638238889054E-3</v>
      </c>
      <c r="AB31" s="15">
        <f>IF($F31="s-curve",$D31+($E31-$D31)*$I$2/(1+EXP($I$3*(COUNT($H$9:AB$9)+$I$4))),TREND($D31:$E31,$D$9:$E$9,AB$9))</f>
        <v>1.0146571242526175E-2</v>
      </c>
      <c r="AC31" s="15">
        <f>IF($F31="s-curve",$D31+($E31-$D31)*$I$2/(1+EXP($I$3*(COUNT($H$9:AC$9)+$I$4))),TREND($D31:$E31,$D$9:$E$9,AC$9))</f>
        <v>1.0603198003934743E-2</v>
      </c>
      <c r="AD31" s="15">
        <f>IF($F31="s-curve",$D31+($E31-$D31)*$I$2/(1+EXP($I$3*(COUNT($H$9:AD$9)+$I$4))),TREND($D31:$E31,$D$9:$E$9,AD$9))</f>
        <v>1.0971815716374048E-2</v>
      </c>
      <c r="AE31" s="15">
        <f>IF($F31="s-curve",$D31+($E31-$D31)*$I$2/(1+EXP($I$3*(COUNT($H$9:AE$9)+$I$4))),TREND($D31:$E31,$D$9:$E$9,AE$9))</f>
        <v>1.1263566966399286E-2</v>
      </c>
      <c r="AF31" s="15">
        <f>IF($F31="s-curve",$D31+($E31-$D31)*$I$2/(1+EXP($I$3*(COUNT($H$9:AF$9)+$I$4))),TREND($D31:$E31,$D$9:$E$9,AF$9))</f>
        <v>1.149089124021649E-2</v>
      </c>
      <c r="AG31" s="15">
        <f>IF($F31="s-curve",$D31+($E31-$D31)*$I$2/(1+EXP($I$3*(COUNT($H$9:AG$9)+$I$4))),TREND($D31:$E31,$D$9:$E$9,AG$9))</f>
        <v>1.1665863302610704E-2</v>
      </c>
      <c r="AH31" s="15">
        <f>IF($F31="s-curve",$D31+($E31-$D31)*$I$2/(1+EXP($I$3*(COUNT($H$9:AH$9)+$I$4))),TREND($D31:$E31,$D$9:$E$9,AH$9))</f>
        <v>1.1799276441442429E-2</v>
      </c>
      <c r="AI31" s="15">
        <f>IF($F31="s-curve",$D31+($E31-$D31)*$I$2/(1+EXP($I$3*(COUNT($H$9:AI$9)+$I$4))),TREND($D31:$E31,$D$9:$E$9,AI$9))</f>
        <v>1.1900272438118888E-2</v>
      </c>
      <c r="AJ31" s="15">
        <f>IF($F31="s-curve",$D31+($E31-$D31)*$I$2/(1+EXP($I$3*(COUNT($H$9:AJ$9)+$I$4))),TREND($D31:$E31,$D$9:$E$9,AJ$9))</f>
        <v>1.1976312502994649E-2</v>
      </c>
      <c r="AK31" s="15">
        <f>IF($F31="s-curve",$D31+($E31-$D31)*$I$2/(1+EXP($I$3*(COUNT($H$9:AK$9)+$I$4))),TREND($D31:$E31,$D$9:$E$9,AK$9))</f>
        <v>1.2033328575914506E-2</v>
      </c>
      <c r="AL31" s="15">
        <f>IF($F31="s-curve",$D31+($E31-$D31)*$I$2/(1+EXP($I$3*(COUNT($H$9:AL$9)+$I$4))),TREND($D31:$E31,$D$9:$E$9,AL$9))</f>
        <v>1.2075948644314414E-2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2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2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1</v>
      </c>
      <c r="E34" s="15">
        <v>1</v>
      </c>
      <c r="F34" s="9" t="str">
        <f>IF(D34=E34,"n/a",IF(OR(C34="battery electric vehicle",C34="natural gas vehicle",C34="plugin hybrid vehicle"),"s-curve","linear"))</f>
        <v>n/a</v>
      </c>
      <c r="H34" s="29">
        <f t="shared" si="2"/>
        <v>1</v>
      </c>
      <c r="I34" s="15">
        <f>IF($F34="s-curve",$D34+($E34-$D34)*$I$2/(1+EXP($I$3*(COUNT($H$9:I$9)+$I$4))),TREND($D34:$E34,$D$9:$E$9,I$9))</f>
        <v>1</v>
      </c>
      <c r="J34" s="15">
        <f>IF($F34="s-curve",$D34+($E34-$D34)*$I$2/(1+EXP($I$3*(COUNT($H$9:J$9)+$I$4))),TREND($D34:$E34,$D$9:$E$9,J$9))</f>
        <v>1</v>
      </c>
      <c r="K34" s="15">
        <f>IF($F34="s-curve",$D34+($E34-$D34)*$I$2/(1+EXP($I$3*(COUNT($H$9:K$9)+$I$4))),TREND($D34:$E34,$D$9:$E$9,K$9))</f>
        <v>1</v>
      </c>
      <c r="L34" s="15">
        <f>IF($F34="s-curve",$D34+($E34-$D34)*$I$2/(1+EXP($I$3*(COUNT($H$9:L$9)+$I$4))),TREND($D34:$E34,$D$9:$E$9,L$9))</f>
        <v>1</v>
      </c>
      <c r="M34" s="15">
        <f>IF($F34="s-curve",$D34+($E34-$D34)*$I$2/(1+EXP($I$3*(COUNT($H$9:M$9)+$I$4))),TREND($D34:$E34,$D$9:$E$9,M$9))</f>
        <v>1</v>
      </c>
      <c r="N34" s="15">
        <f>IF($F34="s-curve",$D34+($E34-$D34)*$I$2/(1+EXP($I$3*(COUNT($H$9:N$9)+$I$4))),TREND($D34:$E34,$D$9:$E$9,N$9))</f>
        <v>1</v>
      </c>
      <c r="O34" s="15">
        <f>IF($F34="s-curve",$D34+($E34-$D34)*$I$2/(1+EXP($I$3*(COUNT($H$9:O$9)+$I$4))),TREND($D34:$E34,$D$9:$E$9,O$9))</f>
        <v>1</v>
      </c>
      <c r="P34" s="15">
        <f>IF($F34="s-curve",$D34+($E34-$D34)*$I$2/(1+EXP($I$3*(COUNT($H$9:P$9)+$I$4))),TREND($D34:$E34,$D$9:$E$9,P$9))</f>
        <v>1</v>
      </c>
      <c r="Q34" s="15">
        <f>IF($F34="s-curve",$D34+($E34-$D34)*$I$2/(1+EXP($I$3*(COUNT($H$9:Q$9)+$I$4))),TREND($D34:$E34,$D$9:$E$9,Q$9))</f>
        <v>1</v>
      </c>
      <c r="R34" s="15">
        <f>IF($F34="s-curve",$D34+($E34-$D34)*$I$2/(1+EXP($I$3*(COUNT($H$9:R$9)+$I$4))),TREND($D34:$E34,$D$9:$E$9,R$9))</f>
        <v>1</v>
      </c>
      <c r="S34" s="15">
        <f>IF($F34="s-curve",$D34+($E34-$D34)*$I$2/(1+EXP($I$3*(COUNT($H$9:S$9)+$I$4))),TREND($D34:$E34,$D$9:$E$9,S$9))</f>
        <v>1</v>
      </c>
      <c r="T34" s="15">
        <f>IF($F34="s-curve",$D34+($E34-$D34)*$I$2/(1+EXP($I$3*(COUNT($H$9:T$9)+$I$4))),TREND($D34:$E34,$D$9:$E$9,T$9))</f>
        <v>1</v>
      </c>
      <c r="U34" s="15">
        <f>IF($F34="s-curve",$D34+($E34-$D34)*$I$2/(1+EXP($I$3*(COUNT($H$9:U$9)+$I$4))),TREND($D34:$E34,$D$9:$E$9,U$9))</f>
        <v>1</v>
      </c>
      <c r="V34" s="15">
        <f>IF($F34="s-curve",$D34+($E34-$D34)*$I$2/(1+EXP($I$3*(COUNT($H$9:V$9)+$I$4))),TREND($D34:$E34,$D$9:$E$9,V$9))</f>
        <v>1</v>
      </c>
      <c r="W34" s="15">
        <f>IF($F34="s-curve",$D34+($E34-$D34)*$I$2/(1+EXP($I$3*(COUNT($H$9:W$9)+$I$4))),TREND($D34:$E34,$D$9:$E$9,W$9))</f>
        <v>1</v>
      </c>
      <c r="X34" s="15">
        <f>IF($F34="s-curve",$D34+($E34-$D34)*$I$2/(1+EXP($I$3*(COUNT($H$9:X$9)+$I$4))),TREND($D34:$E34,$D$9:$E$9,X$9))</f>
        <v>1</v>
      </c>
      <c r="Y34" s="15">
        <f>IF($F34="s-curve",$D34+($E34-$D34)*$I$2/(1+EXP($I$3*(COUNT($H$9:Y$9)+$I$4))),TREND($D34:$E34,$D$9:$E$9,Y$9))</f>
        <v>1</v>
      </c>
      <c r="Z34" s="15">
        <f>IF($F34="s-curve",$D34+($E34-$D34)*$I$2/(1+EXP($I$3*(COUNT($H$9:Z$9)+$I$4))),TREND($D34:$E34,$D$9:$E$9,Z$9))</f>
        <v>1</v>
      </c>
      <c r="AA34" s="15">
        <f>IF($F34="s-curve",$D34+($E34-$D34)*$I$2/(1+EXP($I$3*(COUNT($H$9:AA$9)+$I$4))),TREND($D34:$E34,$D$9:$E$9,AA$9))</f>
        <v>1</v>
      </c>
      <c r="AB34" s="15">
        <f>IF($F34="s-curve",$D34+($E34-$D34)*$I$2/(1+EXP($I$3*(COUNT($H$9:AB$9)+$I$4))),TREND($D34:$E34,$D$9:$E$9,AB$9))</f>
        <v>1</v>
      </c>
      <c r="AC34" s="15">
        <f>IF($F34="s-curve",$D34+($E34-$D34)*$I$2/(1+EXP($I$3*(COUNT($H$9:AC$9)+$I$4))),TREND($D34:$E34,$D$9:$E$9,AC$9))</f>
        <v>1</v>
      </c>
      <c r="AD34" s="15">
        <f>IF($F34="s-curve",$D34+($E34-$D34)*$I$2/(1+EXP($I$3*(COUNT($H$9:AD$9)+$I$4))),TREND($D34:$E34,$D$9:$E$9,AD$9))</f>
        <v>1</v>
      </c>
      <c r="AE34" s="15">
        <f>IF($F34="s-curve",$D34+($E34-$D34)*$I$2/(1+EXP($I$3*(COUNT($H$9:AE$9)+$I$4))),TREND($D34:$E34,$D$9:$E$9,AE$9))</f>
        <v>1</v>
      </c>
      <c r="AF34" s="15">
        <f>IF($F34="s-curve",$D34+($E34-$D34)*$I$2/(1+EXP($I$3*(COUNT($H$9:AF$9)+$I$4))),TREND($D34:$E34,$D$9:$E$9,AF$9))</f>
        <v>1</v>
      </c>
      <c r="AG34" s="15">
        <f>IF($F34="s-curve",$D34+($E34-$D34)*$I$2/(1+EXP($I$3*(COUNT($H$9:AG$9)+$I$4))),TREND($D34:$E34,$D$9:$E$9,AG$9))</f>
        <v>1</v>
      </c>
      <c r="AH34" s="15">
        <f>IF($F34="s-curve",$D34+($E34-$D34)*$I$2/(1+EXP($I$3*(COUNT($H$9:AH$9)+$I$4))),TREND($D34:$E34,$D$9:$E$9,AH$9))</f>
        <v>1</v>
      </c>
      <c r="AI34" s="15">
        <f>IF($F34="s-curve",$D34+($E34-$D34)*$I$2/(1+EXP($I$3*(COUNT($H$9:AI$9)+$I$4))),TREND($D34:$E34,$D$9:$E$9,AI$9))</f>
        <v>1</v>
      </c>
      <c r="AJ34" s="15">
        <f>IF($F34="s-curve",$D34+($E34-$D34)*$I$2/(1+EXP($I$3*(COUNT($H$9:AJ$9)+$I$4))),TREND($D34:$E34,$D$9:$E$9,AJ$9))</f>
        <v>1</v>
      </c>
      <c r="AK34" s="15">
        <f>IF($F34="s-curve",$D34+($E34-$D34)*$I$2/(1+EXP($I$3*(COUNT($H$9:AK$9)+$I$4))),TREND($D34:$E34,$D$9:$E$9,AK$9))</f>
        <v>1</v>
      </c>
      <c r="AL34" s="15">
        <f>IF($F34="s-curve",$D34+($E34-$D34)*$I$2/(1+EXP($I$3*(COUNT($H$9:AL$9)+$I$4))),TREND($D34:$E34,$D$9:$E$9,AL$9))</f>
        <v>1</v>
      </c>
    </row>
    <row r="35" spans="1:38" x14ac:dyDescent="0.35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2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35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2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5" thickBot="1" x14ac:dyDescent="0.4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2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2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2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2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3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3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3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3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3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3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3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3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3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3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3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3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3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3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3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3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3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3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3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3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3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3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3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3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3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3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3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f>'SYVbT-passenger'!D6/SUM('SYVbT-passenger'!B6:H6)</f>
        <v>0.77564463977542331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3"/>
        <v>0.77564463977542331</v>
      </c>
      <c r="I68" s="15">
        <f>IF($F68="s-curve",$D68+($E68-$D68)*$I$2/(1+EXP($I$3*(COUNT($H$9:I$9)+$I$4))),TREND($D68:$E68,$D$9:$E$9,I$9))</f>
        <v>0.78312315178290959</v>
      </c>
      <c r="J68" s="15">
        <f>IF($F68="s-curve",$D68+($E68-$D68)*$I$2/(1+EXP($I$3*(COUNT($H$9:J$9)+$I$4))),TREND($D68:$E68,$D$9:$E$9,J$9))</f>
        <v>0.79060166379039565</v>
      </c>
      <c r="K68" s="15">
        <f>IF($F68="s-curve",$D68+($E68-$D68)*$I$2/(1+EXP($I$3*(COUNT($H$9:K$9)+$I$4))),TREND($D68:$E68,$D$9:$E$9,K$9))</f>
        <v>0.79808017579787993</v>
      </c>
      <c r="L68" s="15">
        <f>IF($F68="s-curve",$D68+($E68-$D68)*$I$2/(1+EXP($I$3*(COUNT($H$9:L$9)+$I$4))),TREND($D68:$E68,$D$9:$E$9,L$9))</f>
        <v>0.80555868780536599</v>
      </c>
      <c r="M68" s="15">
        <f>IF($F68="s-curve",$D68+($E68-$D68)*$I$2/(1+EXP($I$3*(COUNT($H$9:M$9)+$I$4))),TREND($D68:$E68,$D$9:$E$9,M$9))</f>
        <v>0.81303719981285205</v>
      </c>
      <c r="N68" s="15">
        <f>IF($F68="s-curve",$D68+($E68-$D68)*$I$2/(1+EXP($I$3*(COUNT($H$9:N$9)+$I$4))),TREND($D68:$E68,$D$9:$E$9,N$9))</f>
        <v>0.82051571182033811</v>
      </c>
      <c r="O68" s="15">
        <f>IF($F68="s-curve",$D68+($E68-$D68)*$I$2/(1+EXP($I$3*(COUNT($H$9:O$9)+$I$4))),TREND($D68:$E68,$D$9:$E$9,O$9))</f>
        <v>0.82799422382782417</v>
      </c>
      <c r="P68" s="15">
        <f>IF($F68="s-curve",$D68+($E68-$D68)*$I$2/(1+EXP($I$3*(COUNT($H$9:P$9)+$I$4))),TREND($D68:$E68,$D$9:$E$9,P$9))</f>
        <v>0.83547273583531023</v>
      </c>
      <c r="Q68" s="15">
        <f>IF($F68="s-curve",$D68+($E68-$D68)*$I$2/(1+EXP($I$3*(COUNT($H$9:Q$9)+$I$4))),TREND($D68:$E68,$D$9:$E$9,Q$9))</f>
        <v>0.84295124784279629</v>
      </c>
      <c r="R68" s="15">
        <f>IF($F68="s-curve",$D68+($E68-$D68)*$I$2/(1+EXP($I$3*(COUNT($H$9:R$9)+$I$4))),TREND($D68:$E68,$D$9:$E$9,R$9))</f>
        <v>0.85042975985028235</v>
      </c>
      <c r="S68" s="15">
        <f>IF($F68="s-curve",$D68+($E68-$D68)*$I$2/(1+EXP($I$3*(COUNT($H$9:S$9)+$I$4))),TREND($D68:$E68,$D$9:$E$9,S$9))</f>
        <v>0.85790827185776841</v>
      </c>
      <c r="T68" s="15">
        <f>IF($F68="s-curve",$D68+($E68-$D68)*$I$2/(1+EXP($I$3*(COUNT($H$9:T$9)+$I$4))),TREND($D68:$E68,$D$9:$E$9,T$9))</f>
        <v>0.86538678386525447</v>
      </c>
      <c r="U68" s="15">
        <f>IF($F68="s-curve",$D68+($E68-$D68)*$I$2/(1+EXP($I$3*(COUNT($H$9:U$9)+$I$4))),TREND($D68:$E68,$D$9:$E$9,U$9))</f>
        <v>0.87286529587273876</v>
      </c>
      <c r="V68" s="15">
        <f>IF($F68="s-curve",$D68+($E68-$D68)*$I$2/(1+EXP($I$3*(COUNT($H$9:V$9)+$I$4))),TREND($D68:$E68,$D$9:$E$9,V$9))</f>
        <v>0.88034380788022482</v>
      </c>
      <c r="W68" s="15">
        <f>IF($F68="s-curve",$D68+($E68-$D68)*$I$2/(1+EXP($I$3*(COUNT($H$9:W$9)+$I$4))),TREND($D68:$E68,$D$9:$E$9,W$9))</f>
        <v>0.88782231988771088</v>
      </c>
      <c r="X68" s="15">
        <f>IF($F68="s-curve",$D68+($E68-$D68)*$I$2/(1+EXP($I$3*(COUNT($H$9:X$9)+$I$4))),TREND($D68:$E68,$D$9:$E$9,X$9))</f>
        <v>0.89530083189519694</v>
      </c>
      <c r="Y68" s="15">
        <f>IF($F68="s-curve",$D68+($E68-$D68)*$I$2/(1+EXP($I$3*(COUNT($H$9:Y$9)+$I$4))),TREND($D68:$E68,$D$9:$E$9,Y$9))</f>
        <v>0.902779343902683</v>
      </c>
      <c r="Z68" s="15">
        <f>IF($F68="s-curve",$D68+($E68-$D68)*$I$2/(1+EXP($I$3*(COUNT($H$9:Z$9)+$I$4))),TREND($D68:$E68,$D$9:$E$9,Z$9))</f>
        <v>0.91025785591016906</v>
      </c>
      <c r="AA68" s="15">
        <f>IF($F68="s-curve",$D68+($E68-$D68)*$I$2/(1+EXP($I$3*(COUNT($H$9:AA$9)+$I$4))),TREND($D68:$E68,$D$9:$E$9,AA$9))</f>
        <v>0.91773636791765512</v>
      </c>
      <c r="AB68" s="15">
        <f>IF($F68="s-curve",$D68+($E68-$D68)*$I$2/(1+EXP($I$3*(COUNT($H$9:AB$9)+$I$4))),TREND($D68:$E68,$D$9:$E$9,AB$9))</f>
        <v>0.92521487992514118</v>
      </c>
      <c r="AC68" s="15">
        <f>IF($F68="s-curve",$D68+($E68-$D68)*$I$2/(1+EXP($I$3*(COUNT($H$9:AC$9)+$I$4))),TREND($D68:$E68,$D$9:$E$9,AC$9))</f>
        <v>0.93269339193262724</v>
      </c>
      <c r="AD68" s="15">
        <f>IF($F68="s-curve",$D68+($E68-$D68)*$I$2/(1+EXP($I$3*(COUNT($H$9:AD$9)+$I$4))),TREND($D68:$E68,$D$9:$E$9,AD$9))</f>
        <v>0.9401719039401133</v>
      </c>
      <c r="AE68" s="15">
        <f>IF($F68="s-curve",$D68+($E68-$D68)*$I$2/(1+EXP($I$3*(COUNT($H$9:AE$9)+$I$4))),TREND($D68:$E68,$D$9:$E$9,AE$9))</f>
        <v>0.94765041594759758</v>
      </c>
      <c r="AF68" s="15">
        <f>IF($F68="s-curve",$D68+($E68-$D68)*$I$2/(1+EXP($I$3*(COUNT($H$9:AF$9)+$I$4))),TREND($D68:$E68,$D$9:$E$9,AF$9))</f>
        <v>0.95512892795508364</v>
      </c>
      <c r="AG68" s="15">
        <f>IF($F68="s-curve",$D68+($E68-$D68)*$I$2/(1+EXP($I$3*(COUNT($H$9:AG$9)+$I$4))),TREND($D68:$E68,$D$9:$E$9,AG$9))</f>
        <v>0.9626074399625697</v>
      </c>
      <c r="AH68" s="15">
        <f>IF($F68="s-curve",$D68+($E68-$D68)*$I$2/(1+EXP($I$3*(COUNT($H$9:AH$9)+$I$4))),TREND($D68:$E68,$D$9:$E$9,AH$9))</f>
        <v>0.97008595197005576</v>
      </c>
      <c r="AI68" s="15">
        <f>IF($F68="s-curve",$D68+($E68-$D68)*$I$2/(1+EXP($I$3*(COUNT($H$9:AI$9)+$I$4))),TREND($D68:$E68,$D$9:$E$9,AI$9))</f>
        <v>0.97756446397754182</v>
      </c>
      <c r="AJ68" s="15">
        <f>IF($F68="s-curve",$D68+($E68-$D68)*$I$2/(1+EXP($I$3*(COUNT($H$9:AJ$9)+$I$4))),TREND($D68:$E68,$D$9:$E$9,AJ$9))</f>
        <v>0.98504297598502788</v>
      </c>
      <c r="AK68" s="15">
        <f>IF($F68="s-curve",$D68+($E68-$D68)*$I$2/(1+EXP($I$3*(COUNT($H$9:AK$9)+$I$4))),TREND($D68:$E68,$D$9:$E$9,AK$9))</f>
        <v>0.99252148799251394</v>
      </c>
      <c r="AL68" s="15">
        <f>IF($F68="s-curve",$D68+($E68-$D68)*$I$2/(1+EXP($I$3*(COUNT($H$9:AL$9)+$I$4))),TREND($D68:$E68,$D$9:$E$9,AL$9))</f>
        <v>1</v>
      </c>
    </row>
    <row r="69" spans="1:38" x14ac:dyDescent="0.35">
      <c r="C69" s="15" t="s">
        <v>4</v>
      </c>
      <c r="D69" s="15">
        <f>'SYVbT-passenger'!E6/SUM('SYVbT-passenger'!B6:H6)</f>
        <v>0.22435536022457658</v>
      </c>
      <c r="E69" s="15">
        <v>1</v>
      </c>
      <c r="F69" s="9" t="str">
        <f>IF(D69=E69,"n/a",IF(OR(C69="battery electric vehicle",C69="natural gas vehicle",C69="plugin hybrid vehicle"),"s-curve","linear"))</f>
        <v>linear</v>
      </c>
      <c r="H69" s="29">
        <f t="shared" si="3"/>
        <v>0.22435536022457658</v>
      </c>
      <c r="I69" s="15">
        <f>IF($F69="s-curve",$D69+($E69-$D69)*$I$2/(1+EXP($I$3*(COUNT($H$9:I$9)+$I$4))),TREND($D69:$E69,$D$9:$E$9,I$9))</f>
        <v>0.25021018155042185</v>
      </c>
      <c r="J69" s="15">
        <f>IF($F69="s-curve",$D69+($E69-$D69)*$I$2/(1+EXP($I$3*(COUNT($H$9:J$9)+$I$4))),TREND($D69:$E69,$D$9:$E$9,J$9))</f>
        <v>0.27606500287627256</v>
      </c>
      <c r="K69" s="15">
        <f>IF($F69="s-curve",$D69+($E69-$D69)*$I$2/(1+EXP($I$3*(COUNT($H$9:K$9)+$I$4))),TREND($D69:$E69,$D$9:$E$9,K$9))</f>
        <v>0.30191982420212327</v>
      </c>
      <c r="L69" s="15">
        <f>IF($F69="s-curve",$D69+($E69-$D69)*$I$2/(1+EXP($I$3*(COUNT($H$9:L$9)+$I$4))),TREND($D69:$E69,$D$9:$E$9,L$9))</f>
        <v>0.32777464552796687</v>
      </c>
      <c r="M69" s="15">
        <f>IF($F69="s-curve",$D69+($E69-$D69)*$I$2/(1+EXP($I$3*(COUNT($H$9:M$9)+$I$4))),TREND($D69:$E69,$D$9:$E$9,M$9))</f>
        <v>0.35362946685381758</v>
      </c>
      <c r="N69" s="15">
        <f>IF($F69="s-curve",$D69+($E69-$D69)*$I$2/(1+EXP($I$3*(COUNT($H$9:N$9)+$I$4))),TREND($D69:$E69,$D$9:$E$9,N$9))</f>
        <v>0.37948428817966118</v>
      </c>
      <c r="O69" s="15">
        <f>IF($F69="s-curve",$D69+($E69-$D69)*$I$2/(1+EXP($I$3*(COUNT($H$9:O$9)+$I$4))),TREND($D69:$E69,$D$9:$E$9,O$9))</f>
        <v>0.40533910950551189</v>
      </c>
      <c r="P69" s="15">
        <f>IF($F69="s-curve",$D69+($E69-$D69)*$I$2/(1+EXP($I$3*(COUNT($H$9:P$9)+$I$4))),TREND($D69:$E69,$D$9:$E$9,P$9))</f>
        <v>0.43119393083135549</v>
      </c>
      <c r="Q69" s="15">
        <f>IF($F69="s-curve",$D69+($E69-$D69)*$I$2/(1+EXP($I$3*(COUNT($H$9:Q$9)+$I$4))),TREND($D69:$E69,$D$9:$E$9,Q$9))</f>
        <v>0.4570487521572062</v>
      </c>
      <c r="R69" s="15">
        <f>IF($F69="s-curve",$D69+($E69-$D69)*$I$2/(1+EXP($I$3*(COUNT($H$9:R$9)+$I$4))),TREND($D69:$E69,$D$9:$E$9,R$9))</f>
        <v>0.4829035734830498</v>
      </c>
      <c r="S69" s="15">
        <f>IF($F69="s-curve",$D69+($E69-$D69)*$I$2/(1+EXP($I$3*(COUNT($H$9:S$9)+$I$4))),TREND($D69:$E69,$D$9:$E$9,S$9))</f>
        <v>0.5087583948089005</v>
      </c>
      <c r="T69" s="15">
        <f>IF($F69="s-curve",$D69+($E69-$D69)*$I$2/(1+EXP($I$3*(COUNT($H$9:T$9)+$I$4))),TREND($D69:$E69,$D$9:$E$9,T$9))</f>
        <v>0.53461321613474411</v>
      </c>
      <c r="U69" s="15">
        <f>IF($F69="s-curve",$D69+($E69-$D69)*$I$2/(1+EXP($I$3*(COUNT($H$9:U$9)+$I$4))),TREND($D69:$E69,$D$9:$E$9,U$9))</f>
        <v>0.56046803746059481</v>
      </c>
      <c r="V69" s="15">
        <f>IF($F69="s-curve",$D69+($E69-$D69)*$I$2/(1+EXP($I$3*(COUNT($H$9:V$9)+$I$4))),TREND($D69:$E69,$D$9:$E$9,V$9))</f>
        <v>0.58632285878643842</v>
      </c>
      <c r="W69" s="15">
        <f>IF($F69="s-curve",$D69+($E69-$D69)*$I$2/(1+EXP($I$3*(COUNT($H$9:W$9)+$I$4))),TREND($D69:$E69,$D$9:$E$9,W$9))</f>
        <v>0.61217768011228912</v>
      </c>
      <c r="X69" s="15">
        <f>IF($F69="s-curve",$D69+($E69-$D69)*$I$2/(1+EXP($I$3*(COUNT($H$9:X$9)+$I$4))),TREND($D69:$E69,$D$9:$E$9,X$9))</f>
        <v>0.63803250143813983</v>
      </c>
      <c r="Y69" s="15">
        <f>IF($F69="s-curve",$D69+($E69-$D69)*$I$2/(1+EXP($I$3*(COUNT($H$9:Y$9)+$I$4))),TREND($D69:$E69,$D$9:$E$9,Y$9))</f>
        <v>0.66388732276398343</v>
      </c>
      <c r="Z69" s="15">
        <f>IF($F69="s-curve",$D69+($E69-$D69)*$I$2/(1+EXP($I$3*(COUNT($H$9:Z$9)+$I$4))),TREND($D69:$E69,$D$9:$E$9,Z$9))</f>
        <v>0.68974214408983414</v>
      </c>
      <c r="AA69" s="15">
        <f>IF($F69="s-curve",$D69+($E69-$D69)*$I$2/(1+EXP($I$3*(COUNT($H$9:AA$9)+$I$4))),TREND($D69:$E69,$D$9:$E$9,AA$9))</f>
        <v>0.71559696541567774</v>
      </c>
      <c r="AB69" s="15">
        <f>IF($F69="s-curve",$D69+($E69-$D69)*$I$2/(1+EXP($I$3*(COUNT($H$9:AB$9)+$I$4))),TREND($D69:$E69,$D$9:$E$9,AB$9))</f>
        <v>0.74145178674152845</v>
      </c>
      <c r="AC69" s="15">
        <f>IF($F69="s-curve",$D69+($E69-$D69)*$I$2/(1+EXP($I$3*(COUNT($H$9:AC$9)+$I$4))),TREND($D69:$E69,$D$9:$E$9,AC$9))</f>
        <v>0.76730660806737205</v>
      </c>
      <c r="AD69" s="15">
        <f>IF($F69="s-curve",$D69+($E69-$D69)*$I$2/(1+EXP($I$3*(COUNT($H$9:AD$9)+$I$4))),TREND($D69:$E69,$D$9:$E$9,AD$9))</f>
        <v>0.79316142939322276</v>
      </c>
      <c r="AE69" s="15">
        <f>IF($F69="s-curve",$D69+($E69-$D69)*$I$2/(1+EXP($I$3*(COUNT($H$9:AE$9)+$I$4))),TREND($D69:$E69,$D$9:$E$9,AE$9))</f>
        <v>0.81901625071906636</v>
      </c>
      <c r="AF69" s="15">
        <f>IF($F69="s-curve",$D69+($E69-$D69)*$I$2/(1+EXP($I$3*(COUNT($H$9:AF$9)+$I$4))),TREND($D69:$E69,$D$9:$E$9,AF$9))</f>
        <v>0.84487107204491707</v>
      </c>
      <c r="AG69" s="15">
        <f>IF($F69="s-curve",$D69+($E69-$D69)*$I$2/(1+EXP($I$3*(COUNT($H$9:AG$9)+$I$4))),TREND($D69:$E69,$D$9:$E$9,AG$9))</f>
        <v>0.87072589337076067</v>
      </c>
      <c r="AH69" s="15">
        <f>IF($F69="s-curve",$D69+($E69-$D69)*$I$2/(1+EXP($I$3*(COUNT($H$9:AH$9)+$I$4))),TREND($D69:$E69,$D$9:$E$9,AH$9))</f>
        <v>0.89658071469661138</v>
      </c>
      <c r="AI69" s="15">
        <f>IF($F69="s-curve",$D69+($E69-$D69)*$I$2/(1+EXP($I$3*(COUNT($H$9:AI$9)+$I$4))),TREND($D69:$E69,$D$9:$E$9,AI$9))</f>
        <v>0.92243553602245498</v>
      </c>
      <c r="AJ69" s="15">
        <f>IF($F69="s-curve",$D69+($E69-$D69)*$I$2/(1+EXP($I$3*(COUNT($H$9:AJ$9)+$I$4))),TREND($D69:$E69,$D$9:$E$9,AJ$9))</f>
        <v>0.94829035734830569</v>
      </c>
      <c r="AK69" s="15">
        <f>IF($F69="s-curve",$D69+($E69-$D69)*$I$2/(1+EXP($I$3*(COUNT($H$9:AK$9)+$I$4))),TREND($D69:$E69,$D$9:$E$9,AK$9))</f>
        <v>0.9741451786741564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3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3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3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4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4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4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4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4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4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4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'SYVbT-passenger'!B7/SUM('SYVbT-passenger'!7:7)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4"/>
        <v>0</v>
      </c>
      <c r="I80" s="15">
        <f>IF($F80="s-curve",$D80+($E80-$D80)*$I$2/(1+EXP($I$3*(COUNT($H$9:I$9)+$I$4))),TREND($D80:$E80,$D$9:$E$9,I$9))</f>
        <v>1.4774031693273055E-2</v>
      </c>
      <c r="J80" s="15">
        <f>IF($F80="s-curve",$D80+($E80-$D80)*$I$2/(1+EXP($I$3*(COUNT($H$9:J$9)+$I$4))),TREND($D80:$E80,$D$9:$E$9,J$9))</f>
        <v>1.984030573407751E-2</v>
      </c>
      <c r="K80" s="15">
        <f>IF($F80="s-curve",$D80+($E80-$D80)*$I$2/(1+EXP($I$3*(COUNT($H$9:K$9)+$I$4))),TREND($D80:$E80,$D$9:$E$9,K$9))</f>
        <v>2.6596993576865863E-2</v>
      </c>
      <c r="L80" s="15">
        <f>IF($F80="s-curve",$D80+($E80-$D80)*$I$2/(1+EXP($I$3*(COUNT($H$9:L$9)+$I$4))),TREND($D80:$E80,$D$9:$E$9,L$9))</f>
        <v>3.5571189272636181E-2</v>
      </c>
      <c r="M80" s="15">
        <f>IF($F80="s-curve",$D80+($E80-$D80)*$I$2/(1+EXP($I$3*(COUNT($H$9:M$9)+$I$4))),TREND($D80:$E80,$D$9:$E$9,M$9))</f>
        <v>4.7425873177566781E-2</v>
      </c>
      <c r="N80" s="15">
        <f>IF($F80="s-curve",$D80+($E80-$D80)*$I$2/(1+EXP($I$3*(COUNT($H$9:N$9)+$I$4))),TREND($D80:$E80,$D$9:$E$9,N$9))</f>
        <v>6.2973356056996513E-2</v>
      </c>
      <c r="O80" s="15">
        <f>IF($F80="s-curve",$D80+($E80-$D80)*$I$2/(1+EXP($I$3*(COUNT($H$9:O$9)+$I$4))),TREND($D80:$E80,$D$9:$E$9,O$9))</f>
        <v>8.317269649392238E-2</v>
      </c>
      <c r="P80" s="15">
        <f>IF($F80="s-curve",$D80+($E80-$D80)*$I$2/(1+EXP($I$3*(COUNT($H$9:P$9)+$I$4))),TREND($D80:$E80,$D$9:$E$9,P$9))</f>
        <v>0.10909682119561293</v>
      </c>
      <c r="Q80" s="15">
        <f>IF($F80="s-curve",$D80+($E80-$D80)*$I$2/(1+EXP($I$3*(COUNT($H$9:Q$9)+$I$4))),TREND($D80:$E80,$D$9:$E$9,Q$9))</f>
        <v>0.14185106490048782</v>
      </c>
      <c r="R80" s="15">
        <f>IF($F80="s-curve",$D80+($E80-$D80)*$I$2/(1+EXP($I$3*(COUNT($H$9:R$9)+$I$4))),TREND($D80:$E80,$D$9:$E$9,R$9))</f>
        <v>0.18242552380635635</v>
      </c>
      <c r="S80" s="15">
        <f>IF($F80="s-curve",$D80+($E80-$D80)*$I$2/(1+EXP($I$3*(COUNT($H$9:S$9)+$I$4))),TREND($D80:$E80,$D$9:$E$9,S$9))</f>
        <v>0.23147521650098238</v>
      </c>
      <c r="T80" s="15">
        <f>IF($F80="s-curve",$D80+($E80-$D80)*$I$2/(1+EXP($I$3*(COUNT($H$9:T$9)+$I$4))),TREND($D80:$E80,$D$9:$E$9,T$9))</f>
        <v>0.28905049737499605</v>
      </c>
      <c r="U80" s="15">
        <f>IF($F80="s-curve",$D80+($E80-$D80)*$I$2/(1+EXP($I$3*(COUNT($H$9:U$9)+$I$4))),TREND($D80:$E80,$D$9:$E$9,U$9))</f>
        <v>0.35434369377420455</v>
      </c>
      <c r="V80" s="15">
        <f>IF($F80="s-curve",$D80+($E80-$D80)*$I$2/(1+EXP($I$3*(COUNT($H$9:V$9)+$I$4))),TREND($D80:$E80,$D$9:$E$9,V$9))</f>
        <v>0.42555748318834102</v>
      </c>
      <c r="W80" s="15">
        <f>IF($F80="s-curve",$D80+($E80-$D80)*$I$2/(1+EXP($I$3*(COUNT($H$9:W$9)+$I$4))),TREND($D80:$E80,$D$9:$E$9,W$9))</f>
        <v>0.5</v>
      </c>
      <c r="X80" s="15">
        <f>IF($F80="s-curve",$D80+($E80-$D80)*$I$2/(1+EXP($I$3*(COUNT($H$9:X$9)+$I$4))),TREND($D80:$E80,$D$9:$E$9,X$9))</f>
        <v>0.57444251681165903</v>
      </c>
      <c r="Y80" s="15">
        <f>IF($F80="s-curve",$D80+($E80-$D80)*$I$2/(1+EXP($I$3*(COUNT($H$9:Y$9)+$I$4))),TREND($D80:$E80,$D$9:$E$9,Y$9))</f>
        <v>0.6456563062257954</v>
      </c>
      <c r="Z80" s="15">
        <f>IF($F80="s-curve",$D80+($E80-$D80)*$I$2/(1+EXP($I$3*(COUNT($H$9:Z$9)+$I$4))),TREND($D80:$E80,$D$9:$E$9,Z$9))</f>
        <v>0.71094950262500389</v>
      </c>
      <c r="AA80" s="15">
        <f>IF($F80="s-curve",$D80+($E80-$D80)*$I$2/(1+EXP($I$3*(COUNT($H$9:AA$9)+$I$4))),TREND($D80:$E80,$D$9:$E$9,AA$9))</f>
        <v>0.76852478349901754</v>
      </c>
      <c r="AB80" s="15">
        <f>IF($F80="s-curve",$D80+($E80-$D80)*$I$2/(1+EXP($I$3*(COUNT($H$9:AB$9)+$I$4))),TREND($D80:$E80,$D$9:$E$9,AB$9))</f>
        <v>0.81757447619364365</v>
      </c>
      <c r="AC80" s="15">
        <f>IF($F80="s-curve",$D80+($E80-$D80)*$I$2/(1+EXP($I$3*(COUNT($H$9:AC$9)+$I$4))),TREND($D80:$E80,$D$9:$E$9,AC$9))</f>
        <v>0.85814893509951229</v>
      </c>
      <c r="AD80" s="15">
        <f>IF($F80="s-curve",$D80+($E80-$D80)*$I$2/(1+EXP($I$3*(COUNT($H$9:AD$9)+$I$4))),TREND($D80:$E80,$D$9:$E$9,AD$9))</f>
        <v>0.89090317880438707</v>
      </c>
      <c r="AE80" s="15">
        <f>IF($F80="s-curve",$D80+($E80-$D80)*$I$2/(1+EXP($I$3*(COUNT($H$9:AE$9)+$I$4))),TREND($D80:$E80,$D$9:$E$9,AE$9))</f>
        <v>0.91682730350607766</v>
      </c>
      <c r="AF80" s="15">
        <f>IF($F80="s-curve",$D80+($E80-$D80)*$I$2/(1+EXP($I$3*(COUNT($H$9:AF$9)+$I$4))),TREND($D80:$E80,$D$9:$E$9,AF$9))</f>
        <v>0.9370266439430035</v>
      </c>
      <c r="AG80" s="15">
        <f>IF($F80="s-curve",$D80+($E80-$D80)*$I$2/(1+EXP($I$3*(COUNT($H$9:AG$9)+$I$4))),TREND($D80:$E80,$D$9:$E$9,AG$9))</f>
        <v>0.95257412682243336</v>
      </c>
      <c r="AH80" s="15">
        <f>IF($F80="s-curve",$D80+($E80-$D80)*$I$2/(1+EXP($I$3*(COUNT($H$9:AH$9)+$I$4))),TREND($D80:$E80,$D$9:$E$9,AH$9))</f>
        <v>0.96442881072736386</v>
      </c>
      <c r="AI80" s="15">
        <f>IF($F80="s-curve",$D80+($E80-$D80)*$I$2/(1+EXP($I$3*(COUNT($H$9:AI$9)+$I$4))),TREND($D80:$E80,$D$9:$E$9,AI$9))</f>
        <v>0.97340300642313404</v>
      </c>
      <c r="AJ80" s="15">
        <f>IF($F80="s-curve",$D80+($E80-$D80)*$I$2/(1+EXP($I$3*(COUNT($H$9:AJ$9)+$I$4))),TREND($D80:$E80,$D$9:$E$9,AJ$9))</f>
        <v>0.98015969426592253</v>
      </c>
      <c r="AK80" s="15">
        <f>IF($F80="s-curve",$D80+($E80-$D80)*$I$2/(1+EXP($I$3*(COUNT($H$9:AK$9)+$I$4))),TREND($D80:$E80,$D$9:$E$9,AK$9))</f>
        <v>0.98522596830672693</v>
      </c>
      <c r="AL80" s="15">
        <f>IF($F80="s-curve",$D80+($E80-$D80)*$I$2/(1+EXP($I$3*(COUNT($H$9:AL$9)+$I$4))),TREND($D80:$E80,$D$9:$E$9,AL$9))</f>
        <v>0.98901305736940681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4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1</v>
      </c>
      <c r="E82" s="33">
        <v>1</v>
      </c>
      <c r="F82" s="9" t="str">
        <f>IF(D82=E82,"n/a",IF(OR(C82="battery electric vehicle",C82="natural gas vehicle",C82="plugin hybrid vehicle"),"s-curve","linear"))</f>
        <v>n/a</v>
      </c>
      <c r="H82" s="29">
        <f t="shared" si="4"/>
        <v>1</v>
      </c>
      <c r="I82" s="15">
        <f>IF($F82="s-curve",$D82+($E82-$D82)*$I$2/(1+EXP($I$3*(COUNT($H$9:I$9)+$I$4))),TREND($D82:$E82,$D$9:$E$9,I$9))</f>
        <v>1</v>
      </c>
      <c r="J82" s="15">
        <f>IF($F82="s-curve",$D82+($E82-$D82)*$I$2/(1+EXP($I$3*(COUNT($H$9:J$9)+$I$4))),TREND($D82:$E82,$D$9:$E$9,J$9))</f>
        <v>1</v>
      </c>
      <c r="K82" s="15">
        <f>IF($F82="s-curve",$D82+($E82-$D82)*$I$2/(1+EXP($I$3*(COUNT($H$9:K$9)+$I$4))),TREND($D82:$E82,$D$9:$E$9,K$9))</f>
        <v>1</v>
      </c>
      <c r="L82" s="15">
        <f>IF($F82="s-curve",$D82+($E82-$D82)*$I$2/(1+EXP($I$3*(COUNT($H$9:L$9)+$I$4))),TREND($D82:$E82,$D$9:$E$9,L$9))</f>
        <v>1</v>
      </c>
      <c r="M82" s="15">
        <f>IF($F82="s-curve",$D82+($E82-$D82)*$I$2/(1+EXP($I$3*(COUNT($H$9:M$9)+$I$4))),TREND($D82:$E82,$D$9:$E$9,M$9))</f>
        <v>1</v>
      </c>
      <c r="N82" s="15">
        <f>IF($F82="s-curve",$D82+($E82-$D82)*$I$2/(1+EXP($I$3*(COUNT($H$9:N$9)+$I$4))),TREND($D82:$E82,$D$9:$E$9,N$9))</f>
        <v>1</v>
      </c>
      <c r="O82" s="15">
        <f>IF($F82="s-curve",$D82+($E82-$D82)*$I$2/(1+EXP($I$3*(COUNT($H$9:O$9)+$I$4))),TREND($D82:$E82,$D$9:$E$9,O$9))</f>
        <v>1</v>
      </c>
      <c r="P82" s="15">
        <f>IF($F82="s-curve",$D82+($E82-$D82)*$I$2/(1+EXP($I$3*(COUNT($H$9:P$9)+$I$4))),TREND($D82:$E82,$D$9:$E$9,P$9))</f>
        <v>1</v>
      </c>
      <c r="Q82" s="15">
        <f>IF($F82="s-curve",$D82+($E82-$D82)*$I$2/(1+EXP($I$3*(COUNT($H$9:Q$9)+$I$4))),TREND($D82:$E82,$D$9:$E$9,Q$9))</f>
        <v>1</v>
      </c>
      <c r="R82" s="15">
        <f>IF($F82="s-curve",$D82+($E82-$D82)*$I$2/(1+EXP($I$3*(COUNT($H$9:R$9)+$I$4))),TREND($D82:$E82,$D$9:$E$9,R$9))</f>
        <v>1</v>
      </c>
      <c r="S82" s="15">
        <f>IF($F82="s-curve",$D82+($E82-$D82)*$I$2/(1+EXP($I$3*(COUNT($H$9:S$9)+$I$4))),TREND($D82:$E82,$D$9:$E$9,S$9))</f>
        <v>1</v>
      </c>
      <c r="T82" s="15">
        <f>IF($F82="s-curve",$D82+($E82-$D82)*$I$2/(1+EXP($I$3*(COUNT($H$9:T$9)+$I$4))),TREND($D82:$E82,$D$9:$E$9,T$9))</f>
        <v>1</v>
      </c>
      <c r="U82" s="15">
        <f>IF($F82="s-curve",$D82+($E82-$D82)*$I$2/(1+EXP($I$3*(COUNT($H$9:U$9)+$I$4))),TREND($D82:$E82,$D$9:$E$9,U$9))</f>
        <v>1</v>
      </c>
      <c r="V82" s="15">
        <f>IF($F82="s-curve",$D82+($E82-$D82)*$I$2/(1+EXP($I$3*(COUNT($H$9:V$9)+$I$4))),TREND($D82:$E82,$D$9:$E$9,V$9))</f>
        <v>1</v>
      </c>
      <c r="W82" s="15">
        <f>IF($F82="s-curve",$D82+($E82-$D82)*$I$2/(1+EXP($I$3*(COUNT($H$9:W$9)+$I$4))),TREND($D82:$E82,$D$9:$E$9,W$9))</f>
        <v>1</v>
      </c>
      <c r="X82" s="15">
        <f>IF($F82="s-curve",$D82+($E82-$D82)*$I$2/(1+EXP($I$3*(COUNT($H$9:X$9)+$I$4))),TREND($D82:$E82,$D$9:$E$9,X$9))</f>
        <v>1</v>
      </c>
      <c r="Y82" s="15">
        <f>IF($F82="s-curve",$D82+($E82-$D82)*$I$2/(1+EXP($I$3*(COUNT($H$9:Y$9)+$I$4))),TREND($D82:$E82,$D$9:$E$9,Y$9))</f>
        <v>1</v>
      </c>
      <c r="Z82" s="15">
        <f>IF($F82="s-curve",$D82+($E82-$D82)*$I$2/(1+EXP($I$3*(COUNT($H$9:Z$9)+$I$4))),TREND($D82:$E82,$D$9:$E$9,Z$9))</f>
        <v>1</v>
      </c>
      <c r="AA82" s="15">
        <f>IF($F82="s-curve",$D82+($E82-$D82)*$I$2/(1+EXP($I$3*(COUNT($H$9:AA$9)+$I$4))),TREND($D82:$E82,$D$9:$E$9,AA$9))</f>
        <v>1</v>
      </c>
      <c r="AB82" s="15">
        <f>IF($F82="s-curve",$D82+($E82-$D82)*$I$2/(1+EXP($I$3*(COUNT($H$9:AB$9)+$I$4))),TREND($D82:$E82,$D$9:$E$9,AB$9))</f>
        <v>1</v>
      </c>
      <c r="AC82" s="15">
        <f>IF($F82="s-curve",$D82+($E82-$D82)*$I$2/(1+EXP($I$3*(COUNT($H$9:AC$9)+$I$4))),TREND($D82:$E82,$D$9:$E$9,AC$9))</f>
        <v>1</v>
      </c>
      <c r="AD82" s="15">
        <f>IF($F82="s-curve",$D82+($E82-$D82)*$I$2/(1+EXP($I$3*(COUNT($H$9:AD$9)+$I$4))),TREND($D82:$E82,$D$9:$E$9,AD$9))</f>
        <v>1</v>
      </c>
      <c r="AE82" s="15">
        <f>IF($F82="s-curve",$D82+($E82-$D82)*$I$2/(1+EXP($I$3*(COUNT($H$9:AE$9)+$I$4))),TREND($D82:$E82,$D$9:$E$9,AE$9))</f>
        <v>1</v>
      </c>
      <c r="AF82" s="15">
        <f>IF($F82="s-curve",$D82+($E82-$D82)*$I$2/(1+EXP($I$3*(COUNT($H$9:AF$9)+$I$4))),TREND($D82:$E82,$D$9:$E$9,AF$9))</f>
        <v>1</v>
      </c>
      <c r="AG82" s="15">
        <f>IF($F82="s-curve",$D82+($E82-$D82)*$I$2/(1+EXP($I$3*(COUNT($H$9:AG$9)+$I$4))),TREND($D82:$E82,$D$9:$E$9,AG$9))</f>
        <v>1</v>
      </c>
      <c r="AH82" s="15">
        <f>IF($F82="s-curve",$D82+($E82-$D82)*$I$2/(1+EXP($I$3*(COUNT($H$9:AH$9)+$I$4))),TREND($D82:$E82,$D$9:$E$9,AH$9))</f>
        <v>1</v>
      </c>
      <c r="AI82" s="15">
        <f>IF($F82="s-curve",$D82+($E82-$D82)*$I$2/(1+EXP($I$3*(COUNT($H$9:AI$9)+$I$4))),TREND($D82:$E82,$D$9:$E$9,AI$9))</f>
        <v>1</v>
      </c>
      <c r="AJ82" s="15">
        <f>IF($F82="s-curve",$D82+($E82-$D82)*$I$2/(1+EXP($I$3*(COUNT($H$9:AJ$9)+$I$4))),TREND($D82:$E82,$D$9:$E$9,AJ$9))</f>
        <v>1</v>
      </c>
      <c r="AK82" s="15">
        <f>IF($F82="s-curve",$D82+($E82-$D82)*$I$2/(1+EXP($I$3*(COUNT($H$9:AK$9)+$I$4))),TREND($D82:$E82,$D$9:$E$9,AK$9))</f>
        <v>1</v>
      </c>
      <c r="AL82" s="15">
        <f>IF($F82="s-curve",$D82+($E82-$D82)*$I$2/(1+EXP($I$3*(COUNT($H$9:AL$9)+$I$4))),TREND($D82:$E82,$D$9:$E$9,AL$9))</f>
        <v>1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4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4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4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4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4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4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4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4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4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4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4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B6" sqref="B6:AF6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Data!H10</f>
        <v>5.225957218961489E-2</v>
      </c>
      <c r="C2">
        <f>Data!I10</f>
        <v>5.860265758786775E-2</v>
      </c>
      <c r="D2">
        <f>Data!J10</f>
        <v>6.2672341898661429E-2</v>
      </c>
      <c r="E2">
        <f>Data!K10</f>
        <v>6.9305830513774952E-2</v>
      </c>
      <c r="F2">
        <f>Data!L10</f>
        <v>8.0039958301982059E-2</v>
      </c>
      <c r="G2">
        <f>Data!M10</f>
        <v>9.7206989524203091E-2</v>
      </c>
      <c r="H2">
        <f>Data!N10</f>
        <v>0.12415343617586547</v>
      </c>
      <c r="I2">
        <f>Data!O10</f>
        <v>0.16523300050310455</v>
      </c>
      <c r="J2">
        <f>Data!P10</f>
        <v>0.22515161616538465</v>
      </c>
      <c r="K2">
        <f>Data!Q10</f>
        <v>0.30714622993474716</v>
      </c>
      <c r="L2">
        <f>Data!R10</f>
        <v>0.41007012715218821</v>
      </c>
      <c r="M2">
        <f>Data!S10</f>
        <v>0.52612978609480743</v>
      </c>
      <c r="N2">
        <f>Data!T10</f>
        <v>0.6421894450374267</v>
      </c>
      <c r="O2">
        <f>Data!U10</f>
        <v>0.74511334225486781</v>
      </c>
      <c r="P2">
        <f>Data!V10</f>
        <v>0.82710795602423015</v>
      </c>
      <c r="Q2">
        <f>Data!W10</f>
        <v>0.88702657168651022</v>
      </c>
      <c r="R2">
        <f>Data!X10</f>
        <v>0.92810613601374947</v>
      </c>
      <c r="S2">
        <f>Data!Y10</f>
        <v>0.95505258266541193</v>
      </c>
      <c r="T2">
        <f>Data!Z10</f>
        <v>0.97221961388763278</v>
      </c>
      <c r="U2">
        <f>Data!AA10</f>
        <v>0.98295374167583993</v>
      </c>
      <c r="V2">
        <f>Data!AB10</f>
        <v>0.98958723029095352</v>
      </c>
      <c r="W2">
        <f>Data!AC10</f>
        <v>0.99365691460174721</v>
      </c>
      <c r="X2">
        <f>Data!AD10</f>
        <v>0.99614256593988948</v>
      </c>
      <c r="Y2">
        <f>Data!AE10</f>
        <v>0.99765659507171722</v>
      </c>
      <c r="Z2">
        <f>Data!AF10</f>
        <v>0.99857726888577869</v>
      </c>
      <c r="AA2">
        <f>Data!AG10</f>
        <v>0.9991365599512616</v>
      </c>
      <c r="AB2">
        <f>Data!AH10</f>
        <v>0.99947610933815767</v>
      </c>
      <c r="AC2">
        <f>Data!AI10</f>
        <v>0.99968217512388557</v>
      </c>
      <c r="AD2">
        <f>Data!AJ10</f>
        <v>0.99980720402878975</v>
      </c>
      <c r="AE2">
        <f>Data!AK10</f>
        <v>0.99988305397176525</v>
      </c>
      <c r="AF2">
        <f>Data!AL10</f>
        <v>0.99992906520431912</v>
      </c>
    </row>
    <row r="3" spans="1:32" x14ac:dyDescent="0.35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35">
      <c r="A4" s="15" t="s">
        <v>3</v>
      </c>
      <c r="B4" s="15">
        <f>Data!H12</f>
        <v>1</v>
      </c>
      <c r="C4" s="15">
        <f>Data!I12</f>
        <v>1</v>
      </c>
      <c r="D4" s="15">
        <f>Data!J12</f>
        <v>1</v>
      </c>
      <c r="E4" s="15">
        <f>Data!K12</f>
        <v>1</v>
      </c>
      <c r="F4" s="15">
        <f>Data!L12</f>
        <v>1</v>
      </c>
      <c r="G4" s="15">
        <f>Data!M12</f>
        <v>1</v>
      </c>
      <c r="H4" s="15">
        <f>Data!N12</f>
        <v>1</v>
      </c>
      <c r="I4" s="15">
        <f>Data!O12</f>
        <v>1</v>
      </c>
      <c r="J4" s="15">
        <f>Data!P12</f>
        <v>1</v>
      </c>
      <c r="K4" s="15">
        <f>Data!Q12</f>
        <v>1</v>
      </c>
      <c r="L4" s="15">
        <f>Data!R12</f>
        <v>1</v>
      </c>
      <c r="M4" s="15">
        <f>Data!S12</f>
        <v>1</v>
      </c>
      <c r="N4" s="15">
        <f>Data!T12</f>
        <v>1</v>
      </c>
      <c r="O4" s="15">
        <f>Data!U12</f>
        <v>1</v>
      </c>
      <c r="P4" s="15">
        <f>Data!V12</f>
        <v>1</v>
      </c>
      <c r="Q4" s="15">
        <f>Data!W12</f>
        <v>1</v>
      </c>
      <c r="R4" s="15">
        <f>Data!X12</f>
        <v>1</v>
      </c>
      <c r="S4" s="15">
        <f>Data!Y12</f>
        <v>1</v>
      </c>
      <c r="T4" s="15">
        <f>Data!Z12</f>
        <v>1</v>
      </c>
      <c r="U4" s="15">
        <f>Data!AA12</f>
        <v>1</v>
      </c>
      <c r="V4" s="15">
        <f>Data!AB12</f>
        <v>1</v>
      </c>
      <c r="W4" s="15">
        <f>Data!AC12</f>
        <v>1</v>
      </c>
      <c r="X4" s="15">
        <f>Data!AD12</f>
        <v>1</v>
      </c>
      <c r="Y4" s="15">
        <f>Data!AE12</f>
        <v>1</v>
      </c>
      <c r="Z4" s="15">
        <f>Data!AF12</f>
        <v>1</v>
      </c>
      <c r="AA4" s="15">
        <f>Data!AG12</f>
        <v>1</v>
      </c>
      <c r="AB4" s="15">
        <f>Data!AH12</f>
        <v>1</v>
      </c>
      <c r="AC4" s="15">
        <f>Data!AI12</f>
        <v>1</v>
      </c>
      <c r="AD4" s="15">
        <f>Data!AJ12</f>
        <v>1</v>
      </c>
      <c r="AE4" s="15">
        <f>Data!AK12</f>
        <v>1</v>
      </c>
      <c r="AF4" s="15">
        <f>Data!AL12</f>
        <v>1</v>
      </c>
    </row>
    <row r="5" spans="1:32" x14ac:dyDescent="0.35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35">
      <c r="A6" s="15" t="s">
        <v>5</v>
      </c>
      <c r="B6" s="15">
        <f>Data!H14</f>
        <v>4.731416359500128E-3</v>
      </c>
      <c r="C6" s="15">
        <f>Data!I14</f>
        <v>6.5982939484883251E-3</v>
      </c>
      <c r="D6" s="15">
        <f>Data!J14</f>
        <v>7.2384789476011274E-3</v>
      </c>
      <c r="E6" s="15">
        <f>Data!K14</f>
        <v>8.0922681753062484E-3</v>
      </c>
      <c r="F6" s="15">
        <f>Data!L14</f>
        <v>9.2262663398868933E-3</v>
      </c>
      <c r="G6" s="15">
        <f>Data!M14</f>
        <v>1.072424902776287E-2</v>
      </c>
      <c r="H6" s="15">
        <f>Data!N14</f>
        <v>1.2688861528628215E-2</v>
      </c>
      <c r="I6" s="15">
        <f>Data!O14</f>
        <v>1.5241292493779727E-2</v>
      </c>
      <c r="J6" s="15">
        <f>Data!P14</f>
        <v>1.8517119189194069E-2</v>
      </c>
      <c r="K6" s="15">
        <f>Data!Q14</f>
        <v>2.2656014027542817E-2</v>
      </c>
      <c r="L6" s="15">
        <f>Data!R14</f>
        <v>2.7783087638138769E-2</v>
      </c>
      <c r="M6" s="15">
        <f>Data!S14</f>
        <v>3.3981109541668948E-2</v>
      </c>
      <c r="N6" s="15">
        <f>Data!T14</f>
        <v>4.1256442624400702E-2</v>
      </c>
      <c r="O6" s="15">
        <f>Data!U14</f>
        <v>4.9507027678078935E-2</v>
      </c>
      <c r="P6" s="15">
        <f>Data!V14</f>
        <v>5.8505751265812284E-2</v>
      </c>
      <c r="Q6" s="15">
        <f>Data!W14</f>
        <v>6.7912463610069793E-2</v>
      </c>
      <c r="R6" s="15">
        <f>Data!X14</f>
        <v>7.7319175954327302E-2</v>
      </c>
      <c r="S6" s="15">
        <f>Data!Y14</f>
        <v>8.631789954206065E-2</v>
      </c>
      <c r="T6" s="15">
        <f>Data!Z14</f>
        <v>9.4568484595738883E-2</v>
      </c>
      <c r="U6" s="15">
        <f>Data!AA14</f>
        <v>0.10184381767847063</v>
      </c>
      <c r="V6" s="15">
        <f>Data!AB14</f>
        <v>0.10804183958200081</v>
      </c>
      <c r="W6" s="15">
        <f>Data!AC14</f>
        <v>0.11316891319259678</v>
      </c>
      <c r="X6" s="15">
        <f>Data!AD14</f>
        <v>0.11730780803094552</v>
      </c>
      <c r="Y6" s="15">
        <f>Data!AE14</f>
        <v>0.12058363472635987</v>
      </c>
      <c r="Z6" s="15">
        <f>Data!AF14</f>
        <v>0.12313606569151138</v>
      </c>
      <c r="AA6" s="15">
        <f>Data!AG14</f>
        <v>0.12510067819237675</v>
      </c>
      <c r="AB6" s="15">
        <f>Data!AH14</f>
        <v>0.12659866088025271</v>
      </c>
      <c r="AC6" s="15">
        <f>Data!AI14</f>
        <v>0.12773265904483333</v>
      </c>
      <c r="AD6" s="15">
        <f>Data!AJ14</f>
        <v>0.12858644827253848</v>
      </c>
      <c r="AE6" s="15">
        <f>Data!AK14</f>
        <v>0.12922663327165126</v>
      </c>
      <c r="AF6" s="15">
        <f>Data!AL14</f>
        <v>0.12970517777767385</v>
      </c>
    </row>
    <row r="7" spans="1:32" x14ac:dyDescent="0.35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35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2021-08-26T23:25:57Z</dcterms:modified>
</cp:coreProperties>
</file>