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fuels\BS\"/>
    </mc:Choice>
  </mc:AlternateContent>
  <xr:revisionPtr revIDLastSave="0" documentId="13_ncr:1_{EB36A26C-06DE-46E2-BBF2-96AE76947CBB}" xr6:coauthVersionLast="47" xr6:coauthVersionMax="47" xr10:uidLastSave="{00000000-0000-0000-0000-000000000000}"/>
  <bookViews>
    <workbookView xWindow="23130" yWindow="2295" windowWidth="29265" windowHeight="19425" xr2:uid="{00000000-000D-0000-FFFF-FFFF00000000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Monetizing Tax Credit Penalty" sheetId="17" r:id="rId7"/>
    <sheet name="BS-BSfTFpEUP" sheetId="10" r:id="rId8"/>
    <sheet name="BS-BSpUEO-PreRet" sheetId="11" r:id="rId9"/>
    <sheet name="BS-BSpUEO-PreNonRet" sheetId="18" r:id="rId10"/>
    <sheet name="BS-BSpUEO-NewBlt" sheetId="19" r:id="rId11"/>
    <sheet name="BS-BSpUECB" sheetId="16" r:id="rId12"/>
    <sheet name="JCT Table 1_Notes" sheetId="15" r:id="rId13"/>
  </sheets>
  <definedNames>
    <definedName name="dollars_2020_2012">About!$A$86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6" i="19" l="1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L14" i="19"/>
  <c r="K14" i="19"/>
  <c r="J14" i="19"/>
  <c r="I14" i="19"/>
  <c r="H14" i="19"/>
  <c r="G14" i="19"/>
  <c r="F14" i="19"/>
  <c r="E14" i="19"/>
  <c r="D14" i="19"/>
  <c r="C14" i="19"/>
  <c r="B14" i="19"/>
  <c r="AE13" i="19"/>
  <c r="AD13" i="19"/>
  <c r="AA13" i="19"/>
  <c r="Z13" i="19"/>
  <c r="W13" i="19"/>
  <c r="V13" i="19"/>
  <c r="S13" i="19"/>
  <c r="R13" i="19"/>
  <c r="O13" i="19"/>
  <c r="N13" i="19"/>
  <c r="K13" i="19"/>
  <c r="J13" i="19"/>
  <c r="G13" i="19"/>
  <c r="F13" i="19"/>
  <c r="C13" i="19"/>
  <c r="B13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O6" i="19"/>
  <c r="N6" i="19"/>
  <c r="M6" i="19"/>
  <c r="L6" i="19"/>
  <c r="K6" i="19"/>
  <c r="J6" i="19"/>
  <c r="I6" i="19"/>
  <c r="H6" i="19"/>
  <c r="G6" i="19"/>
  <c r="C6" i="19"/>
  <c r="D6" i="19" s="1"/>
  <c r="E6" i="19" s="1"/>
  <c r="F6" i="19" s="1"/>
  <c r="B6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AF2" i="19"/>
  <c r="AF13" i="19" s="1"/>
  <c r="AE2" i="19"/>
  <c r="AD2" i="19"/>
  <c r="AC2" i="19"/>
  <c r="AC13" i="19" s="1"/>
  <c r="AB2" i="19"/>
  <c r="AB13" i="19" s="1"/>
  <c r="AA2" i="19"/>
  <c r="Z2" i="19"/>
  <c r="Y2" i="19"/>
  <c r="Y13" i="19" s="1"/>
  <c r="X2" i="19"/>
  <c r="X13" i="19" s="1"/>
  <c r="W2" i="19"/>
  <c r="V2" i="19"/>
  <c r="U2" i="19"/>
  <c r="U13" i="19" s="1"/>
  <c r="T2" i="19"/>
  <c r="T13" i="19" s="1"/>
  <c r="S2" i="19"/>
  <c r="R2" i="19"/>
  <c r="Q2" i="19"/>
  <c r="Q13" i="19" s="1"/>
  <c r="P2" i="19"/>
  <c r="P13" i="19" s="1"/>
  <c r="O2" i="19"/>
  <c r="N2" i="19"/>
  <c r="M2" i="19"/>
  <c r="M13" i="19" s="1"/>
  <c r="L2" i="19"/>
  <c r="L13" i="19" s="1"/>
  <c r="K2" i="19"/>
  <c r="J2" i="19"/>
  <c r="I2" i="19"/>
  <c r="I13" i="19" s="1"/>
  <c r="H2" i="19"/>
  <c r="H13" i="19" s="1"/>
  <c r="G2" i="19"/>
  <c r="F2" i="19"/>
  <c r="E2" i="19"/>
  <c r="E13" i="19" s="1"/>
  <c r="D2" i="19"/>
  <c r="D13" i="19" s="1"/>
  <c r="C2" i="19"/>
  <c r="B2" i="19"/>
  <c r="D19" i="14"/>
  <c r="E19" i="14"/>
  <c r="F19" i="14"/>
  <c r="G19" i="14"/>
  <c r="H19" i="14"/>
  <c r="I19" i="14"/>
  <c r="C19" i="14"/>
  <c r="D5" i="14"/>
  <c r="E5" i="14"/>
  <c r="F5" i="14"/>
  <c r="G5" i="14"/>
  <c r="H5" i="14"/>
  <c r="I5" i="14"/>
  <c r="C5" i="14"/>
  <c r="J14" i="14"/>
  <c r="K14" i="14"/>
  <c r="L14" i="14"/>
  <c r="D50" i="14" l="1"/>
  <c r="D32" i="14"/>
  <c r="D38" i="14"/>
  <c r="D45" i="14"/>
  <c r="C7" i="14"/>
  <c r="C12" i="14"/>
  <c r="C14" i="14" s="1"/>
  <c r="C21" i="14"/>
  <c r="C26" i="14"/>
  <c r="C27" i="14"/>
  <c r="C31" i="14"/>
  <c r="C37" i="14"/>
  <c r="C44" i="14"/>
  <c r="D49" i="14"/>
  <c r="C55" i="14"/>
  <c r="C61" i="14"/>
  <c r="C67" i="14"/>
  <c r="C74" i="14"/>
  <c r="C76" i="14"/>
  <c r="C84" i="14" s="1"/>
  <c r="C92" i="14" s="1"/>
  <c r="C100" i="14" s="1"/>
  <c r="C81" i="14"/>
  <c r="C89" i="14"/>
  <c r="C97" i="14"/>
  <c r="D105" i="14"/>
  <c r="D107" i="14"/>
  <c r="D51" i="14" l="1"/>
  <c r="A30" i="17"/>
  <c r="H6" i="11" l="1"/>
  <c r="H14" i="16"/>
  <c r="I14" i="16"/>
  <c r="J14" i="16"/>
  <c r="Q14" i="16"/>
  <c r="G6" i="11"/>
  <c r="AF14" i="16"/>
  <c r="X14" i="16"/>
  <c r="P14" i="16"/>
  <c r="N6" i="11"/>
  <c r="Y14" i="16"/>
  <c r="O6" i="11"/>
  <c r="AE14" i="16"/>
  <c r="W14" i="16"/>
  <c r="O14" i="16"/>
  <c r="M6" i="11"/>
  <c r="AD14" i="16"/>
  <c r="V14" i="16"/>
  <c r="N14" i="16"/>
  <c r="L6" i="11"/>
  <c r="AC14" i="16"/>
  <c r="U14" i="16"/>
  <c r="M14" i="16"/>
  <c r="K6" i="11"/>
  <c r="AB14" i="16"/>
  <c r="L14" i="16"/>
  <c r="AA14" i="16"/>
  <c r="S14" i="16"/>
  <c r="K14" i="16"/>
  <c r="I6" i="11"/>
  <c r="T14" i="16"/>
  <c r="J6" i="11"/>
  <c r="Z14" i="16"/>
  <c r="R14" i="16"/>
  <c r="C14" i="11"/>
  <c r="D14" i="11"/>
  <c r="E14" i="11"/>
  <c r="F14" i="11"/>
  <c r="G14" i="11"/>
  <c r="H14" i="11"/>
  <c r="I14" i="11"/>
  <c r="J14" i="11"/>
  <c r="K14" i="11"/>
  <c r="L14" i="11"/>
  <c r="D12" i="14"/>
  <c r="E12" i="14"/>
  <c r="E14" i="14" s="1"/>
  <c r="C14" i="16" s="1"/>
  <c r="F12" i="14"/>
  <c r="F14" i="14" s="1"/>
  <c r="D14" i="16" s="1"/>
  <c r="G12" i="14"/>
  <c r="H12" i="14"/>
  <c r="I12" i="14"/>
  <c r="I14" i="14" s="1"/>
  <c r="G14" i="16" s="1"/>
  <c r="H14" i="14"/>
  <c r="F14" i="16" s="1"/>
  <c r="G14" i="14"/>
  <c r="E14" i="16" s="1"/>
  <c r="D14" i="14"/>
  <c r="B14" i="16" s="1"/>
  <c r="G10" i="12"/>
  <c r="H10" i="12"/>
  <c r="I10" i="12"/>
  <c r="F10" i="12"/>
  <c r="N9" i="12"/>
  <c r="C6" i="11" s="1"/>
  <c r="D6" i="11" s="1"/>
  <c r="E6" i="11" s="1"/>
  <c r="F6" i="11" s="1"/>
  <c r="M9" i="12"/>
  <c r="B6" i="11" s="1"/>
  <c r="L9" i="12"/>
  <c r="M10" i="12" l="1"/>
  <c r="B14" i="11" s="1"/>
  <c r="L10" i="12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D56" i="14"/>
  <c r="E56" i="14"/>
  <c r="F56" i="14"/>
  <c r="G56" i="14"/>
  <c r="H56" i="14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D26" i="14"/>
  <c r="E26" i="14"/>
  <c r="F26" i="14"/>
  <c r="G26" i="14"/>
  <c r="H26" i="14"/>
  <c r="I26" i="14"/>
  <c r="J26" i="14"/>
  <c r="K26" i="14"/>
  <c r="L26" i="14"/>
  <c r="M26" i="14"/>
  <c r="N26" i="14"/>
  <c r="O26" i="14" s="1"/>
  <c r="P26" i="14" s="1"/>
  <c r="Q26" i="14" s="1"/>
  <c r="R26" i="14" s="1"/>
  <c r="S26" i="14" s="1"/>
  <c r="T26" i="14" s="1"/>
  <c r="U26" i="14" s="1"/>
  <c r="V26" i="14" s="1"/>
  <c r="W26" i="14" s="1"/>
  <c r="X26" i="14" s="1"/>
  <c r="Y26" i="14" s="1"/>
  <c r="Z26" i="14" s="1"/>
  <c r="AA26" i="14" s="1"/>
  <c r="AB26" i="14" s="1"/>
  <c r="AC26" i="14" s="1"/>
  <c r="AD26" i="14" s="1"/>
  <c r="AE26" i="14" s="1"/>
  <c r="AF26" i="14" s="1"/>
  <c r="AG26" i="14" s="1"/>
  <c r="AH26" i="14" s="1"/>
  <c r="D44" i="14"/>
  <c r="D37" i="14"/>
  <c r="D31" i="14" l="1"/>
  <c r="E51" i="14"/>
  <c r="F51" i="14" s="1"/>
  <c r="E45" i="14" l="1"/>
  <c r="E32" i="14"/>
  <c r="D82" i="14" l="1"/>
  <c r="D39" i="14"/>
  <c r="D46" i="14"/>
  <c r="D55" i="14"/>
  <c r="D57" i="14"/>
  <c r="D61" i="14"/>
  <c r="D67" i="14"/>
  <c r="D74" i="14"/>
  <c r="D75" i="14"/>
  <c r="D76" i="14"/>
  <c r="D84" i="14" s="1"/>
  <c r="D92" i="14" s="1"/>
  <c r="D100" i="14" s="1"/>
  <c r="D77" i="14"/>
  <c r="D81" i="14"/>
  <c r="D89" i="14"/>
  <c r="D97" i="14"/>
  <c r="D85" i="14" l="1"/>
  <c r="D93" i="14" s="1"/>
  <c r="D101" i="14" s="1"/>
  <c r="D108" i="14"/>
  <c r="D83" i="14"/>
  <c r="D91" i="14" s="1"/>
  <c r="D99" i="14" s="1"/>
  <c r="D106" i="14"/>
  <c r="D109" i="14" s="1"/>
  <c r="E109" i="14" s="1"/>
  <c r="D63" i="14"/>
  <c r="D58" i="14"/>
  <c r="D33" i="14"/>
  <c r="D86" i="14"/>
  <c r="D68" i="14"/>
  <c r="D90" i="14"/>
  <c r="D98" i="14" s="1"/>
  <c r="D78" i="14"/>
  <c r="D62" i="14"/>
  <c r="D69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102" i="14" l="1"/>
  <c r="D64" i="14"/>
  <c r="D70" i="14"/>
  <c r="D94" i="14"/>
  <c r="E82" i="14"/>
  <c r="E90" i="14" s="1"/>
  <c r="E98" i="14" s="1"/>
  <c r="F82" i="14"/>
  <c r="F90" i="14" s="1"/>
  <c r="F98" i="14" s="1"/>
  <c r="G82" i="14"/>
  <c r="G90" i="14" s="1"/>
  <c r="G98" i="14" s="1"/>
  <c r="H82" i="14"/>
  <c r="H90" i="14" s="1"/>
  <c r="H98" i="14" s="1"/>
  <c r="I82" i="14"/>
  <c r="I90" i="14" s="1"/>
  <c r="I98" i="14" s="1"/>
  <c r="J82" i="14"/>
  <c r="J90" i="14" s="1"/>
  <c r="J98" i="14" s="1"/>
  <c r="K82" i="14"/>
  <c r="K90" i="14" s="1"/>
  <c r="K98" i="14" s="1"/>
  <c r="L82" i="14"/>
  <c r="L90" i="14" s="1"/>
  <c r="L98" i="14" s="1"/>
  <c r="M82" i="14"/>
  <c r="M90" i="14" s="1"/>
  <c r="M98" i="14" s="1"/>
  <c r="N82" i="14"/>
  <c r="N90" i="14" s="1"/>
  <c r="N98" i="14" s="1"/>
  <c r="O82" i="14"/>
  <c r="O90" i="14" s="1"/>
  <c r="O98" i="14" s="1"/>
  <c r="P82" i="14"/>
  <c r="P90" i="14" s="1"/>
  <c r="P98" i="14" s="1"/>
  <c r="Q82" i="14"/>
  <c r="Q90" i="14" s="1"/>
  <c r="Q98" i="14" s="1"/>
  <c r="R82" i="14"/>
  <c r="R90" i="14" s="1"/>
  <c r="R98" i="14" s="1"/>
  <c r="S82" i="14"/>
  <c r="S90" i="14" s="1"/>
  <c r="S98" i="14" s="1"/>
  <c r="T82" i="14"/>
  <c r="T90" i="14" s="1"/>
  <c r="T98" i="14" s="1"/>
  <c r="U82" i="14"/>
  <c r="U90" i="14" s="1"/>
  <c r="U98" i="14" s="1"/>
  <c r="V82" i="14"/>
  <c r="V90" i="14" s="1"/>
  <c r="V98" i="14" s="1"/>
  <c r="W82" i="14"/>
  <c r="W90" i="14" s="1"/>
  <c r="W98" i="14" s="1"/>
  <c r="X82" i="14"/>
  <c r="X90" i="14" s="1"/>
  <c r="X98" i="14" s="1"/>
  <c r="Y82" i="14"/>
  <c r="Y90" i="14" s="1"/>
  <c r="Y98" i="14" s="1"/>
  <c r="Z82" i="14"/>
  <c r="Z90" i="14" s="1"/>
  <c r="Z98" i="14" s="1"/>
  <c r="AA82" i="14"/>
  <c r="AA90" i="14" s="1"/>
  <c r="AA98" i="14" s="1"/>
  <c r="AB82" i="14"/>
  <c r="AB90" i="14" s="1"/>
  <c r="AB98" i="14" s="1"/>
  <c r="AC82" i="14"/>
  <c r="AC90" i="14" s="1"/>
  <c r="AC98" i="14" s="1"/>
  <c r="AD82" i="14"/>
  <c r="AD90" i="14" s="1"/>
  <c r="AD98" i="14" s="1"/>
  <c r="AE82" i="14"/>
  <c r="AE90" i="14" s="1"/>
  <c r="AE98" i="14" s="1"/>
  <c r="AF82" i="14"/>
  <c r="AF90" i="14" s="1"/>
  <c r="AF98" i="14" s="1"/>
  <c r="AG82" i="14"/>
  <c r="AG90" i="14" s="1"/>
  <c r="AG98" i="14" s="1"/>
  <c r="AH82" i="14"/>
  <c r="AH90" i="14" s="1"/>
  <c r="AH98" i="14" s="1"/>
  <c r="E75" i="14"/>
  <c r="E83" i="14" s="1"/>
  <c r="E91" i="14" s="1"/>
  <c r="E99" i="14" s="1"/>
  <c r="F75" i="14"/>
  <c r="F83" i="14" s="1"/>
  <c r="F91" i="14" s="1"/>
  <c r="F99" i="14" s="1"/>
  <c r="G75" i="14"/>
  <c r="G83" i="14" s="1"/>
  <c r="G91" i="14" s="1"/>
  <c r="G99" i="14" s="1"/>
  <c r="H75" i="14"/>
  <c r="H83" i="14" s="1"/>
  <c r="H91" i="14" s="1"/>
  <c r="H99" i="14" s="1"/>
  <c r="I75" i="14"/>
  <c r="I83" i="14" s="1"/>
  <c r="I91" i="14" s="1"/>
  <c r="I99" i="14" s="1"/>
  <c r="J75" i="14"/>
  <c r="J83" i="14" s="1"/>
  <c r="J91" i="14" s="1"/>
  <c r="J99" i="14" s="1"/>
  <c r="K75" i="14"/>
  <c r="K83" i="14" s="1"/>
  <c r="K91" i="14" s="1"/>
  <c r="K99" i="14" s="1"/>
  <c r="L75" i="14"/>
  <c r="L83" i="14" s="1"/>
  <c r="L91" i="14" s="1"/>
  <c r="L99" i="14" s="1"/>
  <c r="M75" i="14"/>
  <c r="M83" i="14" s="1"/>
  <c r="M91" i="14" s="1"/>
  <c r="M99" i="14" s="1"/>
  <c r="N75" i="14"/>
  <c r="N83" i="14" s="1"/>
  <c r="N91" i="14" s="1"/>
  <c r="N99" i="14" s="1"/>
  <c r="O75" i="14"/>
  <c r="O83" i="14" s="1"/>
  <c r="O91" i="14" s="1"/>
  <c r="O99" i="14" s="1"/>
  <c r="P75" i="14"/>
  <c r="P83" i="14" s="1"/>
  <c r="P91" i="14" s="1"/>
  <c r="P99" i="14" s="1"/>
  <c r="Q75" i="14"/>
  <c r="Q83" i="14" s="1"/>
  <c r="Q91" i="14" s="1"/>
  <c r="Q99" i="14" s="1"/>
  <c r="R75" i="14"/>
  <c r="R83" i="14" s="1"/>
  <c r="R91" i="14" s="1"/>
  <c r="R99" i="14" s="1"/>
  <c r="S75" i="14"/>
  <c r="S83" i="14" s="1"/>
  <c r="S91" i="14" s="1"/>
  <c r="S99" i="14" s="1"/>
  <c r="T75" i="14"/>
  <c r="T83" i="14" s="1"/>
  <c r="T91" i="14" s="1"/>
  <c r="T99" i="14" s="1"/>
  <c r="U75" i="14"/>
  <c r="U83" i="14" s="1"/>
  <c r="U91" i="14" s="1"/>
  <c r="U99" i="14" s="1"/>
  <c r="V75" i="14"/>
  <c r="V83" i="14" s="1"/>
  <c r="V91" i="14" s="1"/>
  <c r="V99" i="14" s="1"/>
  <c r="W75" i="14"/>
  <c r="W83" i="14" s="1"/>
  <c r="W91" i="14" s="1"/>
  <c r="W99" i="14" s="1"/>
  <c r="X75" i="14"/>
  <c r="X83" i="14" s="1"/>
  <c r="X91" i="14" s="1"/>
  <c r="X99" i="14" s="1"/>
  <c r="Y75" i="14"/>
  <c r="Y83" i="14" s="1"/>
  <c r="Y91" i="14" s="1"/>
  <c r="Y99" i="14" s="1"/>
  <c r="Z75" i="14"/>
  <c r="Z83" i="14" s="1"/>
  <c r="Z91" i="14" s="1"/>
  <c r="Z99" i="14" s="1"/>
  <c r="AA75" i="14"/>
  <c r="AA83" i="14" s="1"/>
  <c r="AA91" i="14" s="1"/>
  <c r="AA99" i="14" s="1"/>
  <c r="AB75" i="14"/>
  <c r="AB83" i="14" s="1"/>
  <c r="AB91" i="14" s="1"/>
  <c r="AB99" i="14" s="1"/>
  <c r="AC75" i="14"/>
  <c r="AC83" i="14" s="1"/>
  <c r="AC91" i="14" s="1"/>
  <c r="AC99" i="14" s="1"/>
  <c r="AD75" i="14"/>
  <c r="AD83" i="14" s="1"/>
  <c r="AD91" i="14" s="1"/>
  <c r="AD99" i="14" s="1"/>
  <c r="AE75" i="14"/>
  <c r="AE83" i="14" s="1"/>
  <c r="AE91" i="14" s="1"/>
  <c r="AE99" i="14" s="1"/>
  <c r="AF75" i="14"/>
  <c r="AF83" i="14" s="1"/>
  <c r="AF91" i="14" s="1"/>
  <c r="AF99" i="14" s="1"/>
  <c r="AG75" i="14"/>
  <c r="AG83" i="14" s="1"/>
  <c r="AG91" i="14" s="1"/>
  <c r="AG99" i="14" s="1"/>
  <c r="AH75" i="14"/>
  <c r="AH83" i="14" s="1"/>
  <c r="AH91" i="14" s="1"/>
  <c r="AH99" i="14" s="1"/>
  <c r="E76" i="14"/>
  <c r="E84" i="14" s="1"/>
  <c r="E92" i="14" s="1"/>
  <c r="E100" i="14" s="1"/>
  <c r="F76" i="14"/>
  <c r="F84" i="14" s="1"/>
  <c r="F92" i="14" s="1"/>
  <c r="F100" i="14" s="1"/>
  <c r="G76" i="14"/>
  <c r="G84" i="14" s="1"/>
  <c r="G92" i="14" s="1"/>
  <c r="G100" i="14" s="1"/>
  <c r="H76" i="14"/>
  <c r="H84" i="14" s="1"/>
  <c r="H92" i="14" s="1"/>
  <c r="H100" i="14" s="1"/>
  <c r="I76" i="14"/>
  <c r="I84" i="14" s="1"/>
  <c r="I92" i="14" s="1"/>
  <c r="I100" i="14" s="1"/>
  <c r="J76" i="14"/>
  <c r="J84" i="14" s="1"/>
  <c r="J92" i="14" s="1"/>
  <c r="J100" i="14" s="1"/>
  <c r="K76" i="14"/>
  <c r="K84" i="14" s="1"/>
  <c r="K92" i="14" s="1"/>
  <c r="K100" i="14" s="1"/>
  <c r="L76" i="14"/>
  <c r="L84" i="14" s="1"/>
  <c r="L92" i="14" s="1"/>
  <c r="L100" i="14" s="1"/>
  <c r="M76" i="14"/>
  <c r="M84" i="14" s="1"/>
  <c r="M92" i="14" s="1"/>
  <c r="M100" i="14" s="1"/>
  <c r="N76" i="14"/>
  <c r="N84" i="14" s="1"/>
  <c r="N92" i="14" s="1"/>
  <c r="N100" i="14" s="1"/>
  <c r="O76" i="14"/>
  <c r="O84" i="14" s="1"/>
  <c r="O92" i="14" s="1"/>
  <c r="O100" i="14" s="1"/>
  <c r="P76" i="14"/>
  <c r="P84" i="14" s="1"/>
  <c r="P92" i="14" s="1"/>
  <c r="P100" i="14" s="1"/>
  <c r="Q76" i="14"/>
  <c r="Q84" i="14" s="1"/>
  <c r="Q92" i="14" s="1"/>
  <c r="Q100" i="14" s="1"/>
  <c r="R76" i="14"/>
  <c r="R84" i="14" s="1"/>
  <c r="R92" i="14" s="1"/>
  <c r="R100" i="14" s="1"/>
  <c r="S76" i="14"/>
  <c r="S84" i="14" s="1"/>
  <c r="S92" i="14" s="1"/>
  <c r="S100" i="14" s="1"/>
  <c r="T76" i="14"/>
  <c r="T84" i="14" s="1"/>
  <c r="T92" i="14" s="1"/>
  <c r="T100" i="14" s="1"/>
  <c r="U76" i="14"/>
  <c r="U84" i="14" s="1"/>
  <c r="U92" i="14" s="1"/>
  <c r="U100" i="14" s="1"/>
  <c r="V76" i="14"/>
  <c r="V84" i="14" s="1"/>
  <c r="V92" i="14" s="1"/>
  <c r="V100" i="14" s="1"/>
  <c r="W76" i="14"/>
  <c r="W84" i="14" s="1"/>
  <c r="W92" i="14" s="1"/>
  <c r="W100" i="14" s="1"/>
  <c r="X76" i="14"/>
  <c r="X84" i="14" s="1"/>
  <c r="X92" i="14" s="1"/>
  <c r="X100" i="14" s="1"/>
  <c r="Y76" i="14"/>
  <c r="Y84" i="14" s="1"/>
  <c r="Y92" i="14" s="1"/>
  <c r="Y100" i="14" s="1"/>
  <c r="Z76" i="14"/>
  <c r="Z84" i="14" s="1"/>
  <c r="Z92" i="14" s="1"/>
  <c r="Z100" i="14" s="1"/>
  <c r="AA76" i="14"/>
  <c r="AA84" i="14" s="1"/>
  <c r="AA92" i="14" s="1"/>
  <c r="AA100" i="14" s="1"/>
  <c r="AB76" i="14"/>
  <c r="AB84" i="14" s="1"/>
  <c r="AB92" i="14" s="1"/>
  <c r="AB100" i="14" s="1"/>
  <c r="AC76" i="14"/>
  <c r="AC84" i="14" s="1"/>
  <c r="AC92" i="14" s="1"/>
  <c r="AC100" i="14" s="1"/>
  <c r="AD76" i="14"/>
  <c r="AD84" i="14" s="1"/>
  <c r="AD92" i="14" s="1"/>
  <c r="AD100" i="14" s="1"/>
  <c r="AE76" i="14"/>
  <c r="AE84" i="14" s="1"/>
  <c r="AE92" i="14" s="1"/>
  <c r="AE100" i="14" s="1"/>
  <c r="AF76" i="14"/>
  <c r="AF84" i="14" s="1"/>
  <c r="AF92" i="14" s="1"/>
  <c r="AF100" i="14" s="1"/>
  <c r="AG76" i="14"/>
  <c r="AG84" i="14" s="1"/>
  <c r="AG92" i="14" s="1"/>
  <c r="AG100" i="14" s="1"/>
  <c r="AH76" i="14"/>
  <c r="AH84" i="14" s="1"/>
  <c r="AH92" i="14" s="1"/>
  <c r="AH100" i="14" s="1"/>
  <c r="E77" i="14"/>
  <c r="E85" i="14" s="1"/>
  <c r="E93" i="14" s="1"/>
  <c r="E101" i="14" s="1"/>
  <c r="F77" i="14"/>
  <c r="F85" i="14" s="1"/>
  <c r="F93" i="14" s="1"/>
  <c r="F101" i="14" s="1"/>
  <c r="G77" i="14"/>
  <c r="G85" i="14" s="1"/>
  <c r="G93" i="14" s="1"/>
  <c r="G101" i="14" s="1"/>
  <c r="H77" i="14"/>
  <c r="H85" i="14" s="1"/>
  <c r="H93" i="14" s="1"/>
  <c r="H101" i="14" s="1"/>
  <c r="I77" i="14"/>
  <c r="I85" i="14" s="1"/>
  <c r="I93" i="14" s="1"/>
  <c r="I101" i="14" s="1"/>
  <c r="J77" i="14"/>
  <c r="J85" i="14" s="1"/>
  <c r="J93" i="14" s="1"/>
  <c r="J101" i="14" s="1"/>
  <c r="K77" i="14"/>
  <c r="K85" i="14" s="1"/>
  <c r="K93" i="14" s="1"/>
  <c r="K101" i="14" s="1"/>
  <c r="L77" i="14"/>
  <c r="L85" i="14" s="1"/>
  <c r="L93" i="14" s="1"/>
  <c r="L101" i="14" s="1"/>
  <c r="M77" i="14"/>
  <c r="M85" i="14" s="1"/>
  <c r="M93" i="14" s="1"/>
  <c r="M101" i="14" s="1"/>
  <c r="N77" i="14"/>
  <c r="N85" i="14" s="1"/>
  <c r="N93" i="14" s="1"/>
  <c r="N101" i="14" s="1"/>
  <c r="O77" i="14"/>
  <c r="O85" i="14" s="1"/>
  <c r="O93" i="14" s="1"/>
  <c r="O101" i="14" s="1"/>
  <c r="P77" i="14"/>
  <c r="P85" i="14" s="1"/>
  <c r="P93" i="14" s="1"/>
  <c r="P101" i="14" s="1"/>
  <c r="Q77" i="14"/>
  <c r="Q85" i="14" s="1"/>
  <c r="Q93" i="14" s="1"/>
  <c r="Q101" i="14" s="1"/>
  <c r="R77" i="14"/>
  <c r="R85" i="14" s="1"/>
  <c r="R93" i="14" s="1"/>
  <c r="R101" i="14" s="1"/>
  <c r="S77" i="14"/>
  <c r="S85" i="14" s="1"/>
  <c r="S93" i="14" s="1"/>
  <c r="S101" i="14" s="1"/>
  <c r="T77" i="14"/>
  <c r="T85" i="14" s="1"/>
  <c r="T93" i="14" s="1"/>
  <c r="T101" i="14" s="1"/>
  <c r="U77" i="14"/>
  <c r="U85" i="14" s="1"/>
  <c r="U93" i="14" s="1"/>
  <c r="U101" i="14" s="1"/>
  <c r="V77" i="14"/>
  <c r="V85" i="14" s="1"/>
  <c r="V93" i="14" s="1"/>
  <c r="V101" i="14" s="1"/>
  <c r="W77" i="14"/>
  <c r="W85" i="14" s="1"/>
  <c r="W93" i="14" s="1"/>
  <c r="W101" i="14" s="1"/>
  <c r="X77" i="14"/>
  <c r="X85" i="14" s="1"/>
  <c r="X93" i="14" s="1"/>
  <c r="X101" i="14" s="1"/>
  <c r="Y77" i="14"/>
  <c r="Y85" i="14" s="1"/>
  <c r="Y93" i="14" s="1"/>
  <c r="Y101" i="14" s="1"/>
  <c r="Z77" i="14"/>
  <c r="Z85" i="14" s="1"/>
  <c r="Z93" i="14" s="1"/>
  <c r="Z101" i="14" s="1"/>
  <c r="AA77" i="14"/>
  <c r="AA85" i="14" s="1"/>
  <c r="AA93" i="14" s="1"/>
  <c r="AA101" i="14" s="1"/>
  <c r="AB77" i="14"/>
  <c r="AB85" i="14" s="1"/>
  <c r="AB93" i="14" s="1"/>
  <c r="AB101" i="14" s="1"/>
  <c r="AC77" i="14"/>
  <c r="AC85" i="14" s="1"/>
  <c r="AC93" i="14" s="1"/>
  <c r="AC101" i="14" s="1"/>
  <c r="AD77" i="14"/>
  <c r="AD85" i="14" s="1"/>
  <c r="AD93" i="14" s="1"/>
  <c r="AD101" i="14" s="1"/>
  <c r="AE77" i="14"/>
  <c r="AE85" i="14" s="1"/>
  <c r="AE93" i="14" s="1"/>
  <c r="AE101" i="14" s="1"/>
  <c r="AF77" i="14"/>
  <c r="AF85" i="14" s="1"/>
  <c r="AF93" i="14" s="1"/>
  <c r="AF101" i="14" s="1"/>
  <c r="AG77" i="14"/>
  <c r="AG85" i="14" s="1"/>
  <c r="AG93" i="14" s="1"/>
  <c r="AG101" i="14" s="1"/>
  <c r="AH77" i="14"/>
  <c r="AH85" i="14" s="1"/>
  <c r="AH93" i="14" s="1"/>
  <c r="AH101" i="14" s="1"/>
  <c r="E57" i="14"/>
  <c r="E69" i="14" s="1"/>
  <c r="F57" i="14"/>
  <c r="F63" i="14" s="1"/>
  <c r="G57" i="14"/>
  <c r="G63" i="14" s="1"/>
  <c r="H57" i="14"/>
  <c r="H63" i="14" s="1"/>
  <c r="I57" i="14"/>
  <c r="I63" i="14" s="1"/>
  <c r="J57" i="14"/>
  <c r="K57" i="14"/>
  <c r="L57" i="14"/>
  <c r="L69" i="14" s="1"/>
  <c r="M57" i="14"/>
  <c r="M69" i="14" s="1"/>
  <c r="N57" i="14"/>
  <c r="N63" i="14" s="1"/>
  <c r="O57" i="14"/>
  <c r="O63" i="14" s="1"/>
  <c r="P57" i="14"/>
  <c r="P63" i="14" s="1"/>
  <c r="Q57" i="14"/>
  <c r="Q63" i="14" s="1"/>
  <c r="R57" i="14"/>
  <c r="S57" i="14"/>
  <c r="S69" i="14" s="1"/>
  <c r="T57" i="14"/>
  <c r="T69" i="14" s="1"/>
  <c r="U57" i="14"/>
  <c r="U69" i="14" s="1"/>
  <c r="V57" i="14"/>
  <c r="V63" i="14" s="1"/>
  <c r="W57" i="14"/>
  <c r="W63" i="14" s="1"/>
  <c r="X57" i="14"/>
  <c r="X63" i="14" s="1"/>
  <c r="Y57" i="14"/>
  <c r="Y63" i="14" s="1"/>
  <c r="Z57" i="14"/>
  <c r="AA57" i="14"/>
  <c r="AA69" i="14" s="1"/>
  <c r="AB57" i="14"/>
  <c r="AB69" i="14" s="1"/>
  <c r="AC57" i="14"/>
  <c r="AC69" i="14" s="1"/>
  <c r="AD57" i="14"/>
  <c r="AD63" i="14" s="1"/>
  <c r="AE57" i="14"/>
  <c r="AE63" i="14" s="1"/>
  <c r="AF57" i="14"/>
  <c r="AF63" i="14" s="1"/>
  <c r="AG57" i="14"/>
  <c r="AG63" i="14" s="1"/>
  <c r="AH57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B18" i="10" l="1"/>
  <c r="B10" i="10"/>
  <c r="B14" i="10"/>
  <c r="B11" i="10"/>
  <c r="B19" i="10"/>
  <c r="AB63" i="14"/>
  <c r="U63" i="14"/>
  <c r="T63" i="14"/>
  <c r="AA63" i="14"/>
  <c r="AG69" i="14"/>
  <c r="G69" i="14"/>
  <c r="M63" i="14"/>
  <c r="W69" i="14"/>
  <c r="AF69" i="14"/>
  <c r="L63" i="14"/>
  <c r="P69" i="14"/>
  <c r="E63" i="14"/>
  <c r="O69" i="14"/>
  <c r="H69" i="14"/>
  <c r="AE69" i="14"/>
  <c r="X69" i="14"/>
  <c r="AC63" i="14"/>
  <c r="I69" i="14"/>
  <c r="S63" i="14"/>
  <c r="Y69" i="14"/>
  <c r="K63" i="14"/>
  <c r="K69" i="14"/>
  <c r="AH69" i="14"/>
  <c r="AH63" i="14"/>
  <c r="Z69" i="14"/>
  <c r="Z63" i="14"/>
  <c r="R69" i="14"/>
  <c r="R63" i="14"/>
  <c r="J69" i="14"/>
  <c r="J63" i="14"/>
  <c r="Q69" i="14"/>
  <c r="AD69" i="14"/>
  <c r="V69" i="14"/>
  <c r="N69" i="14"/>
  <c r="F69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7" i="14" l="1"/>
  <c r="B7" i="16" s="1"/>
  <c r="E7" i="14"/>
  <c r="C7" i="16" s="1"/>
  <c r="F7" i="14"/>
  <c r="D7" i="16" s="1"/>
  <c r="G7" i="14"/>
  <c r="E7" i="16" s="1"/>
  <c r="H7" i="14"/>
  <c r="F7" i="16" s="1"/>
  <c r="I7" i="14"/>
  <c r="G7" i="16" s="1"/>
  <c r="J5" i="14"/>
  <c r="J7" i="14" s="1"/>
  <c r="H7" i="16" s="1"/>
  <c r="K5" i="14"/>
  <c r="K7" i="14" s="1"/>
  <c r="I7" i="16" s="1"/>
  <c r="L5" i="14"/>
  <c r="L7" i="14" s="1"/>
  <c r="J7" i="16" s="1"/>
  <c r="M5" i="14"/>
  <c r="M7" i="14" s="1"/>
  <c r="K7" i="16" s="1"/>
  <c r="N5" i="14"/>
  <c r="N7" i="14" s="1"/>
  <c r="L7" i="16" s="1"/>
  <c r="E81" i="14"/>
  <c r="E86" i="14" s="1"/>
  <c r="E67" i="14"/>
  <c r="D27" i="14"/>
  <c r="B10" i="16" s="1"/>
  <c r="E27" i="14"/>
  <c r="C10" i="16" s="1"/>
  <c r="F27" i="14"/>
  <c r="D10" i="16" s="1"/>
  <c r="G27" i="14"/>
  <c r="E10" i="16" s="1"/>
  <c r="H27" i="14"/>
  <c r="F10" i="16" s="1"/>
  <c r="I27" i="14"/>
  <c r="G10" i="16" s="1"/>
  <c r="J27" i="14"/>
  <c r="H10" i="16" s="1"/>
  <c r="K27" i="14"/>
  <c r="I10" i="16" s="1"/>
  <c r="L27" i="14"/>
  <c r="J10" i="16" s="1"/>
  <c r="M27" i="14"/>
  <c r="K10" i="16" s="1"/>
  <c r="N27" i="14"/>
  <c r="L10" i="16" s="1"/>
  <c r="D21" i="14"/>
  <c r="B8" i="16" s="1"/>
  <c r="E21" i="14"/>
  <c r="C8" i="16" s="1"/>
  <c r="F21" i="14"/>
  <c r="D8" i="16" s="1"/>
  <c r="G21" i="14"/>
  <c r="E8" i="16" s="1"/>
  <c r="H21" i="14"/>
  <c r="F8" i="16" s="1"/>
  <c r="I21" i="14"/>
  <c r="G8" i="16" s="1"/>
  <c r="J19" i="14"/>
  <c r="J21" i="14" s="1"/>
  <c r="H8" i="16" s="1"/>
  <c r="K19" i="14"/>
  <c r="K21" i="14" s="1"/>
  <c r="I8" i="16" s="1"/>
  <c r="L19" i="14"/>
  <c r="L21" i="14" s="1"/>
  <c r="J8" i="16" s="1"/>
  <c r="M19" i="14"/>
  <c r="M21" i="14" s="1"/>
  <c r="K8" i="16" s="1"/>
  <c r="N19" i="14"/>
  <c r="O19" i="14" s="1"/>
  <c r="I11" i="12"/>
  <c r="H11" i="12"/>
  <c r="G11" i="12"/>
  <c r="F11" i="12"/>
  <c r="K9" i="12"/>
  <c r="K10" i="12" s="1"/>
  <c r="J9" i="12"/>
  <c r="J10" i="12" s="1"/>
  <c r="E55" i="14"/>
  <c r="F55" i="14" s="1"/>
  <c r="E97" i="14"/>
  <c r="E89" i="14"/>
  <c r="E74" i="14"/>
  <c r="E78" i="14" s="1"/>
  <c r="E37" i="14"/>
  <c r="F37" i="14" s="1"/>
  <c r="F39" i="14" s="1"/>
  <c r="D4" i="11" s="1"/>
  <c r="E31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E44" i="14"/>
  <c r="E46" i="14" s="1"/>
  <c r="C3" i="10" s="1"/>
  <c r="F81" i="14" l="1"/>
  <c r="F86" i="14" s="1"/>
  <c r="N21" i="14"/>
  <c r="L8" i="16" s="1"/>
  <c r="O5" i="14"/>
  <c r="O7" i="14" s="1"/>
  <c r="M7" i="16" s="1"/>
  <c r="E39" i="14"/>
  <c r="C4" i="11" s="1"/>
  <c r="G37" i="14"/>
  <c r="G39" i="14" s="1"/>
  <c r="E4" i="11" s="1"/>
  <c r="F44" i="14"/>
  <c r="G44" i="14" s="1"/>
  <c r="F67" i="14"/>
  <c r="O21" i="14"/>
  <c r="M8" i="16" s="1"/>
  <c r="P19" i="14"/>
  <c r="E61" i="14"/>
  <c r="E33" i="14"/>
  <c r="C2" i="11" s="1"/>
  <c r="C13" i="11" s="1"/>
  <c r="F31" i="14"/>
  <c r="F74" i="14"/>
  <c r="E102" i="14"/>
  <c r="F97" i="14"/>
  <c r="G81" i="14"/>
  <c r="AF68" i="14"/>
  <c r="AF62" i="14"/>
  <c r="X68" i="14"/>
  <c r="X62" i="14"/>
  <c r="P68" i="14"/>
  <c r="P62" i="14"/>
  <c r="H68" i="14"/>
  <c r="H62" i="14"/>
  <c r="AE62" i="14"/>
  <c r="AE68" i="14"/>
  <c r="W62" i="14"/>
  <c r="W68" i="14"/>
  <c r="O62" i="14"/>
  <c r="O68" i="14"/>
  <c r="G62" i="14"/>
  <c r="G68" i="14"/>
  <c r="AD68" i="14"/>
  <c r="AD62" i="14"/>
  <c r="V68" i="14"/>
  <c r="V62" i="14"/>
  <c r="N68" i="14"/>
  <c r="N62" i="14"/>
  <c r="F68" i="14"/>
  <c r="F62" i="14"/>
  <c r="F89" i="14"/>
  <c r="E94" i="14"/>
  <c r="AC68" i="14"/>
  <c r="AC62" i="14"/>
  <c r="U68" i="14"/>
  <c r="U62" i="14"/>
  <c r="M68" i="14"/>
  <c r="M62" i="14"/>
  <c r="E68" i="14"/>
  <c r="E70" i="14" s="1"/>
  <c r="E62" i="14"/>
  <c r="AB62" i="14"/>
  <c r="AB68" i="14"/>
  <c r="T62" i="14"/>
  <c r="T68" i="14"/>
  <c r="L62" i="14"/>
  <c r="L68" i="14"/>
  <c r="AA68" i="14"/>
  <c r="AA62" i="14"/>
  <c r="S68" i="14"/>
  <c r="S62" i="14"/>
  <c r="K68" i="14"/>
  <c r="K62" i="14"/>
  <c r="AH62" i="14"/>
  <c r="AH68" i="14"/>
  <c r="Z62" i="14"/>
  <c r="Z68" i="14"/>
  <c r="R62" i="14"/>
  <c r="R68" i="14"/>
  <c r="J62" i="14"/>
  <c r="J68" i="14"/>
  <c r="AG62" i="14"/>
  <c r="AG68" i="14"/>
  <c r="Y62" i="14"/>
  <c r="Y68" i="14"/>
  <c r="Q62" i="14"/>
  <c r="Q68" i="14"/>
  <c r="I62" i="14"/>
  <c r="I68" i="14"/>
  <c r="G55" i="14"/>
  <c r="F58" i="14"/>
  <c r="B3" i="10"/>
  <c r="B17" i="10" s="1"/>
  <c r="E58" i="14"/>
  <c r="P5" i="14" l="1"/>
  <c r="Q5" i="14" s="1"/>
  <c r="H37" i="14"/>
  <c r="C18" i="10"/>
  <c r="C14" i="10"/>
  <c r="F46" i="14"/>
  <c r="C10" i="10"/>
  <c r="C19" i="10"/>
  <c r="C11" i="10"/>
  <c r="O27" i="14"/>
  <c r="M10" i="16" s="1"/>
  <c r="B4" i="10"/>
  <c r="F78" i="14"/>
  <c r="G74" i="14"/>
  <c r="E64" i="14"/>
  <c r="C4" i="10" s="1"/>
  <c r="F61" i="14"/>
  <c r="G97" i="14"/>
  <c r="F102" i="14"/>
  <c r="Q19" i="14"/>
  <c r="P21" i="14"/>
  <c r="N8" i="16" s="1"/>
  <c r="H44" i="14"/>
  <c r="G46" i="14"/>
  <c r="I37" i="14"/>
  <c r="H39" i="14"/>
  <c r="F4" i="11" s="1"/>
  <c r="F94" i="14"/>
  <c r="G89" i="14"/>
  <c r="G86" i="14"/>
  <c r="H81" i="14"/>
  <c r="G31" i="14"/>
  <c r="F33" i="14"/>
  <c r="D2" i="11" s="1"/>
  <c r="D13" i="11" s="1"/>
  <c r="G67" i="14"/>
  <c r="F70" i="14"/>
  <c r="F109" i="14"/>
  <c r="C17" i="10"/>
  <c r="G58" i="14"/>
  <c r="H55" i="14"/>
  <c r="P7" i="14" l="1"/>
  <c r="N7" i="16" s="1"/>
  <c r="P27" i="14"/>
  <c r="N10" i="16" s="1"/>
  <c r="D18" i="10"/>
  <c r="D14" i="10"/>
  <c r="D11" i="10"/>
  <c r="D19" i="10"/>
  <c r="D10" i="10"/>
  <c r="F64" i="14"/>
  <c r="D4" i="10" s="1"/>
  <c r="G61" i="14"/>
  <c r="I39" i="14"/>
  <c r="G4" i="11" s="1"/>
  <c r="J37" i="14"/>
  <c r="I44" i="14"/>
  <c r="H46" i="14"/>
  <c r="G94" i="14"/>
  <c r="H89" i="14"/>
  <c r="H74" i="14"/>
  <c r="G78" i="14"/>
  <c r="H86" i="14"/>
  <c r="I81" i="14"/>
  <c r="R19" i="14"/>
  <c r="Q21" i="14"/>
  <c r="O8" i="16" s="1"/>
  <c r="R5" i="14"/>
  <c r="Q7" i="14"/>
  <c r="O7" i="16" s="1"/>
  <c r="G102" i="14"/>
  <c r="H97" i="14"/>
  <c r="H67" i="14"/>
  <c r="G70" i="14"/>
  <c r="G33" i="14"/>
  <c r="E2" i="11" s="1"/>
  <c r="E13" i="11" s="1"/>
  <c r="H31" i="14"/>
  <c r="G109" i="14"/>
  <c r="I55" i="14"/>
  <c r="H58" i="14"/>
  <c r="D3" i="10"/>
  <c r="D17" i="10" s="1"/>
  <c r="G51" i="14"/>
  <c r="E14" i="10" l="1"/>
  <c r="E11" i="10"/>
  <c r="E19" i="10"/>
  <c r="E18" i="10"/>
  <c r="E10" i="10"/>
  <c r="Q27" i="14"/>
  <c r="O10" i="16" s="1"/>
  <c r="R21" i="14"/>
  <c r="P8" i="16" s="1"/>
  <c r="S19" i="14"/>
  <c r="K37" i="14"/>
  <c r="J39" i="14"/>
  <c r="H4" i="11" s="1"/>
  <c r="I67" i="14"/>
  <c r="H70" i="14"/>
  <c r="H102" i="14"/>
  <c r="I97" i="14"/>
  <c r="H61" i="14"/>
  <c r="G64" i="14"/>
  <c r="E4" i="10" s="1"/>
  <c r="I74" i="14"/>
  <c r="H78" i="14"/>
  <c r="J44" i="14"/>
  <c r="I46" i="14"/>
  <c r="I86" i="14"/>
  <c r="J81" i="14"/>
  <c r="I89" i="14"/>
  <c r="H94" i="14"/>
  <c r="H33" i="14"/>
  <c r="F2" i="11" s="1"/>
  <c r="F13" i="11" s="1"/>
  <c r="I31" i="14"/>
  <c r="R7" i="14"/>
  <c r="P7" i="16" s="1"/>
  <c r="S5" i="14"/>
  <c r="H109" i="14"/>
  <c r="H51" i="14"/>
  <c r="E3" i="10"/>
  <c r="E17" i="10" s="1"/>
  <c r="I58" i="14"/>
  <c r="J55" i="14"/>
  <c r="R27" i="14" l="1"/>
  <c r="P10" i="16" s="1"/>
  <c r="F14" i="10"/>
  <c r="F11" i="10"/>
  <c r="F19" i="10"/>
  <c r="F10" i="10"/>
  <c r="F18" i="10"/>
  <c r="I33" i="14"/>
  <c r="G2" i="11" s="1"/>
  <c r="G13" i="11" s="1"/>
  <c r="J31" i="14"/>
  <c r="L37" i="14"/>
  <c r="K39" i="14"/>
  <c r="I4" i="11" s="1"/>
  <c r="S7" i="14"/>
  <c r="Q7" i="16" s="1"/>
  <c r="T5" i="14"/>
  <c r="J46" i="14"/>
  <c r="K44" i="14"/>
  <c r="J67" i="14"/>
  <c r="I70" i="14"/>
  <c r="I78" i="14"/>
  <c r="J74" i="14"/>
  <c r="S21" i="14"/>
  <c r="Q8" i="16" s="1"/>
  <c r="T19" i="14"/>
  <c r="I94" i="14"/>
  <c r="J89" i="14"/>
  <c r="H64" i="14"/>
  <c r="F4" i="10" s="1"/>
  <c r="I61" i="14"/>
  <c r="J86" i="14"/>
  <c r="K81" i="14"/>
  <c r="I102" i="14"/>
  <c r="J97" i="14"/>
  <c r="I109" i="14"/>
  <c r="J58" i="14"/>
  <c r="K55" i="14"/>
  <c r="I51" i="14"/>
  <c r="F3" i="10"/>
  <c r="F17" i="10" s="1"/>
  <c r="G19" i="10" l="1"/>
  <c r="G10" i="10"/>
  <c r="G18" i="10"/>
  <c r="G11" i="10"/>
  <c r="G14" i="10"/>
  <c r="S27" i="14"/>
  <c r="Q10" i="16" s="1"/>
  <c r="T7" i="14"/>
  <c r="R7" i="16" s="1"/>
  <c r="U5" i="14"/>
  <c r="J78" i="14"/>
  <c r="K74" i="14"/>
  <c r="I64" i="14"/>
  <c r="G4" i="10" s="1"/>
  <c r="J61" i="14"/>
  <c r="L39" i="14"/>
  <c r="J4" i="11" s="1"/>
  <c r="M37" i="14"/>
  <c r="U19" i="14"/>
  <c r="T21" i="14"/>
  <c r="R8" i="16" s="1"/>
  <c r="J70" i="14"/>
  <c r="K67" i="14"/>
  <c r="J33" i="14"/>
  <c r="H2" i="11" s="1"/>
  <c r="H13" i="11" s="1"/>
  <c r="K31" i="14"/>
  <c r="L81" i="14"/>
  <c r="K86" i="14"/>
  <c r="K97" i="14"/>
  <c r="J102" i="14"/>
  <c r="J94" i="14"/>
  <c r="K89" i="14"/>
  <c r="L44" i="14"/>
  <c r="K46" i="14"/>
  <c r="J109" i="14"/>
  <c r="J51" i="14"/>
  <c r="G3" i="10"/>
  <c r="G17" i="10" s="1"/>
  <c r="L55" i="14"/>
  <c r="K58" i="14"/>
  <c r="T27" i="14" l="1"/>
  <c r="R10" i="16" s="1"/>
  <c r="H11" i="10"/>
  <c r="H19" i="10"/>
  <c r="H10" i="10"/>
  <c r="H18" i="10"/>
  <c r="H14" i="10"/>
  <c r="L46" i="14"/>
  <c r="M44" i="14"/>
  <c r="L89" i="14"/>
  <c r="K94" i="14"/>
  <c r="K78" i="14"/>
  <c r="L74" i="14"/>
  <c r="V19" i="14"/>
  <c r="U21" i="14"/>
  <c r="S8" i="16" s="1"/>
  <c r="M81" i="14"/>
  <c r="L86" i="14"/>
  <c r="N37" i="14"/>
  <c r="M39" i="14"/>
  <c r="K4" i="11" s="1"/>
  <c r="U7" i="14"/>
  <c r="S7" i="16" s="1"/>
  <c r="V5" i="14"/>
  <c r="K61" i="14"/>
  <c r="J64" i="14"/>
  <c r="H4" i="10" s="1"/>
  <c r="L67" i="14"/>
  <c r="K70" i="14"/>
  <c r="L97" i="14"/>
  <c r="K102" i="14"/>
  <c r="K33" i="14"/>
  <c r="I2" i="11" s="1"/>
  <c r="I13" i="11" s="1"/>
  <c r="L31" i="14"/>
  <c r="K109" i="14"/>
  <c r="L58" i="14"/>
  <c r="M55" i="14"/>
  <c r="K51" i="14"/>
  <c r="H3" i="10"/>
  <c r="H17" i="10" s="1"/>
  <c r="I19" i="10" l="1"/>
  <c r="I10" i="10"/>
  <c r="I18" i="10"/>
  <c r="I14" i="10"/>
  <c r="I11" i="10"/>
  <c r="U27" i="14"/>
  <c r="S10" i="16" s="1"/>
  <c r="L102" i="14"/>
  <c r="M97" i="14"/>
  <c r="O37" i="14"/>
  <c r="N39" i="14"/>
  <c r="L4" i="11" s="1"/>
  <c r="L94" i="14"/>
  <c r="M89" i="14"/>
  <c r="L78" i="14"/>
  <c r="M74" i="14"/>
  <c r="L70" i="14"/>
  <c r="M67" i="14"/>
  <c r="M86" i="14"/>
  <c r="N81" i="14"/>
  <c r="M46" i="14"/>
  <c r="N44" i="14"/>
  <c r="V7" i="14"/>
  <c r="T7" i="16" s="1"/>
  <c r="W5" i="14"/>
  <c r="M31" i="14"/>
  <c r="L33" i="14"/>
  <c r="J2" i="11" s="1"/>
  <c r="J13" i="11" s="1"/>
  <c r="L61" i="14"/>
  <c r="K64" i="14"/>
  <c r="I4" i="10" s="1"/>
  <c r="V21" i="14"/>
  <c r="T8" i="16" s="1"/>
  <c r="W19" i="14"/>
  <c r="L109" i="14"/>
  <c r="L51" i="14"/>
  <c r="I3" i="10"/>
  <c r="I17" i="10" s="1"/>
  <c r="M58" i="14"/>
  <c r="N55" i="14"/>
  <c r="J19" i="10" l="1"/>
  <c r="J10" i="10"/>
  <c r="J18" i="10"/>
  <c r="J14" i="10"/>
  <c r="J11" i="10"/>
  <c r="V27" i="14"/>
  <c r="T10" i="16" s="1"/>
  <c r="M94" i="14"/>
  <c r="N89" i="14"/>
  <c r="M61" i="14"/>
  <c r="L64" i="14"/>
  <c r="J4" i="10" s="1"/>
  <c r="X5" i="14"/>
  <c r="W7" i="14"/>
  <c r="U7" i="16" s="1"/>
  <c r="M102" i="14"/>
  <c r="N97" i="14"/>
  <c r="N86" i="14"/>
  <c r="O81" i="14"/>
  <c r="M33" i="14"/>
  <c r="K2" i="11" s="1"/>
  <c r="K13" i="11" s="1"/>
  <c r="N31" i="14"/>
  <c r="O39" i="14"/>
  <c r="M4" i="11" s="1"/>
  <c r="P37" i="14"/>
  <c r="M70" i="14"/>
  <c r="N67" i="14"/>
  <c r="W21" i="14"/>
  <c r="U8" i="16" s="1"/>
  <c r="X19" i="14"/>
  <c r="O44" i="14"/>
  <c r="N46" i="14"/>
  <c r="M78" i="14"/>
  <c r="N74" i="14"/>
  <c r="M109" i="14"/>
  <c r="O55" i="14"/>
  <c r="N58" i="14"/>
  <c r="J3" i="10"/>
  <c r="J17" i="10" s="1"/>
  <c r="M51" i="14"/>
  <c r="W27" i="14" l="1"/>
  <c r="U10" i="16" s="1"/>
  <c r="K18" i="10"/>
  <c r="K14" i="10"/>
  <c r="K19" i="10"/>
  <c r="K11" i="10"/>
  <c r="K10" i="10"/>
  <c r="O86" i="14"/>
  <c r="P81" i="14"/>
  <c r="P44" i="14"/>
  <c r="O46" i="14"/>
  <c r="M64" i="14"/>
  <c r="K4" i="10" s="1"/>
  <c r="N61" i="14"/>
  <c r="X21" i="14"/>
  <c r="V8" i="16" s="1"/>
  <c r="Y19" i="14"/>
  <c r="N70" i="14"/>
  <c r="O67" i="14"/>
  <c r="Y5" i="14"/>
  <c r="X7" i="14"/>
  <c r="V7" i="16" s="1"/>
  <c r="N102" i="14"/>
  <c r="O97" i="14"/>
  <c r="N94" i="14"/>
  <c r="O89" i="14"/>
  <c r="N33" i="14"/>
  <c r="L2" i="11" s="1"/>
  <c r="L13" i="11" s="1"/>
  <c r="O31" i="14"/>
  <c r="O74" i="14"/>
  <c r="N78" i="14"/>
  <c r="P39" i="14"/>
  <c r="N4" i="11" s="1"/>
  <c r="Q37" i="14"/>
  <c r="N109" i="14"/>
  <c r="N51" i="14"/>
  <c r="K3" i="10"/>
  <c r="K17" i="10" s="1"/>
  <c r="P55" i="14"/>
  <c r="O58" i="14"/>
  <c r="L18" i="10" l="1"/>
  <c r="L14" i="10"/>
  <c r="L11" i="10"/>
  <c r="L19" i="10"/>
  <c r="L10" i="10"/>
  <c r="X27" i="14"/>
  <c r="V10" i="16" s="1"/>
  <c r="O94" i="14"/>
  <c r="P89" i="14"/>
  <c r="O61" i="14"/>
  <c r="N64" i="14"/>
  <c r="L4" i="10" s="1"/>
  <c r="Y21" i="14"/>
  <c r="W8" i="16" s="1"/>
  <c r="Z19" i="14"/>
  <c r="O78" i="14"/>
  <c r="P74" i="14"/>
  <c r="O33" i="14"/>
  <c r="M2" i="11" s="1"/>
  <c r="M13" i="11" s="1"/>
  <c r="P31" i="14"/>
  <c r="Z5" i="14"/>
  <c r="Y7" i="14"/>
  <c r="W7" i="16" s="1"/>
  <c r="Q44" i="14"/>
  <c r="P46" i="14"/>
  <c r="O70" i="14"/>
  <c r="P67" i="14"/>
  <c r="Q81" i="14"/>
  <c r="P86" i="14"/>
  <c r="O102" i="14"/>
  <c r="P97" i="14"/>
  <c r="Q39" i="14"/>
  <c r="O4" i="11" s="1"/>
  <c r="R37" i="14"/>
  <c r="O109" i="14"/>
  <c r="P58" i="14"/>
  <c r="Q55" i="14"/>
  <c r="O51" i="14"/>
  <c r="L3" i="10"/>
  <c r="L17" i="10" s="1"/>
  <c r="M19" i="10" l="1"/>
  <c r="M11" i="10"/>
  <c r="M10" i="10"/>
  <c r="M18" i="10"/>
  <c r="M14" i="10"/>
  <c r="Y27" i="14"/>
  <c r="W10" i="16" s="1"/>
  <c r="Q46" i="14"/>
  <c r="R44" i="14"/>
  <c r="P78" i="14"/>
  <c r="Q74" i="14"/>
  <c r="Q97" i="14"/>
  <c r="P102" i="14"/>
  <c r="AA19" i="14"/>
  <c r="Z21" i="14"/>
  <c r="X8" i="16" s="1"/>
  <c r="P70" i="14"/>
  <c r="Q67" i="14"/>
  <c r="P94" i="14"/>
  <c r="Q89" i="14"/>
  <c r="Z7" i="14"/>
  <c r="X7" i="16" s="1"/>
  <c r="AA5" i="14"/>
  <c r="P33" i="14"/>
  <c r="N2" i="11" s="1"/>
  <c r="N13" i="11" s="1"/>
  <c r="Q31" i="14"/>
  <c r="Q86" i="14"/>
  <c r="R81" i="14"/>
  <c r="O64" i="14"/>
  <c r="M4" i="10" s="1"/>
  <c r="P61" i="14"/>
  <c r="S37" i="14"/>
  <c r="R39" i="14"/>
  <c r="P4" i="11" s="1"/>
  <c r="P109" i="14"/>
  <c r="P51" i="14"/>
  <c r="M3" i="10"/>
  <c r="M17" i="10" s="1"/>
  <c r="R55" i="14"/>
  <c r="Q58" i="14"/>
  <c r="Z27" i="14" l="1"/>
  <c r="X10" i="16" s="1"/>
  <c r="N14" i="10"/>
  <c r="N11" i="10"/>
  <c r="N10" i="10"/>
  <c r="N19" i="10"/>
  <c r="N18" i="10"/>
  <c r="AA21" i="14"/>
  <c r="Y8" i="16" s="1"/>
  <c r="AB19" i="14"/>
  <c r="R97" i="14"/>
  <c r="Q102" i="14"/>
  <c r="P64" i="14"/>
  <c r="N4" i="10" s="1"/>
  <c r="Q61" i="14"/>
  <c r="Q94" i="14"/>
  <c r="R89" i="14"/>
  <c r="Q78" i="14"/>
  <c r="R74" i="14"/>
  <c r="R86" i="14"/>
  <c r="S81" i="14"/>
  <c r="Q70" i="14"/>
  <c r="R67" i="14"/>
  <c r="R46" i="14"/>
  <c r="S44" i="14"/>
  <c r="AA7" i="14"/>
  <c r="Y7" i="16" s="1"/>
  <c r="AB5" i="14"/>
  <c r="S39" i="14"/>
  <c r="Q4" i="11" s="1"/>
  <c r="T37" i="14"/>
  <c r="Q33" i="14"/>
  <c r="O2" i="11" s="1"/>
  <c r="O13" i="11" s="1"/>
  <c r="R31" i="14"/>
  <c r="Q109" i="14"/>
  <c r="R58" i="14"/>
  <c r="S55" i="14"/>
  <c r="Q51" i="14"/>
  <c r="N3" i="10"/>
  <c r="N17" i="10" s="1"/>
  <c r="O10" i="10" l="1"/>
  <c r="O18" i="10"/>
  <c r="O19" i="10"/>
  <c r="O14" i="10"/>
  <c r="O11" i="10"/>
  <c r="AA27" i="14"/>
  <c r="Y10" i="16" s="1"/>
  <c r="R102" i="14"/>
  <c r="S97" i="14"/>
  <c r="S46" i="14"/>
  <c r="T44" i="14"/>
  <c r="R61" i="14"/>
  <c r="Q64" i="14"/>
  <c r="O4" i="10" s="1"/>
  <c r="R78" i="14"/>
  <c r="S74" i="14"/>
  <c r="AC19" i="14"/>
  <c r="AB21" i="14"/>
  <c r="Z8" i="16" s="1"/>
  <c r="R94" i="14"/>
  <c r="S89" i="14"/>
  <c r="S67" i="14"/>
  <c r="R70" i="14"/>
  <c r="T39" i="14"/>
  <c r="R4" i="11" s="1"/>
  <c r="U37" i="14"/>
  <c r="T81" i="14"/>
  <c r="S86" i="14"/>
  <c r="AB7" i="14"/>
  <c r="Z7" i="16" s="1"/>
  <c r="AC5" i="14"/>
  <c r="R33" i="14"/>
  <c r="P2" i="11" s="1"/>
  <c r="P13" i="11" s="1"/>
  <c r="S31" i="14"/>
  <c r="R109" i="14"/>
  <c r="R51" i="14"/>
  <c r="O3" i="10"/>
  <c r="O17" i="10" s="1"/>
  <c r="T55" i="14"/>
  <c r="S58" i="14"/>
  <c r="P11" i="10" l="1"/>
  <c r="P10" i="10"/>
  <c r="P19" i="10"/>
  <c r="P18" i="10"/>
  <c r="P14" i="10"/>
  <c r="AB27" i="14"/>
  <c r="Z10" i="16" s="1"/>
  <c r="T89" i="14"/>
  <c r="S94" i="14"/>
  <c r="S70" i="14"/>
  <c r="T67" i="14"/>
  <c r="T86" i="14"/>
  <c r="U81" i="14"/>
  <c r="R64" i="14"/>
  <c r="P4" i="10" s="1"/>
  <c r="S61" i="14"/>
  <c r="AC7" i="14"/>
  <c r="AA7" i="16" s="1"/>
  <c r="AD5" i="14"/>
  <c r="S78" i="14"/>
  <c r="T74" i="14"/>
  <c r="S102" i="14"/>
  <c r="T97" i="14"/>
  <c r="AC21" i="14"/>
  <c r="AA8" i="16" s="1"/>
  <c r="AD19" i="14"/>
  <c r="T46" i="14"/>
  <c r="U44" i="14"/>
  <c r="U39" i="14"/>
  <c r="S4" i="11" s="1"/>
  <c r="V37" i="14"/>
  <c r="T31" i="14"/>
  <c r="S33" i="14"/>
  <c r="Q2" i="11" s="1"/>
  <c r="Q13" i="11" s="1"/>
  <c r="S109" i="14"/>
  <c r="U55" i="14"/>
  <c r="T58" i="14"/>
  <c r="S51" i="14"/>
  <c r="P3" i="10"/>
  <c r="P17" i="10" s="1"/>
  <c r="AC27" i="14" l="1"/>
  <c r="AA10" i="16" s="1"/>
  <c r="Q19" i="10"/>
  <c r="Q10" i="10"/>
  <c r="Q14" i="10"/>
  <c r="Q18" i="10"/>
  <c r="Q11" i="10"/>
  <c r="U86" i="14"/>
  <c r="V81" i="14"/>
  <c r="T94" i="14"/>
  <c r="U89" i="14"/>
  <c r="T33" i="14"/>
  <c r="R2" i="11" s="1"/>
  <c r="R13" i="11" s="1"/>
  <c r="U31" i="14"/>
  <c r="V39" i="14"/>
  <c r="T4" i="11" s="1"/>
  <c r="W37" i="14"/>
  <c r="U46" i="14"/>
  <c r="V44" i="14"/>
  <c r="AD7" i="14"/>
  <c r="AB7" i="16" s="1"/>
  <c r="AE5" i="14"/>
  <c r="T70" i="14"/>
  <c r="U67" i="14"/>
  <c r="U97" i="14"/>
  <c r="T102" i="14"/>
  <c r="T78" i="14"/>
  <c r="U74" i="14"/>
  <c r="AE19" i="14"/>
  <c r="AD21" i="14"/>
  <c r="AB8" i="16" s="1"/>
  <c r="S64" i="14"/>
  <c r="Q4" i="10" s="1"/>
  <c r="T61" i="14"/>
  <c r="T109" i="14"/>
  <c r="V55" i="14"/>
  <c r="U58" i="14"/>
  <c r="T51" i="14"/>
  <c r="Q3" i="10"/>
  <c r="Q17" i="10" s="1"/>
  <c r="R19" i="10" l="1"/>
  <c r="R18" i="10"/>
  <c r="R10" i="10"/>
  <c r="R14" i="10"/>
  <c r="R11" i="10"/>
  <c r="AD27" i="14"/>
  <c r="AB10" i="16" s="1"/>
  <c r="X37" i="14"/>
  <c r="W39" i="14"/>
  <c r="U4" i="11" s="1"/>
  <c r="U102" i="14"/>
  <c r="V97" i="14"/>
  <c r="AF19" i="14"/>
  <c r="AE21" i="14"/>
  <c r="AC8" i="16" s="1"/>
  <c r="U70" i="14"/>
  <c r="V67" i="14"/>
  <c r="AF5" i="14"/>
  <c r="AE7" i="14"/>
  <c r="AC7" i="16" s="1"/>
  <c r="U94" i="14"/>
  <c r="V89" i="14"/>
  <c r="V31" i="14"/>
  <c r="U33" i="14"/>
  <c r="S2" i="11" s="1"/>
  <c r="S13" i="11" s="1"/>
  <c r="U78" i="14"/>
  <c r="V74" i="14"/>
  <c r="W44" i="14"/>
  <c r="V46" i="14"/>
  <c r="V86" i="14"/>
  <c r="W81" i="14"/>
  <c r="T64" i="14"/>
  <c r="R4" i="10" s="1"/>
  <c r="U61" i="14"/>
  <c r="U109" i="14"/>
  <c r="U51" i="14"/>
  <c r="R3" i="10"/>
  <c r="R17" i="10" s="1"/>
  <c r="V58" i="14"/>
  <c r="W55" i="14"/>
  <c r="AE27" i="14" l="1"/>
  <c r="AC10" i="16" s="1"/>
  <c r="S18" i="10"/>
  <c r="S14" i="10"/>
  <c r="S10" i="10"/>
  <c r="S11" i="10"/>
  <c r="S19" i="10"/>
  <c r="V70" i="14"/>
  <c r="W67" i="14"/>
  <c r="X81" i="14"/>
  <c r="W86" i="14"/>
  <c r="X44" i="14"/>
  <c r="W46" i="14"/>
  <c r="V102" i="14"/>
  <c r="W97" i="14"/>
  <c r="V78" i="14"/>
  <c r="W74" i="14"/>
  <c r="AG5" i="14"/>
  <c r="AF7" i="14"/>
  <c r="AD7" i="16" s="1"/>
  <c r="V33" i="14"/>
  <c r="T2" i="11" s="1"/>
  <c r="T13" i="11" s="1"/>
  <c r="W31" i="14"/>
  <c r="V94" i="14"/>
  <c r="W89" i="14"/>
  <c r="AF21" i="14"/>
  <c r="AD8" i="16" s="1"/>
  <c r="AG19" i="14"/>
  <c r="U64" i="14"/>
  <c r="S4" i="10" s="1"/>
  <c r="V61" i="14"/>
  <c r="Y37" i="14"/>
  <c r="X39" i="14"/>
  <c r="V4" i="11" s="1"/>
  <c r="V109" i="14"/>
  <c r="X55" i="14"/>
  <c r="W58" i="14"/>
  <c r="V51" i="14"/>
  <c r="S3" i="10"/>
  <c r="S17" i="10" s="1"/>
  <c r="T18" i="10" l="1"/>
  <c r="T14" i="10"/>
  <c r="T11" i="10"/>
  <c r="T10" i="10"/>
  <c r="T19" i="10"/>
  <c r="AF27" i="14"/>
  <c r="AD10" i="16" s="1"/>
  <c r="W94" i="14"/>
  <c r="X89" i="14"/>
  <c r="X46" i="14"/>
  <c r="Y44" i="14"/>
  <c r="AH5" i="14"/>
  <c r="AH7" i="14" s="1"/>
  <c r="AF7" i="16" s="1"/>
  <c r="AG7" i="14"/>
  <c r="AE7" i="16" s="1"/>
  <c r="Y81" i="14"/>
  <c r="X86" i="14"/>
  <c r="Y39" i="14"/>
  <c r="W4" i="11" s="1"/>
  <c r="Z37" i="14"/>
  <c r="X31" i="14"/>
  <c r="W33" i="14"/>
  <c r="U2" i="11" s="1"/>
  <c r="U13" i="11" s="1"/>
  <c r="AH19" i="14"/>
  <c r="AH21" i="14" s="1"/>
  <c r="AF8" i="16" s="1"/>
  <c r="AG21" i="14"/>
  <c r="AE8" i="16" s="1"/>
  <c r="W78" i="14"/>
  <c r="X74" i="14"/>
  <c r="W70" i="14"/>
  <c r="X67" i="14"/>
  <c r="X97" i="14"/>
  <c r="W102" i="14"/>
  <c r="W61" i="14"/>
  <c r="V64" i="14"/>
  <c r="T4" i="10" s="1"/>
  <c r="W109" i="14"/>
  <c r="T3" i="10"/>
  <c r="T17" i="10" s="1"/>
  <c r="W51" i="14"/>
  <c r="Y55" i="14"/>
  <c r="X58" i="14"/>
  <c r="U14" i="10" l="1"/>
  <c r="U10" i="10"/>
  <c r="U11" i="10"/>
  <c r="U19" i="10"/>
  <c r="U18" i="10"/>
  <c r="AH27" i="14"/>
  <c r="AF10" i="16" s="1"/>
  <c r="AG27" i="14"/>
  <c r="AE10" i="16" s="1"/>
  <c r="X102" i="14"/>
  <c r="Y97" i="14"/>
  <c r="Y46" i="14"/>
  <c r="Z44" i="14"/>
  <c r="X70" i="14"/>
  <c r="Y67" i="14"/>
  <c r="AA37" i="14"/>
  <c r="Z39" i="14"/>
  <c r="X4" i="11" s="1"/>
  <c r="X94" i="14"/>
  <c r="Y89" i="14"/>
  <c r="X78" i="14"/>
  <c r="Y74" i="14"/>
  <c r="Y86" i="14"/>
  <c r="Z81" i="14"/>
  <c r="W64" i="14"/>
  <c r="U4" i="10" s="1"/>
  <c r="X61" i="14"/>
  <c r="X33" i="14"/>
  <c r="V2" i="11" s="1"/>
  <c r="V13" i="11" s="1"/>
  <c r="Y31" i="14"/>
  <c r="X109" i="14"/>
  <c r="Z55" i="14"/>
  <c r="Y58" i="14"/>
  <c r="X51" i="14"/>
  <c r="U3" i="10"/>
  <c r="U17" i="10" s="1"/>
  <c r="V14" i="10" l="1"/>
  <c r="V11" i="10"/>
  <c r="V19" i="10"/>
  <c r="V18" i="10"/>
  <c r="V10" i="10"/>
  <c r="AA81" i="14"/>
  <c r="Z86" i="14"/>
  <c r="AA39" i="14"/>
  <c r="Y4" i="11" s="1"/>
  <c r="AB37" i="14"/>
  <c r="Y94" i="14"/>
  <c r="Z89" i="14"/>
  <c r="Y78" i="14"/>
  <c r="Z74" i="14"/>
  <c r="Y33" i="14"/>
  <c r="W2" i="11" s="1"/>
  <c r="W13" i="11" s="1"/>
  <c r="Z31" i="14"/>
  <c r="Y102" i="14"/>
  <c r="Z97" i="14"/>
  <c r="Y70" i="14"/>
  <c r="Z67" i="14"/>
  <c r="AA44" i="14"/>
  <c r="Z46" i="14"/>
  <c r="X64" i="14"/>
  <c r="V4" i="10" s="1"/>
  <c r="Y61" i="14"/>
  <c r="Y109" i="14"/>
  <c r="Y51" i="14"/>
  <c r="V3" i="10"/>
  <c r="V17" i="10" s="1"/>
  <c r="AA55" i="14"/>
  <c r="Z58" i="14"/>
  <c r="W11" i="10" l="1"/>
  <c r="W19" i="10"/>
  <c r="W18" i="10"/>
  <c r="W14" i="10"/>
  <c r="W10" i="10"/>
  <c r="Z70" i="14"/>
  <c r="AA67" i="14"/>
  <c r="AA89" i="14"/>
  <c r="Z94" i="14"/>
  <c r="AB44" i="14"/>
  <c r="AA46" i="14"/>
  <c r="Z102" i="14"/>
  <c r="AA97" i="14"/>
  <c r="AC37" i="14"/>
  <c r="AB39" i="14"/>
  <c r="Z4" i="11" s="1"/>
  <c r="Y64" i="14"/>
  <c r="W4" i="10" s="1"/>
  <c r="Z61" i="14"/>
  <c r="Z33" i="14"/>
  <c r="X2" i="11" s="1"/>
  <c r="X13" i="11" s="1"/>
  <c r="AA31" i="14"/>
  <c r="AA74" i="14"/>
  <c r="Z78" i="14"/>
  <c r="AA86" i="14"/>
  <c r="AB81" i="14"/>
  <c r="Z109" i="14"/>
  <c r="AB55" i="14"/>
  <c r="AA58" i="14"/>
  <c r="Z51" i="14"/>
  <c r="W3" i="10"/>
  <c r="W17" i="10" s="1"/>
  <c r="X11" i="10" l="1"/>
  <c r="X10" i="10"/>
  <c r="X19" i="10"/>
  <c r="X18" i="10"/>
  <c r="X14" i="10"/>
  <c r="AB74" i="14"/>
  <c r="AA78" i="14"/>
  <c r="Z64" i="14"/>
  <c r="X4" i="10" s="1"/>
  <c r="AA61" i="14"/>
  <c r="AC44" i="14"/>
  <c r="AB46" i="14"/>
  <c r="AC81" i="14"/>
  <c r="AB86" i="14"/>
  <c r="AB89" i="14"/>
  <c r="AA94" i="14"/>
  <c r="AB97" i="14"/>
  <c r="AA102" i="14"/>
  <c r="AA33" i="14"/>
  <c r="Y2" i="11" s="1"/>
  <c r="Y13" i="11" s="1"/>
  <c r="AB31" i="14"/>
  <c r="AA70" i="14"/>
  <c r="AB67" i="14"/>
  <c r="AC39" i="14"/>
  <c r="AA4" i="11" s="1"/>
  <c r="AD37" i="14"/>
  <c r="AA109" i="14"/>
  <c r="AA51" i="14"/>
  <c r="X3" i="10"/>
  <c r="X17" i="10" s="1"/>
  <c r="AC55" i="14"/>
  <c r="AB58" i="14"/>
  <c r="Y19" i="10" l="1"/>
  <c r="Y18" i="10"/>
  <c r="Y14" i="10"/>
  <c r="Y10" i="10"/>
  <c r="Y11" i="10"/>
  <c r="AB33" i="14"/>
  <c r="Z2" i="11" s="1"/>
  <c r="Z13" i="11" s="1"/>
  <c r="AC31" i="14"/>
  <c r="AC46" i="14"/>
  <c r="AD44" i="14"/>
  <c r="AB70" i="14"/>
  <c r="AC67" i="14"/>
  <c r="AA64" i="14"/>
  <c r="Y4" i="10" s="1"/>
  <c r="AB61" i="14"/>
  <c r="AB102" i="14"/>
  <c r="AC97" i="14"/>
  <c r="AC86" i="14"/>
  <c r="AD81" i="14"/>
  <c r="AD39" i="14"/>
  <c r="AB4" i="11" s="1"/>
  <c r="AE37" i="14"/>
  <c r="AB94" i="14"/>
  <c r="AC89" i="14"/>
  <c r="AC74" i="14"/>
  <c r="AB78" i="14"/>
  <c r="AB109" i="14"/>
  <c r="AD55" i="14"/>
  <c r="AC58" i="14"/>
  <c r="Y3" i="10"/>
  <c r="Y17" i="10" s="1"/>
  <c r="AB51" i="14"/>
  <c r="Z19" i="10" l="1"/>
  <c r="Z18" i="10"/>
  <c r="Z10" i="10"/>
  <c r="Z14" i="10"/>
  <c r="Z11" i="10"/>
  <c r="AF37" i="14"/>
  <c r="AE39" i="14"/>
  <c r="AC4" i="11" s="1"/>
  <c r="AE81" i="14"/>
  <c r="AD86" i="14"/>
  <c r="AE44" i="14"/>
  <c r="AD46" i="14"/>
  <c r="AC70" i="14"/>
  <c r="AD67" i="14"/>
  <c r="AC78" i="14"/>
  <c r="AD74" i="14"/>
  <c r="AC102" i="14"/>
  <c r="AD97" i="14"/>
  <c r="AC33" i="14"/>
  <c r="AA2" i="11" s="1"/>
  <c r="AA13" i="11" s="1"/>
  <c r="AD31" i="14"/>
  <c r="AC61" i="14"/>
  <c r="AB64" i="14"/>
  <c r="Z4" i="10" s="1"/>
  <c r="AD89" i="14"/>
  <c r="AC94" i="14"/>
  <c r="AC109" i="14"/>
  <c r="Z3" i="10"/>
  <c r="Z17" i="10" s="1"/>
  <c r="AC51" i="14"/>
  <c r="AE55" i="14"/>
  <c r="AD58" i="14"/>
  <c r="AA18" i="10" l="1"/>
  <c r="AA14" i="10"/>
  <c r="AA10" i="10"/>
  <c r="AA19" i="10"/>
  <c r="AA11" i="10"/>
  <c r="AD33" i="14"/>
  <c r="AB2" i="11" s="1"/>
  <c r="AB13" i="11" s="1"/>
  <c r="AE31" i="14"/>
  <c r="AD102" i="14"/>
  <c r="AE97" i="14"/>
  <c r="AC64" i="14"/>
  <c r="AA4" i="10" s="1"/>
  <c r="AD61" i="14"/>
  <c r="AF81" i="14"/>
  <c r="AE86" i="14"/>
  <c r="AD78" i="14"/>
  <c r="AE74" i="14"/>
  <c r="AE67" i="14"/>
  <c r="AD70" i="14"/>
  <c r="AF44" i="14"/>
  <c r="AE46" i="14"/>
  <c r="AD94" i="14"/>
  <c r="AE89" i="14"/>
  <c r="AF39" i="14"/>
  <c r="AD4" i="11" s="1"/>
  <c r="AG37" i="14"/>
  <c r="AD109" i="14"/>
  <c r="AF55" i="14"/>
  <c r="AE58" i="14"/>
  <c r="AA3" i="10"/>
  <c r="AA17" i="10" s="1"/>
  <c r="AD51" i="14"/>
  <c r="AB18" i="10" l="1"/>
  <c r="AB14" i="10"/>
  <c r="AB11" i="10"/>
  <c r="AB10" i="10"/>
  <c r="AB19" i="10"/>
  <c r="AG81" i="14"/>
  <c r="AF86" i="14"/>
  <c r="AF67" i="14"/>
  <c r="AE70" i="14"/>
  <c r="AF74" i="14"/>
  <c r="AE78" i="14"/>
  <c r="AE102" i="14"/>
  <c r="AF97" i="14"/>
  <c r="AG39" i="14"/>
  <c r="AE4" i="11" s="1"/>
  <c r="AH37" i="14"/>
  <c r="AE33" i="14"/>
  <c r="AC2" i="11" s="1"/>
  <c r="AC13" i="11" s="1"/>
  <c r="AF31" i="14"/>
  <c r="AG44" i="14"/>
  <c r="AF46" i="14"/>
  <c r="AE61" i="14"/>
  <c r="AD64" i="14"/>
  <c r="AB4" i="10" s="1"/>
  <c r="AE94" i="14"/>
  <c r="AF89" i="14"/>
  <c r="AE109" i="14"/>
  <c r="AE51" i="14"/>
  <c r="AB3" i="10"/>
  <c r="AB17" i="10" s="1"/>
  <c r="AG55" i="14"/>
  <c r="AF58" i="14"/>
  <c r="AC14" i="10" l="1"/>
  <c r="AC19" i="10"/>
  <c r="AC11" i="10"/>
  <c r="AC18" i="10"/>
  <c r="AC10" i="10"/>
  <c r="AG97" i="14"/>
  <c r="AF102" i="14"/>
  <c r="AG74" i="14"/>
  <c r="AF78" i="14"/>
  <c r="AG67" i="14"/>
  <c r="AF70" i="14"/>
  <c r="AH39" i="14"/>
  <c r="AF4" i="11" s="1"/>
  <c r="AF61" i="14"/>
  <c r="AE64" i="14"/>
  <c r="AC4" i="10" s="1"/>
  <c r="AH44" i="14"/>
  <c r="AG46" i="14"/>
  <c r="AG31" i="14"/>
  <c r="AF33" i="14"/>
  <c r="AD2" i="11" s="1"/>
  <c r="AD13" i="11" s="1"/>
  <c r="AF94" i="14"/>
  <c r="AG89" i="14"/>
  <c r="AG86" i="14"/>
  <c r="AH81" i="14"/>
  <c r="AF109" i="14"/>
  <c r="AH55" i="14"/>
  <c r="AH58" i="14" s="1"/>
  <c r="AG58" i="14"/>
  <c r="AF51" i="14"/>
  <c r="AC3" i="10"/>
  <c r="AC17" i="10" s="1"/>
  <c r="AD14" i="10" l="1"/>
  <c r="AD11" i="10"/>
  <c r="AD19" i="10"/>
  <c r="AD18" i="10"/>
  <c r="AD10" i="10"/>
  <c r="AH67" i="14"/>
  <c r="AG70" i="14"/>
  <c r="AH86" i="14"/>
  <c r="AH46" i="14"/>
  <c r="AG78" i="14"/>
  <c r="AH74" i="14"/>
  <c r="AG33" i="14"/>
  <c r="AE2" i="11" s="1"/>
  <c r="AE13" i="11" s="1"/>
  <c r="AH31" i="14"/>
  <c r="AH89" i="14"/>
  <c r="AG94" i="14"/>
  <c r="AF64" i="14"/>
  <c r="AD4" i="10" s="1"/>
  <c r="AG61" i="14"/>
  <c r="AH97" i="14"/>
  <c r="AG102" i="14"/>
  <c r="AG109" i="14"/>
  <c r="AG51" i="14"/>
  <c r="AD3" i="10"/>
  <c r="AD17" i="10" s="1"/>
  <c r="AE18" i="10" l="1"/>
  <c r="AE19" i="10"/>
  <c r="AE14" i="10"/>
  <c r="AE10" i="10"/>
  <c r="AE11" i="10"/>
  <c r="AH33" i="14"/>
  <c r="AF2" i="11" s="1"/>
  <c r="AF13" i="11" s="1"/>
  <c r="AH102" i="14"/>
  <c r="AH78" i="14"/>
  <c r="AH94" i="14"/>
  <c r="AG64" i="14"/>
  <c r="AE4" i="10" s="1"/>
  <c r="AH61" i="14"/>
  <c r="AH70" i="14"/>
  <c r="AH109" i="14"/>
  <c r="AH51" i="14"/>
  <c r="AE3" i="10"/>
  <c r="AE17" i="10" s="1"/>
  <c r="AF11" i="10" l="1"/>
  <c r="AF10" i="10"/>
  <c r="AF19" i="10"/>
  <c r="AF18" i="10"/>
  <c r="AF14" i="10"/>
  <c r="AH64" i="14"/>
  <c r="AF4" i="10" s="1"/>
  <c r="AF3" i="10"/>
  <c r="AF17" i="10" s="1"/>
</calcChain>
</file>

<file path=xl/sharedStrings.xml><?xml version="1.0" encoding="utf-8"?>
<sst xmlns="http://schemas.openxmlformats.org/spreadsheetml/2006/main" count="1096" uniqueCount="656">
  <si>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</si>
  <si>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</si>
  <si>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</si>
  <si>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</si>
  <si>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</si>
  <si>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</si>
  <si>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</si>
  <si>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</si>
  <si>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</si>
  <si>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</si>
  <si>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</si>
  <si>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</si>
  <si>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</si>
  <si>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</si>
  <si>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</si>
  <si>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</si>
  <si>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</si>
  <si>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</si>
  <si>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</si>
  <si>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</si>
  <si>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</si>
  <si>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</si>
  <si>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</si>
  <si>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</si>
  <si>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</si>
  <si>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</si>
  <si>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</si>
  <si>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</si>
  <si>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</si>
  <si>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</si>
  <si>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</si>
  <si>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</si>
  <si>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</si>
  <si>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</si>
  <si>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</si>
  <si>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</si>
  <si>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</si>
  <si>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</si>
  <si>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</si>
  <si>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</si>
  <si>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</si>
  <si>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</si>
  <si>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</si>
  <si>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</si>
  <si>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</si>
  <si>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</si>
  <si>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</si>
  <si>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</si>
  <si>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</si>
  <si>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</si>
  <si>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</si>
  <si>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</si>
  <si>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</si>
  <si>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</si>
  <si>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</si>
  <si>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</si>
  <si>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</si>
  <si>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</si>
  <si>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</si>
  <si>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</si>
  <si>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</si>
  <si>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</si>
  <si>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</si>
  <si>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</si>
  <si>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</si>
  <si>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</si>
  <si>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</si>
  <si>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</si>
  <si>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</si>
  <si>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</si>
  <si>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</si>
  <si>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</si>
  <si>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</si>
  <si>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</si>
  <si>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</si>
  <si>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</si>
  <si>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</si>
  <si>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</si>
  <si>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</si>
  <si>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</si>
  <si>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</si>
  <si>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</si>
  <si>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</si>
  <si>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</si>
  <si>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</si>
  <si>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</si>
  <si>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</si>
  <si>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</si>
  <si>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</si>
  <si>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</si>
  <si>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</si>
  <si>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</si>
  <si>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</si>
  <si>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</si>
  <si>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</si>
  <si>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</si>
  <si>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</si>
  <si>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</si>
  <si>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</si>
  <si>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</si>
  <si>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</si>
  <si>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</si>
  <si>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</si>
  <si>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</si>
  <si>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</si>
  <si>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</si>
  <si>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</si>
  <si>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</si>
  <si>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</si>
  <si>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</si>
  <si>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</si>
  <si>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</si>
  <si>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</si>
  <si>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</si>
  <si>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</si>
  <si>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</si>
  <si>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</si>
  <si>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</si>
  <si>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</si>
  <si>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</si>
  <si>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</si>
  <si>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</si>
  <si>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</si>
  <si>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</si>
  <si>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</si>
  <si>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</si>
  <si>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</si>
  <si>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</si>
  <si>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</si>
  <si>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</si>
  <si>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</si>
  <si>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</si>
  <si>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</si>
  <si>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</si>
  <si>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</si>
  <si>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</si>
  <si>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</si>
  <si>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</si>
  <si>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</si>
  <si>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</si>
  <si>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</si>
  <si>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</si>
  <si>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</si>
  <si>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</si>
  <si>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</si>
  <si>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</si>
  <si>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</si>
  <si>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</si>
  <si>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</si>
  <si>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</si>
  <si>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</si>
  <si>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</si>
  <si>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</si>
  <si>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</si>
  <si>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</si>
  <si>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</si>
  <si>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</si>
  <si>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</si>
  <si>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</si>
  <si>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</si>
  <si>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</si>
  <si>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</si>
  <si>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</si>
  <si>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</si>
  <si>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</si>
  <si>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</si>
  <si>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</si>
  <si>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</si>
  <si>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</si>
  <si>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</si>
  <si>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</si>
  <si>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</si>
  <si>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</si>
  <si>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</si>
  <si>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</si>
  <si>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</si>
  <si>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</si>
  <si>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</si>
  <si>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</si>
  <si>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</si>
  <si>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</si>
  <si>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</si>
  <si>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</si>
  <si>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</si>
  <si>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</si>
  <si>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</si>
  <si>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</si>
  <si>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</si>
  <si>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</si>
  <si>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</si>
  <si>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</si>
  <si>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</si>
  <si>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</si>
  <si>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</si>
  <si>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</si>
  <si>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</si>
  <si>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</si>
  <si>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</si>
  <si>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</si>
  <si>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</si>
  <si>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</si>
  <si>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</si>
  <si>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</si>
  <si>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</si>
  <si>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</si>
  <si>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</si>
  <si>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</si>
  <si>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</si>
  <si>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</si>
  <si>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</si>
  <si>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</si>
  <si>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</si>
  <si>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</si>
  <si>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</si>
  <si>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</si>
  <si>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</si>
  <si>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</si>
  <si>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</si>
  <si>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</si>
  <si>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</si>
  <si>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</si>
  <si>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</si>
  <si>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</si>
  <si>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</si>
  <si>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</si>
  <si>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</si>
  <si>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</si>
  <si>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</si>
  <si>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</si>
  <si>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</si>
  <si>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</si>
  <si>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</si>
  <si>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</si>
  <si>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</si>
  <si>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</si>
  <si>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</si>
  <si>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</si>
  <si>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</si>
  <si>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</si>
  <si>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</si>
  <si>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</si>
  <si>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</si>
  <si>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</si>
  <si>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</si>
  <si>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</si>
  <si>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</si>
  <si>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</si>
  <si>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</si>
  <si>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</si>
  <si>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</si>
  <si>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</si>
  <si>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</si>
  <si>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</si>
  <si>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</si>
  <si>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</si>
  <si>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</si>
  <si>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</si>
  <si>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</si>
  <si>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</si>
  <si>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</si>
  <si>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</si>
  <si>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</si>
  <si>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</si>
  <si>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</si>
  <si>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</si>
  <si>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</si>
  <si>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</si>
  <si>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</si>
  <si>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</si>
  <si>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</si>
  <si>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</si>
  <si>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</si>
  <si>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</si>
  <si>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</si>
  <si>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</si>
  <si>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</si>
  <si>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</si>
  <si>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</si>
  <si>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</si>
  <si>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</si>
  <si>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</si>
  <si>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</si>
  <si>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</si>
  <si>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</si>
  <si>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</si>
  <si>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</si>
  <si>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</si>
  <si>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</si>
  <si>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</si>
  <si>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</si>
  <si>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</si>
  <si>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</si>
  <si>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</si>
  <si>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</si>
  <si>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</si>
  <si>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</si>
  <si>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</si>
  <si>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</si>
  <si>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</si>
  <si>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</si>
  <si>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</si>
  <si>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</si>
  <si>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</si>
  <si>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</si>
  <si>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</si>
  <si>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</si>
  <si>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</si>
  <si>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</si>
  <si>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</si>
  <si>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</si>
  <si>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</si>
  <si>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</si>
  <si>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</si>
  <si>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</si>
  <si>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</si>
  <si>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</si>
  <si>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</si>
  <si>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</si>
  <si>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</si>
  <si>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</si>
  <si>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</si>
  <si>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</si>
  <si>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</si>
  <si>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</si>
  <si>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</si>
  <si>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</si>
  <si>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</si>
  <si>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</si>
  <si>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</si>
  <si>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</si>
  <si>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</si>
  <si>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</si>
  <si>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</si>
  <si>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</si>
  <si>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</si>
  <si>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</si>
  <si>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</si>
  <si>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</si>
  <si>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</si>
  <si>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</si>
  <si>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</si>
  <si>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</si>
  <si>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</si>
  <si>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</si>
  <si>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</si>
  <si>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</si>
  <si>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</si>
  <si>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</si>
  <si>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</si>
  <si>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</si>
  <si>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</si>
  <si>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</si>
  <si>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</si>
  <si>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</si>
  <si>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</si>
  <si>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</si>
  <si>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</si>
  <si>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</si>
  <si>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</si>
  <si>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</si>
  <si>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</si>
  <si>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</si>
  <si>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</si>
  <si>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</si>
  <si>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</si>
  <si>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</si>
  <si>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</si>
  <si>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</si>
  <si>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</si>
  <si>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</si>
  <si>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</si>
  <si>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</si>
  <si>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</si>
  <si>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</si>
  <si>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</si>
  <si>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</si>
  <si>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</si>
  <si>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</si>
  <si>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</si>
  <si>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</si>
  <si>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</si>
  <si>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</si>
  <si>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</si>
  <si>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</si>
  <si>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</si>
  <si>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</si>
  <si>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</si>
  <si>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</si>
  <si>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</si>
  <si>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</si>
  <si>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</si>
  <si>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</si>
  <si>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</si>
  <si>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</si>
  <si>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</si>
  <si>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</si>
  <si>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</si>
  <si>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</si>
  <si>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</si>
  <si>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</si>
  <si>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</si>
  <si>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</si>
  <si>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</si>
  <si>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</si>
  <si>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</si>
  <si>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</si>
  <si>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</si>
  <si>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</si>
  <si>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</si>
  <si>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</si>
  <si>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</si>
  <si>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</si>
  <si>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</si>
  <si>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</si>
  <si>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</si>
  <si>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</si>
  <si>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</si>
  <si>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</si>
  <si>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</si>
  <si>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</si>
  <si>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</si>
  <si>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</si>
  <si>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</si>
  <si>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</si>
  <si>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</si>
  <si>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</si>
  <si>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</si>
  <si>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</si>
  <si>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</si>
  <si>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</si>
  <si>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</si>
  <si>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</si>
  <si>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</si>
  <si>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</si>
  <si>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</si>
  <si>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</si>
  <si>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</si>
  <si>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</si>
  <si>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</si>
  <si>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</si>
  <si>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</si>
  <si>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</si>
  <si>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</si>
  <si>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</si>
  <si>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</si>
  <si>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</si>
  <si>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</si>
  <si>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</si>
  <si>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</si>
  <si>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</si>
  <si>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</si>
  <si>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</si>
  <si>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</si>
  <si>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</si>
  <si>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</si>
  <si>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</si>
  <si>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</si>
  <si>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</si>
  <si>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</si>
  <si>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</si>
  <si>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</si>
  <si>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</si>
  <si>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</si>
  <si>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</si>
  <si>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</si>
  <si>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</si>
  <si>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</si>
  <si>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</si>
  <si>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</si>
  <si>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</si>
  <si>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</si>
  <si>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</si>
  <si>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</si>
  <si>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</si>
  <si>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</si>
  <si>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</si>
  <si>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</si>
  <si>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</si>
  <si>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</si>
  <si>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</si>
  <si>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</si>
  <si>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</si>
  <si>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</si>
  <si>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</si>
  <si>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</si>
  <si>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</si>
  <si>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</si>
  <si>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</si>
  <si>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</si>
  <si>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</si>
  <si>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</si>
  <si>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</si>
  <si>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</si>
  <si>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</si>
  <si>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</si>
  <si>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</si>
  <si>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</si>
  <si>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</si>
  <si>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</si>
  <si>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</si>
  <si>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</si>
  <si>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</si>
  <si>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</si>
  <si>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</si>
  <si>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</si>
  <si>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</si>
  <si>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</si>
  <si>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</si>
  <si>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</si>
  <si>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</si>
  <si>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</si>
  <si>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</si>
  <si>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</si>
  <si>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</si>
  <si>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</si>
  <si>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</si>
  <si>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</si>
  <si>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</si>
  <si>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</si>
  <si>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</si>
  <si>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</si>
  <si>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</si>
  <si>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</si>
  <si>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</si>
  <si>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</si>
  <si>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</si>
  <si>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</si>
  <si>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</si>
  <si>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</si>
  <si>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</si>
  <si>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</si>
  <si>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</si>
  <si>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</si>
  <si>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</si>
  <si>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</si>
  <si>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</si>
  <si>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</si>
  <si>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</si>
  <si>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</si>
  <si>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</si>
  <si>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</si>
  <si>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</si>
  <si>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</si>
  <si>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</si>
  <si>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</si>
  <si>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</si>
  <si>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</si>
  <si>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</si>
  <si>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</si>
  <si>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</si>
  <si>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</si>
  <si>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</si>
  <si>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</si>
  <si>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</si>
  <si>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</si>
  <si>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</si>
  <si>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Fraction of Offshore Wind Capital Costs Covered by Subsidies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</si>
  <si>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</si>
  <si>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</si>
  <si>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</si>
  <si>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</si>
  <si>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</si>
  <si>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</si>
  <si>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</si>
  <si>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</si>
  <si>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</si>
  <si>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</si>
  <si>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</si>
  <si>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</si>
  <si>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</si>
  <si>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</si>
  <si>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</si>
  <si>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</si>
  <si>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</si>
  <si>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</si>
  <si>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</si>
  <si>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</si>
  <si>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</si>
  <si>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</si>
  <si>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The PTC for wind is only available for 10 years of a project. We therefore multiply the PTC values by 10 and divide by the</t>
  </si>
  <si>
    <t>average plant lifetime.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</si>
  <si>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</si>
  <si>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</si>
  <si>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</si>
  <si>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</si>
  <si>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</si>
  <si>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</si>
  <si>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</si>
  <si>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</si>
  <si>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</si>
  <si>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</si>
  <si>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</si>
  <si>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</si>
  <si>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</si>
  <si>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</si>
  <si>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</si>
  <si>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</si>
  <si>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</si>
  <si>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</si>
  <si>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</si>
  <si>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</si>
  <si>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</si>
  <si>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</si>
  <si>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</si>
  <si>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</si>
  <si>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</si>
  <si>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</si>
  <si>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</si>
  <si>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</si>
  <si>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</si>
  <si>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</si>
  <si>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</si>
  <si>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</si>
  <si>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</si>
  <si>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</si>
  <si>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</si>
  <si>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</si>
  <si>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</si>
  <si>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</si>
  <si>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</si>
  <si>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</si>
  <si>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</si>
  <si>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</si>
  <si>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</si>
  <si>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</si>
  <si>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</si>
  <si>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</si>
  <si>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</si>
  <si>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</si>
  <si>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</si>
  <si>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</si>
  <si>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</si>
  <si>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</si>
  <si>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</si>
  <si>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</si>
  <si>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</si>
  <si>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</si>
  <si>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</si>
  <si>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</si>
  <si>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</si>
  <si>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</si>
  <si>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</si>
  <si>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</si>
  <si>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</si>
  <si>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</si>
  <si>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</si>
  <si>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</si>
  <si>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</si>
  <si>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</si>
  <si>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</si>
  <si>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</si>
  <si>
    <t>https://www.eia.gov/outlooks/aeo/tables_side.php</t>
  </si>
  <si>
    <t>We follow NREL's approach laid out in the ReEDS Model documentation for representing the commenced-</t>
  </si>
  <si>
    <t>construction provision for the ITC/PTC: we assume the tax credit received by facilities corresponds to the value of the tax credits</t>
  </si>
  <si>
    <t>commenced construction provision</t>
  </si>
  <si>
    <t>credit values shifted by 2 years for commenced construction provision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</si>
</sst>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19" fillId="0" borderId="4" xfId="7" applyFont="1" applyAlignment="1">
      <alignment wrapText="1"/>
    </xf>
    <xf numFmtId="0" fontId="0" fillId="0" borderId="5" xfId="0" applyBorder="1"/>
    <xf numFmtId="0" fontId="7" fillId="0" borderId="0" xfId="0" applyFont="1"/>
    <xf numFmtId="0" fontId="13" fillId="2" borderId="0" xfId="0" applyFont="1" applyFill="1" applyAlignment="1">
      <alignment horizontal="center"/>
    </xf>
  </cellXfs>
  <cellStyles count="9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8" builtinId="5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reentechmedia.com/articles/read/solar-and-wind-tax-credit-extensions-energy-rd-package-in-spending-bill-before-congress" TargetMode="External"/><Relationship Id="rId1" Type="http://schemas.openxmlformats.org/officeDocument/2006/relationships/hyperlink" Target="https://www.jct.gov/publications.html?func=download&amp;id=4663&amp;chk=4663&amp;no_html=1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abSelected="1" workbookViewId="0"/>
  </sheetViews>
  <sheetFormatPr defaultColWidth="9.140625" defaultRowHeight="15" x14ac:dyDescent="0.25"/>
  <cols>
    <col min="1" max="1" width="9.140625" style="6"/>
    <col min="2" max="2" width="83.28515625" style="6" customWidth="1"/>
    <col min="3" max="16384" width="9.140625" style="6"/>
  </cols>
  <sheetData>
    <row r="1" spans="1:2" x14ac:dyDescent="0.25">
      <c r="A1" s="29" t="s">
        <v>191</v>
      </c>
    </row>
    <row r="2" spans="1:2" x14ac:dyDescent="0.25">
      <c r="A2" s="29" t="s">
        <v>190</v>
      </c>
    </row>
    <row r="3" spans="1:2" x14ac:dyDescent="0.25">
      <c r="A3" s="29" t="s">
        <v>334</v>
      </c>
    </row>
    <row r="5" spans="1:2" x14ac:dyDescent="0.25">
      <c r="A5" s="29" t="s">
        <v>0</v>
      </c>
      <c r="B5" s="36" t="s">
        <v>116</v>
      </c>
    </row>
    <row r="6" spans="1:2" x14ac:dyDescent="0.25">
      <c r="B6" s="6" t="s">
        <v>1</v>
      </c>
    </row>
    <row r="7" spans="1:2" x14ac:dyDescent="0.25">
      <c r="B7" s="2">
        <v>2014</v>
      </c>
    </row>
    <row r="8" spans="1:2" x14ac:dyDescent="0.25">
      <c r="B8" s="6" t="s">
        <v>2</v>
      </c>
    </row>
    <row r="9" spans="1:2" x14ac:dyDescent="0.25">
      <c r="B9" s="37" t="s">
        <v>3</v>
      </c>
    </row>
    <row r="10" spans="1:2" x14ac:dyDescent="0.25">
      <c r="B10" s="6" t="s">
        <v>4</v>
      </c>
    </row>
    <row r="12" spans="1:2" x14ac:dyDescent="0.25">
      <c r="B12" s="36" t="s">
        <v>268</v>
      </c>
    </row>
    <row r="13" spans="1:2" x14ac:dyDescent="0.25">
      <c r="B13" s="6" t="s">
        <v>302</v>
      </c>
    </row>
    <row r="14" spans="1:2" x14ac:dyDescent="0.25">
      <c r="B14" s="2">
        <v>2015</v>
      </c>
    </row>
    <row r="15" spans="1:2" x14ac:dyDescent="0.25">
      <c r="B15" s="6" t="s">
        <v>303</v>
      </c>
    </row>
    <row r="16" spans="1:2" x14ac:dyDescent="0.25">
      <c r="B16" s="37" t="s">
        <v>240</v>
      </c>
    </row>
    <row r="18" spans="2:5" x14ac:dyDescent="0.25">
      <c r="B18" s="36" t="s">
        <v>304</v>
      </c>
    </row>
    <row r="19" spans="2:5" x14ac:dyDescent="0.25">
      <c r="B19" s="6" t="s">
        <v>564</v>
      </c>
    </row>
    <row r="20" spans="2:5" x14ac:dyDescent="0.25">
      <c r="B20" s="2">
        <v>2020</v>
      </c>
    </row>
    <row r="21" spans="2:5" x14ac:dyDescent="0.25">
      <c r="B21" s="6" t="s">
        <v>563</v>
      </c>
    </row>
    <row r="22" spans="2:5" x14ac:dyDescent="0.25">
      <c r="B22" s="37" t="s">
        <v>562</v>
      </c>
    </row>
    <row r="24" spans="2:5" x14ac:dyDescent="0.25">
      <c r="B24" s="36" t="s">
        <v>305</v>
      </c>
    </row>
    <row r="25" spans="2:5" x14ac:dyDescent="0.25">
      <c r="B25" s="6" t="s">
        <v>306</v>
      </c>
    </row>
    <row r="26" spans="2:5" x14ac:dyDescent="0.25">
      <c r="B26" s="2">
        <v>2015</v>
      </c>
    </row>
    <row r="27" spans="2:5" x14ac:dyDescent="0.25">
      <c r="B27" s="6" t="s">
        <v>307</v>
      </c>
    </row>
    <row r="28" spans="2:5" x14ac:dyDescent="0.25">
      <c r="B28" s="37" t="s">
        <v>234</v>
      </c>
    </row>
    <row r="30" spans="2:5" x14ac:dyDescent="0.25">
      <c r="B30" s="36" t="s">
        <v>311</v>
      </c>
    </row>
    <row r="31" spans="2:5" x14ac:dyDescent="0.25">
      <c r="B31" s="6" t="s">
        <v>308</v>
      </c>
      <c r="E31" s="38"/>
    </row>
    <row r="32" spans="2:5" x14ac:dyDescent="0.25">
      <c r="B32" s="2">
        <v>2015</v>
      </c>
    </row>
    <row r="33" spans="2:2" x14ac:dyDescent="0.25">
      <c r="B33" s="6" t="s">
        <v>309</v>
      </c>
    </row>
    <row r="34" spans="2:2" x14ac:dyDescent="0.25">
      <c r="B34" s="37" t="s">
        <v>245</v>
      </c>
    </row>
    <row r="35" spans="2:2" x14ac:dyDescent="0.25">
      <c r="B35" s="6" t="s">
        <v>310</v>
      </c>
    </row>
    <row r="37" spans="2:2" x14ac:dyDescent="0.25">
      <c r="B37" s="36" t="s">
        <v>168</v>
      </c>
    </row>
    <row r="38" spans="2:2" x14ac:dyDescent="0.25">
      <c r="B38" s="6" t="s">
        <v>169</v>
      </c>
    </row>
    <row r="39" spans="2:2" x14ac:dyDescent="0.25">
      <c r="B39" s="2">
        <v>2021</v>
      </c>
    </row>
    <row r="40" spans="2:2" x14ac:dyDescent="0.25">
      <c r="B40" s="6" t="s">
        <v>605</v>
      </c>
    </row>
    <row r="42" spans="2:2" x14ac:dyDescent="0.25">
      <c r="B42" s="37" t="s">
        <v>651</v>
      </c>
    </row>
    <row r="43" spans="2:2" x14ac:dyDescent="0.25">
      <c r="B43" s="6" t="s">
        <v>170</v>
      </c>
    </row>
    <row r="45" spans="2:2" x14ac:dyDescent="0.25">
      <c r="B45" s="37" t="s">
        <v>651</v>
      </c>
    </row>
    <row r="46" spans="2:2" x14ac:dyDescent="0.25">
      <c r="B46" s="6" t="s">
        <v>171</v>
      </c>
    </row>
    <row r="48" spans="2:2" x14ac:dyDescent="0.25">
      <c r="B48" s="37" t="s">
        <v>651</v>
      </c>
    </row>
    <row r="49" spans="2:2" x14ac:dyDescent="0.25">
      <c r="B49" s="6" t="s">
        <v>172</v>
      </c>
    </row>
    <row r="51" spans="2:2" x14ac:dyDescent="0.25">
      <c r="B51" s="37" t="s">
        <v>651</v>
      </c>
    </row>
    <row r="52" spans="2:2" x14ac:dyDescent="0.25">
      <c r="B52" s="6" t="s">
        <v>173</v>
      </c>
    </row>
    <row r="54" spans="2:2" x14ac:dyDescent="0.25">
      <c r="B54" s="36" t="s">
        <v>569</v>
      </c>
    </row>
    <row r="55" spans="2:2" x14ac:dyDescent="0.25">
      <c r="B55" s="6" t="s">
        <v>565</v>
      </c>
    </row>
    <row r="56" spans="2:2" x14ac:dyDescent="0.25">
      <c r="B56" s="2">
        <v>2020</v>
      </c>
    </row>
    <row r="57" spans="2:2" x14ac:dyDescent="0.25">
      <c r="B57" s="6" t="s">
        <v>566</v>
      </c>
    </row>
    <row r="58" spans="2:2" x14ac:dyDescent="0.25">
      <c r="B58" s="37" t="s">
        <v>560</v>
      </c>
    </row>
    <row r="60" spans="2:2" x14ac:dyDescent="0.25">
      <c r="B60" s="36" t="s">
        <v>576</v>
      </c>
    </row>
    <row r="61" spans="2:2" x14ac:dyDescent="0.25">
      <c r="B61" s="6" t="s">
        <v>570</v>
      </c>
    </row>
    <row r="62" spans="2:2" x14ac:dyDescent="0.25">
      <c r="B62" s="2">
        <v>2020</v>
      </c>
    </row>
    <row r="63" spans="2:2" x14ac:dyDescent="0.25">
      <c r="B63" s="6" t="s">
        <v>571</v>
      </c>
    </row>
    <row r="64" spans="2:2" x14ac:dyDescent="0.25">
      <c r="B64" s="6" t="s">
        <v>572</v>
      </c>
    </row>
    <row r="65" spans="1:2" x14ac:dyDescent="0.25">
      <c r="B65" s="6" t="s">
        <v>577</v>
      </c>
    </row>
    <row r="67" spans="1:2" x14ac:dyDescent="0.25">
      <c r="A67" s="29" t="s">
        <v>174</v>
      </c>
    </row>
    <row r="68" spans="1:2" x14ac:dyDescent="0.25">
      <c r="A68" s="6" t="s">
        <v>175</v>
      </c>
    </row>
    <row r="69" spans="1:2" x14ac:dyDescent="0.25">
      <c r="A69" s="6" t="s">
        <v>176</v>
      </c>
    </row>
    <row r="71" spans="1:2" x14ac:dyDescent="0.25">
      <c r="A71" s="6" t="s">
        <v>179</v>
      </c>
    </row>
    <row r="72" spans="1:2" x14ac:dyDescent="0.25">
      <c r="A72" s="6" t="s">
        <v>180</v>
      </c>
    </row>
    <row r="73" spans="1:2" x14ac:dyDescent="0.25">
      <c r="A73" s="6" t="s">
        <v>181</v>
      </c>
    </row>
    <row r="74" spans="1:2" x14ac:dyDescent="0.25">
      <c r="A74" s="6" t="s">
        <v>182</v>
      </c>
    </row>
    <row r="76" spans="1:2" x14ac:dyDescent="0.25">
      <c r="A76" s="6" t="s">
        <v>195</v>
      </c>
    </row>
    <row r="77" spans="1:2" x14ac:dyDescent="0.25">
      <c r="A77" s="6" t="s">
        <v>196</v>
      </c>
    </row>
    <row r="78" spans="1:2" x14ac:dyDescent="0.25">
      <c r="A78" s="6" t="s">
        <v>197</v>
      </c>
    </row>
    <row r="79" spans="1:2" x14ac:dyDescent="0.25">
      <c r="A79" s="6" t="s">
        <v>199</v>
      </c>
    </row>
    <row r="80" spans="1:2" x14ac:dyDescent="0.25">
      <c r="A80" s="6">
        <v>0.97099999999999997</v>
      </c>
    </row>
    <row r="81" spans="1:2" x14ac:dyDescent="0.25">
      <c r="A81" s="6" t="s">
        <v>198</v>
      </c>
    </row>
    <row r="83" spans="1:2" x14ac:dyDescent="0.25">
      <c r="A83" s="6" t="s">
        <v>567</v>
      </c>
    </row>
    <row r="84" spans="1:2" x14ac:dyDescent="0.25">
      <c r="A84" s="6">
        <v>0.89805481563188172</v>
      </c>
    </row>
    <row r="85" spans="1:2" x14ac:dyDescent="0.25">
      <c r="A85" s="6" t="s">
        <v>198</v>
      </c>
    </row>
    <row r="86" spans="1:2" x14ac:dyDescent="0.25">
      <c r="A86" s="6">
        <v>0.88711067149387013</v>
      </c>
      <c r="B86" s="6" t="s">
        <v>582</v>
      </c>
    </row>
    <row r="89" spans="1:2" x14ac:dyDescent="0.25">
      <c r="A89" s="29" t="s">
        <v>573</v>
      </c>
    </row>
    <row r="90" spans="1:2" x14ac:dyDescent="0.25">
      <c r="A90" s="6" t="s">
        <v>652</v>
      </c>
    </row>
    <row r="91" spans="1:2" x14ac:dyDescent="0.25">
      <c r="A91" s="6" t="s">
        <v>653</v>
      </c>
    </row>
    <row r="92" spans="1:2" x14ac:dyDescent="0.25">
      <c r="A92" s="6" t="s">
        <v>574</v>
      </c>
    </row>
    <row r="93" spans="1:2" x14ac:dyDescent="0.25">
      <c r="A93" s="6" t="s">
        <v>575</v>
      </c>
    </row>
    <row r="95" spans="1:2" x14ac:dyDescent="0.25">
      <c r="A95" s="29" t="s">
        <v>325</v>
      </c>
    </row>
    <row r="96" spans="1:2" x14ac:dyDescent="0.25">
      <c r="A96" s="39" t="s">
        <v>353</v>
      </c>
    </row>
    <row r="97" spans="1:1" x14ac:dyDescent="0.25">
      <c r="A97" s="6" t="s">
        <v>354</v>
      </c>
    </row>
    <row r="98" spans="1:1" x14ac:dyDescent="0.25">
      <c r="A98" s="6" t="s">
        <v>326</v>
      </c>
    </row>
    <row r="99" spans="1:1" x14ac:dyDescent="0.25">
      <c r="A99" s="6" t="s">
        <v>327</v>
      </c>
    </row>
    <row r="101" spans="1:1" x14ac:dyDescent="0.25">
      <c r="A101" s="29" t="s">
        <v>578</v>
      </c>
    </row>
    <row r="102" spans="1:1" x14ac:dyDescent="0.25">
      <c r="A102" s="6" t="s">
        <v>579</v>
      </c>
    </row>
    <row r="103" spans="1:1" x14ac:dyDescent="0.25">
      <c r="A103" s="6" t="s">
        <v>580</v>
      </c>
    </row>
    <row r="105" spans="1:1" x14ac:dyDescent="0.25">
      <c r="A105" s="6" t="s">
        <v>581</v>
      </c>
    </row>
    <row r="106" spans="1:1" x14ac:dyDescent="0.25">
      <c r="A106" s="6">
        <v>30</v>
      </c>
    </row>
  </sheetData>
  <hyperlinks>
    <hyperlink ref="B9" r:id="rId1" xr:uid="{00000000-0004-0000-0000-000000000000}"/>
    <hyperlink ref="B58" r:id="rId2" location=":~:text=According%20to%20a%20summary%20shared,would%20have%20under%20existing%20law.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507D-9487-4016-91C5-565BD6813830}">
  <sheetPr>
    <tabColor theme="3"/>
  </sheetPr>
  <dimension ref="A1:AH17"/>
  <sheetViews>
    <sheetView workbookViewId="0"/>
  </sheetViews>
  <sheetFormatPr defaultRowHeight="15" x14ac:dyDescent="0.25"/>
  <cols>
    <col min="1" max="1" width="32.42578125" style="72" customWidth="1"/>
    <col min="2" max="16384" width="9.140625" style="72"/>
  </cols>
  <sheetData>
    <row r="1" spans="1:34" x14ac:dyDescent="0.25">
      <c r="A1" s="72" t="s">
        <v>177</v>
      </c>
      <c r="B1" s="72">
        <v>2020</v>
      </c>
      <c r="C1" s="72">
        <v>2021</v>
      </c>
      <c r="D1" s="72">
        <v>2022</v>
      </c>
      <c r="E1" s="72">
        <v>2023</v>
      </c>
      <c r="F1" s="72">
        <v>2024</v>
      </c>
      <c r="G1" s="72">
        <v>2025</v>
      </c>
      <c r="H1" s="72">
        <v>2026</v>
      </c>
      <c r="I1" s="72">
        <v>2027</v>
      </c>
      <c r="J1" s="72">
        <v>2028</v>
      </c>
      <c r="K1" s="72">
        <v>2029</v>
      </c>
      <c r="L1" s="72">
        <v>2030</v>
      </c>
      <c r="M1" s="72">
        <v>2031</v>
      </c>
      <c r="N1" s="72">
        <v>2032</v>
      </c>
      <c r="O1" s="72">
        <v>2033</v>
      </c>
      <c r="P1" s="72">
        <v>2034</v>
      </c>
      <c r="Q1" s="72">
        <v>2035</v>
      </c>
      <c r="R1" s="72">
        <v>2036</v>
      </c>
      <c r="S1" s="72">
        <v>2037</v>
      </c>
      <c r="T1" s="72">
        <v>2038</v>
      </c>
      <c r="U1" s="72">
        <v>2039</v>
      </c>
      <c r="V1" s="72">
        <v>2040</v>
      </c>
      <c r="W1" s="72">
        <v>2041</v>
      </c>
      <c r="X1" s="72">
        <v>2042</v>
      </c>
      <c r="Y1" s="72">
        <v>2043</v>
      </c>
      <c r="Z1" s="72">
        <v>2044</v>
      </c>
      <c r="AA1" s="72">
        <v>2045</v>
      </c>
      <c r="AB1" s="72">
        <v>2046</v>
      </c>
      <c r="AC1" s="72">
        <v>2047</v>
      </c>
      <c r="AD1" s="72">
        <v>2048</v>
      </c>
      <c r="AE1" s="72">
        <v>2049</v>
      </c>
      <c r="AF1" s="72">
        <v>2050</v>
      </c>
    </row>
    <row r="2" spans="1:34" x14ac:dyDescent="0.25">
      <c r="A2" s="72" t="s">
        <v>332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4"/>
      <c r="AH2" s="24"/>
    </row>
    <row r="3" spans="1:34" x14ac:dyDescent="0.25">
      <c r="A3" s="72" t="s">
        <v>320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</row>
    <row r="4" spans="1:34" x14ac:dyDescent="0.25">
      <c r="A4" s="72" t="s">
        <v>188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4"/>
      <c r="AH4" s="24"/>
    </row>
    <row r="5" spans="1:34" x14ac:dyDescent="0.25">
      <c r="A5" s="72" t="s">
        <v>189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4"/>
      <c r="AH5" s="24"/>
    </row>
    <row r="6" spans="1:34" x14ac:dyDescent="0.25">
      <c r="A6" s="72" t="s">
        <v>333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4"/>
      <c r="AH6" s="24"/>
    </row>
    <row r="7" spans="1:34" x14ac:dyDescent="0.25">
      <c r="A7" s="72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4" x14ac:dyDescent="0.25">
      <c r="A8" s="72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4" x14ac:dyDescent="0.25">
      <c r="A9" s="72" t="s">
        <v>319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4"/>
      <c r="AH9" s="24"/>
    </row>
    <row r="10" spans="1:34" x14ac:dyDescent="0.25">
      <c r="A10" s="72" t="s">
        <v>322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</row>
    <row r="11" spans="1:34" x14ac:dyDescent="0.25">
      <c r="A11" s="72" t="s">
        <v>321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</row>
    <row r="12" spans="1:34" x14ac:dyDescent="0.25">
      <c r="A12" s="72" t="s">
        <v>323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</row>
    <row r="13" spans="1:34" x14ac:dyDescent="0.25">
      <c r="A13" s="72" t="s">
        <v>329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4"/>
      <c r="AH13" s="24"/>
    </row>
    <row r="14" spans="1:34" x14ac:dyDescent="0.25">
      <c r="A14" s="72" t="s">
        <v>330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4"/>
      <c r="AH14" s="24"/>
    </row>
    <row r="15" spans="1:34" x14ac:dyDescent="0.25">
      <c r="A15" s="72" t="s">
        <v>543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</row>
    <row r="16" spans="1:34" x14ac:dyDescent="0.25">
      <c r="A16" s="72" t="s">
        <v>544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</row>
    <row r="17" spans="1:32" x14ac:dyDescent="0.25">
      <c r="A17" s="72" t="s">
        <v>545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3047-FC9F-40F8-9F20-DB7C78346204}">
  <sheetPr>
    <tabColor theme="3"/>
  </sheetPr>
  <dimension ref="A1:AH17"/>
  <sheetViews>
    <sheetView workbookViewId="0"/>
  </sheetViews>
  <sheetFormatPr defaultRowHeight="15" x14ac:dyDescent="0.25"/>
  <cols>
    <col min="1" max="1" width="32.42578125" style="72" customWidth="1"/>
    <col min="2" max="16384" width="9.140625" style="72"/>
  </cols>
  <sheetData>
    <row r="1" spans="1:34" x14ac:dyDescent="0.25">
      <c r="A1" s="72" t="s">
        <v>177</v>
      </c>
      <c r="B1" s="72">
        <v>2020</v>
      </c>
      <c r="C1" s="72">
        <v>2021</v>
      </c>
      <c r="D1" s="72">
        <v>2022</v>
      </c>
      <c r="E1" s="72">
        <v>2023</v>
      </c>
      <c r="F1" s="72">
        <v>2024</v>
      </c>
      <c r="G1" s="72">
        <v>2025</v>
      </c>
      <c r="H1" s="72">
        <v>2026</v>
      </c>
      <c r="I1" s="72">
        <v>2027</v>
      </c>
      <c r="J1" s="72">
        <v>2028</v>
      </c>
      <c r="K1" s="72">
        <v>2029</v>
      </c>
      <c r="L1" s="72">
        <v>2030</v>
      </c>
      <c r="M1" s="72">
        <v>2031</v>
      </c>
      <c r="N1" s="72">
        <v>2032</v>
      </c>
      <c r="O1" s="72">
        <v>2033</v>
      </c>
      <c r="P1" s="72">
        <v>2034</v>
      </c>
      <c r="Q1" s="72">
        <v>2035</v>
      </c>
      <c r="R1" s="72">
        <v>2036</v>
      </c>
      <c r="S1" s="72">
        <v>2037</v>
      </c>
      <c r="T1" s="72">
        <v>2038</v>
      </c>
      <c r="U1" s="72">
        <v>2039</v>
      </c>
      <c r="V1" s="72">
        <v>2040</v>
      </c>
      <c r="W1" s="72">
        <v>2041</v>
      </c>
      <c r="X1" s="72">
        <v>2042</v>
      </c>
      <c r="Y1" s="72">
        <v>2043</v>
      </c>
      <c r="Z1" s="72">
        <v>2044</v>
      </c>
      <c r="AA1" s="72">
        <v>2045</v>
      </c>
      <c r="AB1" s="72">
        <v>2046</v>
      </c>
      <c r="AC1" s="72">
        <v>2047</v>
      </c>
      <c r="AD1" s="72">
        <v>2048</v>
      </c>
      <c r="AE1" s="72">
        <v>2049</v>
      </c>
      <c r="AF1" s="72">
        <v>2050</v>
      </c>
    </row>
    <row r="2" spans="1:34" x14ac:dyDescent="0.25">
      <c r="A2" s="72" t="s">
        <v>332</v>
      </c>
      <c r="B2" s="24">
        <f>Calculations!D33</f>
        <v>0.39217710728623101</v>
      </c>
      <c r="C2" s="24">
        <f>Calculations!E33</f>
        <v>0.3211969604300805</v>
      </c>
      <c r="D2" s="24">
        <f>Calculations!F33</f>
        <v>0.32111860492873623</v>
      </c>
      <c r="E2" s="24">
        <f>Calculations!G33</f>
        <v>0.39321461571543892</v>
      </c>
      <c r="F2" s="24">
        <f>Calculations!H33</f>
        <v>0.47227294140628784</v>
      </c>
      <c r="G2" s="24">
        <f>Calculations!I33</f>
        <v>0.60948798354925293</v>
      </c>
      <c r="H2" s="24">
        <f>Calculations!J33</f>
        <v>0.60013560183950687</v>
      </c>
      <c r="I2" s="24">
        <f>Calculations!K33</f>
        <v>0.62212437394768827</v>
      </c>
      <c r="J2" s="24">
        <f>Calculations!L33</f>
        <v>0.61730030780527556</v>
      </c>
      <c r="K2" s="24">
        <f>Calculations!M33</f>
        <v>0.61484334009963648</v>
      </c>
      <c r="L2" s="24">
        <f>Calculations!N33</f>
        <v>0.60778483146290729</v>
      </c>
      <c r="M2" s="24">
        <f>Calculations!O33</f>
        <v>0.61692824959120485</v>
      </c>
      <c r="N2" s="24">
        <f>Calculations!P33</f>
        <v>0.63234162591902898</v>
      </c>
      <c r="O2" s="24">
        <f>Calculations!Q33</f>
        <v>0.63531229654785482</v>
      </c>
      <c r="P2" s="24">
        <f>Calculations!R33</f>
        <v>0.65017081309273927</v>
      </c>
      <c r="Q2" s="24">
        <f>Calculations!S33</f>
        <v>0.66801056140729842</v>
      </c>
      <c r="R2" s="24">
        <f>Calculations!T33</f>
        <v>0.67803605662854083</v>
      </c>
      <c r="S2" s="24">
        <f>Calculations!U33</f>
        <v>0.68846401097411636</v>
      </c>
      <c r="T2" s="24">
        <f>Calculations!V33</f>
        <v>0.70548534562782961</v>
      </c>
      <c r="U2" s="24">
        <f>Calculations!W33</f>
        <v>0.7085253826809359</v>
      </c>
      <c r="V2" s="24">
        <f>Calculations!X33</f>
        <v>0.71461730522268652</v>
      </c>
      <c r="W2" s="24">
        <f>Calculations!Y33</f>
        <v>0.71797791743559813</v>
      </c>
      <c r="X2" s="24">
        <f>Calculations!Z33</f>
        <v>0.72198051036715638</v>
      </c>
      <c r="Y2" s="24">
        <f>Calculations!AA33</f>
        <v>0.7209091979925063</v>
      </c>
      <c r="Z2" s="24">
        <f>Calculations!AB33</f>
        <v>0.72179512989523797</v>
      </c>
      <c r="AA2" s="24">
        <f>Calculations!AC33</f>
        <v>0.74420441324578579</v>
      </c>
      <c r="AB2" s="24">
        <f>Calculations!AD33</f>
        <v>0.75502495533649872</v>
      </c>
      <c r="AC2" s="24">
        <f>Calculations!AE33</f>
        <v>0.76224244837640609</v>
      </c>
      <c r="AD2" s="24">
        <f>Calculations!AF33</f>
        <v>0.77891521988422252</v>
      </c>
      <c r="AE2" s="24">
        <f>Calculations!AG33</f>
        <v>0.79305495971060069</v>
      </c>
      <c r="AF2" s="24">
        <f>Calculations!AH33</f>
        <v>0.79197761731865401</v>
      </c>
      <c r="AG2" s="24"/>
      <c r="AH2" s="24"/>
    </row>
    <row r="3" spans="1:34" x14ac:dyDescent="0.25">
      <c r="A3" s="72" t="s">
        <v>320</v>
      </c>
      <c r="B3" s="72">
        <v>0</v>
      </c>
      <c r="C3" s="72">
        <v>0</v>
      </c>
      <c r="D3" s="72">
        <v>0</v>
      </c>
      <c r="E3" s="72">
        <v>0</v>
      </c>
      <c r="F3" s="72">
        <v>0</v>
      </c>
      <c r="G3" s="72">
        <v>0</v>
      </c>
      <c r="H3" s="72">
        <v>0</v>
      </c>
      <c r="I3" s="72">
        <v>0</v>
      </c>
      <c r="J3" s="72">
        <v>0</v>
      </c>
      <c r="K3" s="72">
        <v>0</v>
      </c>
      <c r="L3" s="72">
        <v>0</v>
      </c>
      <c r="M3" s="72">
        <v>0</v>
      </c>
      <c r="N3" s="72">
        <v>0</v>
      </c>
      <c r="O3" s="72">
        <v>0</v>
      </c>
      <c r="P3" s="72">
        <v>0</v>
      </c>
      <c r="Q3" s="72">
        <v>0</v>
      </c>
      <c r="R3" s="72">
        <v>0</v>
      </c>
      <c r="S3" s="72">
        <v>0</v>
      </c>
      <c r="T3" s="72">
        <v>0</v>
      </c>
      <c r="U3" s="72">
        <v>0</v>
      </c>
      <c r="V3" s="72">
        <v>0</v>
      </c>
      <c r="W3" s="72">
        <v>0</v>
      </c>
      <c r="X3" s="72">
        <v>0</v>
      </c>
      <c r="Y3" s="72">
        <v>0</v>
      </c>
      <c r="Z3" s="72">
        <v>0</v>
      </c>
      <c r="AA3" s="72">
        <v>0</v>
      </c>
      <c r="AB3" s="72">
        <v>0</v>
      </c>
      <c r="AC3" s="72">
        <v>0</v>
      </c>
      <c r="AD3" s="72">
        <v>0</v>
      </c>
      <c r="AE3" s="72">
        <v>0</v>
      </c>
      <c r="AF3" s="72">
        <v>0</v>
      </c>
    </row>
    <row r="4" spans="1:34" x14ac:dyDescent="0.25">
      <c r="A4" s="72" t="s">
        <v>188</v>
      </c>
      <c r="B4" s="24">
        <f>Calculations!D39</f>
        <v>0.3822667786942785</v>
      </c>
      <c r="C4" s="24">
        <f>Calculations!E39</f>
        <v>0.39443572157150553</v>
      </c>
      <c r="D4" s="24">
        <f>Calculations!F39</f>
        <v>0.40723086674334885</v>
      </c>
      <c r="E4" s="24">
        <f>Calculations!G39</f>
        <v>0.40010800462129015</v>
      </c>
      <c r="F4" s="24">
        <f>Calculations!H39</f>
        <v>0.39844513003746906</v>
      </c>
      <c r="G4" s="24">
        <f>Calculations!I39</f>
        <v>0.40271755686722605</v>
      </c>
      <c r="H4" s="24">
        <f>Calculations!J39</f>
        <v>0.46767805340247015</v>
      </c>
      <c r="I4" s="24">
        <f>Calculations!K39</f>
        <v>0.52040018059204618</v>
      </c>
      <c r="J4" s="24">
        <f>Calculations!L39</f>
        <v>0.53864874887274061</v>
      </c>
      <c r="K4" s="24">
        <f>Calculations!M39</f>
        <v>0.59290565028946041</v>
      </c>
      <c r="L4" s="24">
        <f>Calculations!N39</f>
        <v>0.59202932098623817</v>
      </c>
      <c r="M4" s="24">
        <f>Calculations!O39</f>
        <v>0.61185818859970653</v>
      </c>
      <c r="N4" s="24">
        <f>Calculations!P39</f>
        <v>0.62479995077076222</v>
      </c>
      <c r="O4" s="24">
        <f>Calculations!Q39</f>
        <v>0.63501000401110419</v>
      </c>
      <c r="P4" s="24">
        <f>Calculations!R39</f>
        <v>0.65833298737934842</v>
      </c>
      <c r="Q4" s="24">
        <f>Calculations!S39</f>
        <v>0.65630941712720936</v>
      </c>
      <c r="R4" s="24">
        <f>Calculations!T39</f>
        <v>0.66851940282525524</v>
      </c>
      <c r="S4" s="24">
        <f>Calculations!U39</f>
        <v>0.69392874455140163</v>
      </c>
      <c r="T4" s="24">
        <f>Calculations!V39</f>
        <v>0.70547952247389201</v>
      </c>
      <c r="U4" s="24">
        <f>Calculations!W39</f>
        <v>0.70547952247389201</v>
      </c>
      <c r="V4" s="24">
        <f>Calculations!X39</f>
        <v>0.70490788165115481</v>
      </c>
      <c r="W4" s="24">
        <f>Calculations!Y39</f>
        <v>0.70284013010976487</v>
      </c>
      <c r="X4" s="24">
        <f>Calculations!Z39</f>
        <v>0.70135214943323099</v>
      </c>
      <c r="Y4" s="24">
        <f>Calculations!AA39</f>
        <v>0.73228366539716583</v>
      </c>
      <c r="Z4" s="24">
        <f>Calculations!AB39</f>
        <v>0.82286931116638973</v>
      </c>
      <c r="AA4" s="24">
        <f>Calculations!AC39</f>
        <v>0.82102596258151184</v>
      </c>
      <c r="AB4" s="24">
        <f>Calculations!AD39</f>
        <v>0.82006975294633289</v>
      </c>
      <c r="AC4" s="24">
        <f>Calculations!AE39</f>
        <v>0.83692616669997488</v>
      </c>
      <c r="AD4" s="24">
        <f>Calculations!AF39</f>
        <v>0.8730118707876432</v>
      </c>
      <c r="AE4" s="24">
        <f>Calculations!AG39</f>
        <v>0.87219810030776468</v>
      </c>
      <c r="AF4" s="24">
        <f>Calculations!AH39</f>
        <v>0.87102458247095493</v>
      </c>
      <c r="AG4" s="24"/>
      <c r="AH4" s="24"/>
    </row>
    <row r="5" spans="1:34" x14ac:dyDescent="0.25">
      <c r="A5" s="72" t="s">
        <v>189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4" x14ac:dyDescent="0.25">
      <c r="A6" s="72" t="s">
        <v>333</v>
      </c>
      <c r="B6" s="24">
        <f>'Subsidies Paid'!M9*About!$A$84*1000*'Monetizing Tax Credit Penalty'!$A$30*(10/About!$A$106)</f>
        <v>3.0084836323668029</v>
      </c>
      <c r="C6" s="24">
        <f>'Subsidies Paid'!N9*About!$A$84*1000*'Monetizing Tax Credit Penalty'!$A$30*(10/About!$A$106)</f>
        <v>3.0084836323668029</v>
      </c>
      <c r="D6" s="24">
        <f>C6</f>
        <v>3.0084836323668029</v>
      </c>
      <c r="E6" s="24">
        <f t="shared" ref="E6:F6" si="0">D6</f>
        <v>3.0084836323668029</v>
      </c>
      <c r="F6" s="24">
        <f t="shared" si="0"/>
        <v>3.0084836323668029</v>
      </c>
      <c r="G6" s="24">
        <f>'Subsidies Paid'!O9*About!$A$84*1000*'Monetizing Tax Credit Penalty'!$A$30</f>
        <v>0</v>
      </c>
      <c r="H6" s="24">
        <f>'Subsidies Paid'!P9*About!$A$84*1000*'Monetizing Tax Credit Penalty'!$A$30</f>
        <v>0</v>
      </c>
      <c r="I6" s="24">
        <f>'Subsidies Paid'!Q9*About!$A$84*1000*'Monetizing Tax Credit Penalty'!$A$30</f>
        <v>0</v>
      </c>
      <c r="J6" s="24">
        <f>'Subsidies Paid'!R9*About!$A$84*1000*'Monetizing Tax Credit Penalty'!$A$30</f>
        <v>0</v>
      </c>
      <c r="K6" s="24">
        <f>'Subsidies Paid'!S9*About!$A$84*1000*'Monetizing Tax Credit Penalty'!$A$30</f>
        <v>0</v>
      </c>
      <c r="L6" s="24">
        <f>'Subsidies Paid'!T9*About!$A$84*1000*'Monetizing Tax Credit Penalty'!$A$30</f>
        <v>0</v>
      </c>
      <c r="M6" s="24">
        <f>'Subsidies Paid'!U9*About!$A$84*1000*'Monetizing Tax Credit Penalty'!$A$30</f>
        <v>0</v>
      </c>
      <c r="N6" s="24">
        <f>'Subsidies Paid'!V9*About!$A$84*1000*'Monetizing Tax Credit Penalty'!$A$30</f>
        <v>0</v>
      </c>
      <c r="O6" s="24">
        <f>'Subsidies Paid'!W9*About!$A$84*1000*'Monetizing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4" x14ac:dyDescent="0.25">
      <c r="A7" s="72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4" x14ac:dyDescent="0.25">
      <c r="A8" s="72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4" x14ac:dyDescent="0.25">
      <c r="A9" s="72" t="s">
        <v>319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4" x14ac:dyDescent="0.25">
      <c r="A10" s="72" t="s">
        <v>322</v>
      </c>
      <c r="B10" s="72">
        <v>0</v>
      </c>
      <c r="C10" s="72">
        <v>0</v>
      </c>
      <c r="D10" s="72">
        <v>0</v>
      </c>
      <c r="E10" s="72">
        <v>0</v>
      </c>
      <c r="F10" s="72">
        <v>0</v>
      </c>
      <c r="G10" s="72">
        <v>0</v>
      </c>
      <c r="H10" s="72">
        <v>0</v>
      </c>
      <c r="I10" s="72">
        <v>0</v>
      </c>
      <c r="J10" s="72">
        <v>0</v>
      </c>
      <c r="K10" s="72">
        <v>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</row>
    <row r="11" spans="1:34" x14ac:dyDescent="0.25">
      <c r="A11" s="72" t="s">
        <v>321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  <c r="P11" s="72">
        <v>0</v>
      </c>
      <c r="Q11" s="72">
        <v>0</v>
      </c>
      <c r="R11" s="72">
        <v>0</v>
      </c>
      <c r="S11" s="72">
        <v>0</v>
      </c>
      <c r="T11" s="72">
        <v>0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72">
        <v>0</v>
      </c>
      <c r="AA11" s="72">
        <v>0</v>
      </c>
      <c r="AB11" s="72">
        <v>0</v>
      </c>
      <c r="AC11" s="72">
        <v>0</v>
      </c>
      <c r="AD11" s="72">
        <v>0</v>
      </c>
      <c r="AE11" s="72">
        <v>0</v>
      </c>
      <c r="AF11" s="72">
        <v>0</v>
      </c>
    </row>
    <row r="12" spans="1:34" x14ac:dyDescent="0.25">
      <c r="A12" s="72" t="s">
        <v>323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2">
        <v>0</v>
      </c>
      <c r="J12" s="72">
        <v>0</v>
      </c>
      <c r="K12" s="72">
        <v>0</v>
      </c>
      <c r="L12" s="72">
        <v>0</v>
      </c>
      <c r="M12" s="72">
        <v>0</v>
      </c>
      <c r="N12" s="72">
        <v>0</v>
      </c>
      <c r="O12" s="72">
        <v>0</v>
      </c>
      <c r="P12" s="72">
        <v>0</v>
      </c>
      <c r="Q12" s="72">
        <v>0</v>
      </c>
      <c r="R12" s="72">
        <v>0</v>
      </c>
      <c r="S12" s="72">
        <v>0</v>
      </c>
      <c r="T12" s="72">
        <v>0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72">
        <v>0</v>
      </c>
      <c r="AA12" s="72">
        <v>0</v>
      </c>
      <c r="AB12" s="72">
        <v>0</v>
      </c>
      <c r="AC12" s="72">
        <v>0</v>
      </c>
      <c r="AD12" s="72">
        <v>0</v>
      </c>
      <c r="AE12" s="72">
        <v>0</v>
      </c>
      <c r="AF12" s="72">
        <v>0</v>
      </c>
    </row>
    <row r="13" spans="1:34" x14ac:dyDescent="0.25">
      <c r="A13" s="72" t="s">
        <v>329</v>
      </c>
      <c r="B13" s="24">
        <f t="shared" ref="B13:AF13" si="1">B2</f>
        <v>0.39217710728623101</v>
      </c>
      <c r="C13" s="24">
        <f t="shared" si="1"/>
        <v>0.3211969604300805</v>
      </c>
      <c r="D13" s="24">
        <f t="shared" si="1"/>
        <v>0.32111860492873623</v>
      </c>
      <c r="E13" s="24">
        <f t="shared" si="1"/>
        <v>0.39321461571543892</v>
      </c>
      <c r="F13" s="24">
        <f t="shared" si="1"/>
        <v>0.47227294140628784</v>
      </c>
      <c r="G13" s="24">
        <f t="shared" si="1"/>
        <v>0.60948798354925293</v>
      </c>
      <c r="H13" s="24">
        <f t="shared" si="1"/>
        <v>0.60013560183950687</v>
      </c>
      <c r="I13" s="24">
        <f t="shared" si="1"/>
        <v>0.62212437394768827</v>
      </c>
      <c r="J13" s="24">
        <f t="shared" si="1"/>
        <v>0.61730030780527556</v>
      </c>
      <c r="K13" s="24">
        <f t="shared" si="1"/>
        <v>0.61484334009963648</v>
      </c>
      <c r="L13" s="24">
        <f t="shared" si="1"/>
        <v>0.60778483146290729</v>
      </c>
      <c r="M13" s="24">
        <f t="shared" si="1"/>
        <v>0.61692824959120485</v>
      </c>
      <c r="N13" s="24">
        <f t="shared" si="1"/>
        <v>0.63234162591902898</v>
      </c>
      <c r="O13" s="24">
        <f t="shared" si="1"/>
        <v>0.63531229654785482</v>
      </c>
      <c r="P13" s="24">
        <f t="shared" si="1"/>
        <v>0.65017081309273927</v>
      </c>
      <c r="Q13" s="24">
        <f t="shared" si="1"/>
        <v>0.66801056140729842</v>
      </c>
      <c r="R13" s="24">
        <f t="shared" si="1"/>
        <v>0.67803605662854083</v>
      </c>
      <c r="S13" s="24">
        <f t="shared" si="1"/>
        <v>0.68846401097411636</v>
      </c>
      <c r="T13" s="24">
        <f t="shared" si="1"/>
        <v>0.70548534562782961</v>
      </c>
      <c r="U13" s="24">
        <f t="shared" si="1"/>
        <v>0.7085253826809359</v>
      </c>
      <c r="V13" s="24">
        <f t="shared" si="1"/>
        <v>0.71461730522268652</v>
      </c>
      <c r="W13" s="24">
        <f t="shared" si="1"/>
        <v>0.71797791743559813</v>
      </c>
      <c r="X13" s="24">
        <f t="shared" si="1"/>
        <v>0.72198051036715638</v>
      </c>
      <c r="Y13" s="24">
        <f t="shared" si="1"/>
        <v>0.7209091979925063</v>
      </c>
      <c r="Z13" s="24">
        <f t="shared" si="1"/>
        <v>0.72179512989523797</v>
      </c>
      <c r="AA13" s="24">
        <f t="shared" si="1"/>
        <v>0.74420441324578579</v>
      </c>
      <c r="AB13" s="24">
        <f t="shared" si="1"/>
        <v>0.75502495533649872</v>
      </c>
      <c r="AC13" s="24">
        <f t="shared" si="1"/>
        <v>0.76224244837640609</v>
      </c>
      <c r="AD13" s="24">
        <f t="shared" si="1"/>
        <v>0.77891521988422252</v>
      </c>
      <c r="AE13" s="24">
        <f t="shared" si="1"/>
        <v>0.79305495971060069</v>
      </c>
      <c r="AF13" s="24">
        <f t="shared" si="1"/>
        <v>0.79197761731865401</v>
      </c>
      <c r="AG13" s="24"/>
      <c r="AH13" s="24"/>
    </row>
    <row r="14" spans="1:34" x14ac:dyDescent="0.25">
      <c r="A14" s="72" t="s">
        <v>330</v>
      </c>
      <c r="B14" s="24">
        <f>'Subsidies Paid'!M10*About!$A$84*1000*'Monetizing Tax Credit Penalty'!$A$30*(10/About!$A$106)</f>
        <v>3.0084836323668029</v>
      </c>
      <c r="C14" s="24">
        <f>'Subsidies Paid'!N10*About!$A$84*1000*'Monetizing Tax Credit Penalty'!$A$30</f>
        <v>0</v>
      </c>
      <c r="D14" s="24">
        <f>'Subsidies Paid'!O10*About!$A$84*1000*'Monetizing Tax Credit Penalty'!$A$30</f>
        <v>0</v>
      </c>
      <c r="E14" s="24">
        <f>'Subsidies Paid'!P10*About!$A$84*1000*'Monetizing Tax Credit Penalty'!$A$30</f>
        <v>0</v>
      </c>
      <c r="F14" s="24">
        <f>'Subsidies Paid'!Q10*About!$A$84*1000*'Monetizing Tax Credit Penalty'!$A$30</f>
        <v>0</v>
      </c>
      <c r="G14" s="24">
        <f>'Subsidies Paid'!R10*About!$A$84*1000*'Monetizing Tax Credit Penalty'!$A$30</f>
        <v>0</v>
      </c>
      <c r="H14" s="24">
        <f>'Subsidies Paid'!S10*About!$A$84*1000*'Monetizing Tax Credit Penalty'!$A$30</f>
        <v>0</v>
      </c>
      <c r="I14" s="24">
        <f>'Subsidies Paid'!T10*About!$A$84*1000*'Monetizing Tax Credit Penalty'!$A$30</f>
        <v>0</v>
      </c>
      <c r="J14" s="24">
        <f>'Subsidies Paid'!U10*About!$A$84*1000*'Monetizing Tax Credit Penalty'!$A$30</f>
        <v>0</v>
      </c>
      <c r="K14" s="24">
        <f>'Subsidies Paid'!V10*About!$A$84*1000*'Monetizing Tax Credit Penalty'!$A$30</f>
        <v>0</v>
      </c>
      <c r="L14" s="24">
        <f>'Subsidies Paid'!W10*About!$A$84*1000*'Monetizing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4" x14ac:dyDescent="0.25">
      <c r="A15" s="72" t="s">
        <v>543</v>
      </c>
      <c r="B15" s="72">
        <f>B11</f>
        <v>0</v>
      </c>
      <c r="C15" s="72">
        <f t="shared" ref="C15:AF15" si="2">C11</f>
        <v>0</v>
      </c>
      <c r="D15" s="72">
        <f t="shared" si="2"/>
        <v>0</v>
      </c>
      <c r="E15" s="72">
        <f t="shared" si="2"/>
        <v>0</v>
      </c>
      <c r="F15" s="72">
        <f t="shared" si="2"/>
        <v>0</v>
      </c>
      <c r="G15" s="72">
        <f t="shared" si="2"/>
        <v>0</v>
      </c>
      <c r="H15" s="72">
        <f t="shared" si="2"/>
        <v>0</v>
      </c>
      <c r="I15" s="72">
        <f t="shared" si="2"/>
        <v>0</v>
      </c>
      <c r="J15" s="72">
        <f t="shared" si="2"/>
        <v>0</v>
      </c>
      <c r="K15" s="72">
        <f t="shared" si="2"/>
        <v>0</v>
      </c>
      <c r="L15" s="72">
        <f t="shared" si="2"/>
        <v>0</v>
      </c>
      <c r="M15" s="72">
        <f t="shared" si="2"/>
        <v>0</v>
      </c>
      <c r="N15" s="72">
        <f t="shared" si="2"/>
        <v>0</v>
      </c>
      <c r="O15" s="72">
        <f t="shared" si="2"/>
        <v>0</v>
      </c>
      <c r="P15" s="72">
        <f t="shared" si="2"/>
        <v>0</v>
      </c>
      <c r="Q15" s="72">
        <f t="shared" si="2"/>
        <v>0</v>
      </c>
      <c r="R15" s="72">
        <f t="shared" si="2"/>
        <v>0</v>
      </c>
      <c r="S15" s="72">
        <f t="shared" si="2"/>
        <v>0</v>
      </c>
      <c r="T15" s="72">
        <f t="shared" si="2"/>
        <v>0</v>
      </c>
      <c r="U15" s="72">
        <f t="shared" si="2"/>
        <v>0</v>
      </c>
      <c r="V15" s="72">
        <f t="shared" si="2"/>
        <v>0</v>
      </c>
      <c r="W15" s="72">
        <f t="shared" si="2"/>
        <v>0</v>
      </c>
      <c r="X15" s="72">
        <f t="shared" si="2"/>
        <v>0</v>
      </c>
      <c r="Y15" s="72">
        <f t="shared" si="2"/>
        <v>0</v>
      </c>
      <c r="Z15" s="72">
        <f t="shared" si="2"/>
        <v>0</v>
      </c>
      <c r="AA15" s="72">
        <f t="shared" si="2"/>
        <v>0</v>
      </c>
      <c r="AB15" s="72">
        <f t="shared" si="2"/>
        <v>0</v>
      </c>
      <c r="AC15" s="72">
        <f t="shared" si="2"/>
        <v>0</v>
      </c>
      <c r="AD15" s="72">
        <f t="shared" si="2"/>
        <v>0</v>
      </c>
      <c r="AE15" s="72">
        <f t="shared" si="2"/>
        <v>0</v>
      </c>
      <c r="AF15" s="72">
        <f t="shared" si="2"/>
        <v>0</v>
      </c>
    </row>
    <row r="16" spans="1:34" x14ac:dyDescent="0.25">
      <c r="A16" s="72" t="s">
        <v>544</v>
      </c>
      <c r="B16" s="72">
        <f>B11</f>
        <v>0</v>
      </c>
      <c r="C16" s="72">
        <f t="shared" ref="C16:AF16" si="3">C11</f>
        <v>0</v>
      </c>
      <c r="D16" s="72">
        <f t="shared" si="3"/>
        <v>0</v>
      </c>
      <c r="E16" s="72">
        <f t="shared" si="3"/>
        <v>0</v>
      </c>
      <c r="F16" s="72">
        <f t="shared" si="3"/>
        <v>0</v>
      </c>
      <c r="G16" s="72">
        <f t="shared" si="3"/>
        <v>0</v>
      </c>
      <c r="H16" s="72">
        <f t="shared" si="3"/>
        <v>0</v>
      </c>
      <c r="I16" s="72">
        <f t="shared" si="3"/>
        <v>0</v>
      </c>
      <c r="J16" s="72">
        <f t="shared" si="3"/>
        <v>0</v>
      </c>
      <c r="K16" s="72">
        <f t="shared" si="3"/>
        <v>0</v>
      </c>
      <c r="L16" s="72">
        <f t="shared" si="3"/>
        <v>0</v>
      </c>
      <c r="M16" s="72">
        <f t="shared" si="3"/>
        <v>0</v>
      </c>
      <c r="N16" s="72">
        <f t="shared" si="3"/>
        <v>0</v>
      </c>
      <c r="O16" s="72">
        <f t="shared" si="3"/>
        <v>0</v>
      </c>
      <c r="P16" s="72">
        <f t="shared" si="3"/>
        <v>0</v>
      </c>
      <c r="Q16" s="72">
        <f t="shared" si="3"/>
        <v>0</v>
      </c>
      <c r="R16" s="72">
        <f t="shared" si="3"/>
        <v>0</v>
      </c>
      <c r="S16" s="72">
        <f t="shared" si="3"/>
        <v>0</v>
      </c>
      <c r="T16" s="72">
        <f t="shared" si="3"/>
        <v>0</v>
      </c>
      <c r="U16" s="72">
        <f t="shared" si="3"/>
        <v>0</v>
      </c>
      <c r="V16" s="72">
        <f t="shared" si="3"/>
        <v>0</v>
      </c>
      <c r="W16" s="72">
        <f t="shared" si="3"/>
        <v>0</v>
      </c>
      <c r="X16" s="72">
        <f t="shared" si="3"/>
        <v>0</v>
      </c>
      <c r="Y16" s="72">
        <f t="shared" si="3"/>
        <v>0</v>
      </c>
      <c r="Z16" s="72">
        <f t="shared" si="3"/>
        <v>0</v>
      </c>
      <c r="AA16" s="72">
        <f t="shared" si="3"/>
        <v>0</v>
      </c>
      <c r="AB16" s="72">
        <f t="shared" si="3"/>
        <v>0</v>
      </c>
      <c r="AC16" s="72">
        <f t="shared" si="3"/>
        <v>0</v>
      </c>
      <c r="AD16" s="72">
        <f t="shared" si="3"/>
        <v>0</v>
      </c>
      <c r="AE16" s="72">
        <f t="shared" si="3"/>
        <v>0</v>
      </c>
      <c r="AF16" s="72">
        <f t="shared" si="3"/>
        <v>0</v>
      </c>
    </row>
    <row r="17" spans="1:32" x14ac:dyDescent="0.25">
      <c r="A17" s="72" t="s">
        <v>545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v>0</v>
      </c>
      <c r="AB17" s="72">
        <v>0</v>
      </c>
      <c r="AC17" s="72">
        <v>0</v>
      </c>
      <c r="AD17" s="72">
        <v>0</v>
      </c>
      <c r="AE17" s="72">
        <v>0</v>
      </c>
      <c r="AF17" s="7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workbookViewId="0"/>
  </sheetViews>
  <sheetFormatPr defaultRowHeight="15" x14ac:dyDescent="0.25"/>
  <cols>
    <col min="1" max="1" width="32.7109375" customWidth="1"/>
  </cols>
  <sheetData>
    <row r="1" spans="1:34" x14ac:dyDescent="0.25">
      <c r="A1" s="8" t="s">
        <v>177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25">
      <c r="A2" s="8" t="s">
        <v>335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25">
      <c r="A3" s="8" t="s">
        <v>336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x14ac:dyDescent="0.25">
      <c r="A4" s="8" t="s">
        <v>337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25">
      <c r="A5" s="8" t="s">
        <v>338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25">
      <c r="A6" s="8" t="s">
        <v>339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25">
      <c r="A7" s="8" t="s">
        <v>340</v>
      </c>
      <c r="B7" s="26">
        <f>Calculations!D7*'Monetizing Tax Credit Penalty'!$A$30</f>
        <v>245473.25999999998</v>
      </c>
      <c r="C7" s="26">
        <f>Calculations!E7*'Monetizing Tax Credit Penalty'!$A$30</f>
        <v>233939.87999999998</v>
      </c>
      <c r="D7" s="26">
        <f>Calculations!F7*'Monetizing Tax Credit Penalty'!$A$30</f>
        <v>194516.94599999997</v>
      </c>
      <c r="E7" s="26">
        <f>Calculations!G7*'Monetizing Tax Credit Penalty'!$A$30</f>
        <v>185904.49799999999</v>
      </c>
      <c r="F7" s="26">
        <f>Calculations!H7*'Monetizing Tax Credit Penalty'!$A$30</f>
        <v>178427.834</v>
      </c>
      <c r="G7" s="26">
        <f>Calculations!I7*'Monetizing Tax Credit Penalty'!$A$30</f>
        <v>144678.40640000001</v>
      </c>
      <c r="H7" s="26">
        <f>Calculations!J7*'Monetizing Tax Credit Penalty'!$A$30</f>
        <v>62214.926999999996</v>
      </c>
      <c r="I7" s="26">
        <f>Calculations!K7*'Monetizing Tax Credit Penalty'!$A$30</f>
        <v>59058.824999999997</v>
      </c>
      <c r="J7" s="26">
        <f>Calculations!L7*'Monetizing Tax Credit Penalty'!$A$30</f>
        <v>56326.699000000001</v>
      </c>
      <c r="K7" s="26">
        <f>Calculations!M7*'Monetizing Tax Credit Penalty'!$A$30</f>
        <v>53627.134999999995</v>
      </c>
      <c r="L7" s="26">
        <f>Calculations!N7*'Monetizing Tax Credit Penalty'!$A$30</f>
        <v>50979.027000000002</v>
      </c>
      <c r="M7" s="26">
        <f>Calculations!O7*'Monetizing Tax Credit Penalty'!$A$30</f>
        <v>50278.542000000001</v>
      </c>
      <c r="N7" s="26">
        <f>Calculations!P7*'Monetizing Tax Credit Penalty'!$A$30</f>
        <v>49617.854999999996</v>
      </c>
      <c r="O7" s="26">
        <f>Calculations!Q7*'Monetizing Tax Credit Penalty'!$A$30</f>
        <v>49000.182000000001</v>
      </c>
      <c r="P7" s="26">
        <f>Calculations!R7*'Monetizing Tax Credit Penalty'!$A$30</f>
        <v>48399.124999999993</v>
      </c>
      <c r="Q7" s="26">
        <f>Calculations!S7*'Monetizing Tax Credit Penalty'!$A$30</f>
        <v>47820.780999999995</v>
      </c>
      <c r="R7" s="26">
        <f>Calculations!T7*'Monetizing Tax Credit Penalty'!$A$30</f>
        <v>47302.200999999994</v>
      </c>
      <c r="S7" s="26">
        <f>Calculations!U7*'Monetizing Tax Credit Penalty'!$A$30</f>
        <v>46828.243000000002</v>
      </c>
      <c r="T7" s="26">
        <f>Calculations!V7*'Monetizing Tax Credit Penalty'!$A$30</f>
        <v>46383.161999999997</v>
      </c>
      <c r="U7" s="26">
        <f>Calculations!W7*'Monetizing Tax Credit Penalty'!$A$30</f>
        <v>45972.786999999997</v>
      </c>
      <c r="V7" s="26">
        <f>Calculations!X7*'Monetizing Tax Credit Penalty'!$A$30</f>
        <v>45614.403999999995</v>
      </c>
      <c r="W7" s="26">
        <f>Calculations!Y7*'Monetizing Tax Credit Penalty'!$A$30</f>
        <v>45254.680999999997</v>
      </c>
      <c r="X7" s="26">
        <f>Calculations!Z7*'Monetizing Tax Credit Penalty'!$A$30</f>
        <v>44943.934999999998</v>
      </c>
      <c r="Y7" s="26">
        <f>Calculations!AA7*'Monetizing Tax Credit Penalty'!$A$30</f>
        <v>44649.603999999992</v>
      </c>
      <c r="Z7" s="26">
        <f>Calculations!AB7*'Monetizing Tax Credit Penalty'!$A$30</f>
        <v>44365.658000000003</v>
      </c>
      <c r="AA7" s="26">
        <f>Calculations!AC7*'Monetizing Tax Credit Penalty'!$A$30</f>
        <v>44113.268999999993</v>
      </c>
      <c r="AB7" s="26">
        <f>Calculations!AD7*'Monetizing Tax Credit Penalty'!$A$30</f>
        <v>43860.812999999995</v>
      </c>
      <c r="AC7" s="26">
        <f>Calculations!AE7*'Monetizing Tax Credit Penalty'!$A$30</f>
        <v>43637.167000000001</v>
      </c>
      <c r="AD7" s="26">
        <f>Calculations!AF7*'Monetizing Tax Credit Penalty'!$A$30</f>
        <v>43420.756999999998</v>
      </c>
      <c r="AE7" s="26">
        <f>Calculations!AG7*'Monetizing Tax Credit Penalty'!$A$30</f>
        <v>43217.277999999998</v>
      </c>
      <c r="AF7" s="26">
        <f>Calculations!AH7*'Monetizing Tax Credit Penalty'!$A$30</f>
        <v>43023.38</v>
      </c>
      <c r="AG7" s="26"/>
      <c r="AH7" s="26"/>
    </row>
    <row r="8" spans="1:34" x14ac:dyDescent="0.25">
      <c r="A8" s="8" t="s">
        <v>341</v>
      </c>
      <c r="B8" s="26">
        <f>Calculations!D21*'Monetizing Tax Credit Penalty'!$A$30</f>
        <v>1306604.5199999998</v>
      </c>
      <c r="C8" s="26">
        <f>Calculations!E21*'Monetizing Tax Credit Penalty'!$A$30</f>
        <v>1240009.2</v>
      </c>
      <c r="D8" s="26">
        <f>Calculations!F21*'Monetizing Tax Credit Penalty'!$A$30</f>
        <v>1018003.8959999999</v>
      </c>
      <c r="E8" s="26">
        <f>Calculations!G21*'Monetizing Tax Credit Penalty'!$A$30</f>
        <v>980787.80799999996</v>
      </c>
      <c r="F8" s="26">
        <f>Calculations!H21*'Monetizing Tax Credit Penalty'!$A$30</f>
        <v>944651.75999999989</v>
      </c>
      <c r="G8" s="26">
        <f>Calculations!I21*'Monetizing Tax Credit Penalty'!$A$30</f>
        <v>771410.52999999991</v>
      </c>
      <c r="H8" s="26">
        <f>Calculations!J21*'Monetizing Tax Credit Penalty'!$A$30</f>
        <v>338900.74</v>
      </c>
      <c r="I8" s="26">
        <f>Calculations!K21*'Monetizing Tax Credit Penalty'!$A$30</f>
        <v>328206.86999999994</v>
      </c>
      <c r="J8" s="26">
        <f>Calculations!L21*'Monetizing Tax Credit Penalty'!$A$30</f>
        <v>318516.65999999997</v>
      </c>
      <c r="K8" s="26">
        <f>Calculations!M21*'Monetizing Tax Credit Penalty'!$A$30</f>
        <v>309554.74</v>
      </c>
      <c r="L8" s="26">
        <f>Calculations!N21*'Monetizing Tax Credit Penalty'!$A$30</f>
        <v>301569.00999999995</v>
      </c>
      <c r="M8" s="26">
        <f>Calculations!O21*'Monetizing Tax Credit Penalty'!$A$30</f>
        <v>294371.19999999995</v>
      </c>
      <c r="N8" s="26">
        <f>Calculations!P21*'Monetizing Tax Credit Penalty'!$A$30</f>
        <v>287931.82999999996</v>
      </c>
      <c r="O8" s="26">
        <f>Calculations!Q21*'Monetizing Tax Credit Penalty'!$A$30</f>
        <v>282239.50999999995</v>
      </c>
      <c r="P8" s="26">
        <f>Calculations!R21*'Monetizing Tax Credit Penalty'!$A$30</f>
        <v>277078.49999999994</v>
      </c>
      <c r="Q8" s="26">
        <f>Calculations!S21*'Monetizing Tax Credit Penalty'!$A$30</f>
        <v>272656.5</v>
      </c>
      <c r="R8" s="26">
        <f>Calculations!T21*'Monetizing Tax Credit Penalty'!$A$30</f>
        <v>268685.40999999997</v>
      </c>
      <c r="S8" s="26">
        <f>Calculations!U21*'Monetizing Tax Credit Penalty'!$A$30</f>
        <v>265225.52999999997</v>
      </c>
      <c r="T8" s="26">
        <f>Calculations!V21*'Monetizing Tax Credit Penalty'!$A$30</f>
        <v>262286.24</v>
      </c>
      <c r="U8" s="26">
        <f>Calculations!W21*'Monetizing Tax Credit Penalty'!$A$30</f>
        <v>259722.14999999997</v>
      </c>
      <c r="V8" s="26">
        <f>Calculations!X21*'Monetizing Tax Credit Penalty'!$A$30</f>
        <v>257505.78999999998</v>
      </c>
      <c r="W8" s="26">
        <f>Calculations!Y21*'Monetizing Tax Credit Penalty'!$A$30</f>
        <v>255554.08</v>
      </c>
      <c r="X8" s="26">
        <f>Calculations!Z21*'Monetizing Tax Credit Penalty'!$A$30</f>
        <v>253886.44999999998</v>
      </c>
      <c r="Y8" s="26">
        <f>Calculations!AA21*'Monetizing Tax Credit Penalty'!$A$30</f>
        <v>252480.78999999998</v>
      </c>
      <c r="Z8" s="26">
        <f>Calculations!AB21*'Monetizing Tax Credit Penalty'!$A$30</f>
        <v>251185.00999999998</v>
      </c>
      <c r="AA8" s="26">
        <f>Calculations!AC21*'Monetizing Tax Credit Penalty'!$A$30</f>
        <v>249954.21999999997</v>
      </c>
      <c r="AB8" s="26">
        <f>Calculations!AD21*'Monetizing Tax Credit Penalty'!$A$30</f>
        <v>248877.52999999997</v>
      </c>
      <c r="AC8" s="26">
        <f>Calculations!AE21*'Monetizing Tax Credit Penalty'!$A$30</f>
        <v>247712.39999999997</v>
      </c>
      <c r="AD8" s="26">
        <f>Calculations!AF21*'Monetizing Tax Credit Penalty'!$A$30</f>
        <v>246570.05</v>
      </c>
      <c r="AE8" s="26">
        <f>Calculations!AG21*'Monetizing Tax Credit Penalty'!$A$30</f>
        <v>245362.03999999998</v>
      </c>
      <c r="AF8" s="26">
        <f>Calculations!AH21*'Monetizing Tax Credit Penalty'!$A$30</f>
        <v>243934.93999999997</v>
      </c>
      <c r="AG8" s="26"/>
      <c r="AH8" s="26"/>
    </row>
    <row r="9" spans="1:34" x14ac:dyDescent="0.25">
      <c r="A9" s="8" t="s">
        <v>342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/>
      <c r="AH9" s="26"/>
    </row>
    <row r="10" spans="1:34" x14ac:dyDescent="0.25">
      <c r="A10" s="8" t="s">
        <v>343</v>
      </c>
      <c r="B10" s="26">
        <f>Calculations!D27*'Monetizing Tax Credit Penalty'!$A$30</f>
        <v>404174.81999999995</v>
      </c>
      <c r="C10" s="26">
        <f>Calculations!E27*'Monetizing Tax Credit Penalty'!$A$30</f>
        <v>398018.86</v>
      </c>
      <c r="D10" s="26">
        <f>Calculations!F27*'Monetizing Tax Credit Penalty'!$A$30</f>
        <v>391888.36</v>
      </c>
      <c r="E10" s="26">
        <f>Calculations!G27*'Monetizing Tax Credit Penalty'!$A$30</f>
        <v>385782.64999999997</v>
      </c>
      <c r="F10" s="26">
        <f>Calculations!H27*'Monetizing Tax Credit Penalty'!$A$30</f>
        <v>379701.05999999994</v>
      </c>
      <c r="G10" s="26">
        <f>Calculations!I27*'Monetizing Tax Credit Penalty'!$A$30</f>
        <v>373644.92999999993</v>
      </c>
      <c r="H10" s="26">
        <f>Calculations!J27*'Monetizing Tax Credit Penalty'!$A$30</f>
        <v>367612.92</v>
      </c>
      <c r="I10" s="26">
        <f>Calculations!K27*'Monetizing Tax Credit Penalty'!$A$30</f>
        <v>361606.36999999994</v>
      </c>
      <c r="J10" s="26">
        <f>Calculations!L27*'Monetizing Tax Credit Penalty'!$A$30</f>
        <v>355623.93999999994</v>
      </c>
      <c r="K10" s="26">
        <f>Calculations!M27*'Monetizing Tax Credit Penalty'!$A$30</f>
        <v>349666.3</v>
      </c>
      <c r="L10" s="26">
        <f>Calculations!N27*'Monetizing Tax Credit Penalty'!$A$30</f>
        <v>343734.11999999994</v>
      </c>
      <c r="M10" s="26">
        <f>Calculations!O27*'Monetizing Tax Credit Penalty'!$A$30</f>
        <v>337759.73</v>
      </c>
      <c r="N10" s="26">
        <f>Calculations!P27*'Monetizing Tax Credit Penalty'!$A$30</f>
        <v>336070.66</v>
      </c>
      <c r="O10" s="26">
        <f>Calculations!Q27*'Monetizing Tax Credit Penalty'!$A$30</f>
        <v>334390.3</v>
      </c>
      <c r="P10" s="26">
        <f>Calculations!R27*'Monetizing Tax Credit Penalty'!$A$30</f>
        <v>332718.64999999997</v>
      </c>
      <c r="Q10" s="26">
        <f>Calculations!S27*'Monetizing Tax Credit Penalty'!$A$30</f>
        <v>331055.03999999998</v>
      </c>
      <c r="R10" s="26">
        <f>Calculations!T27*'Monetizing Tax Credit Penalty'!$A$30</f>
        <v>329399.46999999997</v>
      </c>
      <c r="S10" s="26">
        <f>Calculations!U27*'Monetizing Tax Credit Penalty'!$A$30</f>
        <v>327752.61</v>
      </c>
      <c r="T10" s="26">
        <f>Calculations!V27*'Monetizing Tax Credit Penalty'!$A$30</f>
        <v>326113.78999999998</v>
      </c>
      <c r="U10" s="26">
        <f>Calculations!W27*'Monetizing Tax Credit Penalty'!$A$30</f>
        <v>324483.00999999995</v>
      </c>
      <c r="V10" s="26">
        <f>Calculations!X27*'Monetizing Tax Credit Penalty'!$A$30</f>
        <v>322860.93999999994</v>
      </c>
      <c r="W10" s="26">
        <f>Calculations!Y27*'Monetizing Tax Credit Penalty'!$A$30</f>
        <v>321246.90999999997</v>
      </c>
      <c r="X10" s="26">
        <f>Calculations!Z27*'Monetizing Tax Credit Penalty'!$A$30</f>
        <v>319640.24999999994</v>
      </c>
      <c r="Y10" s="26">
        <f>Calculations!AA27*'Monetizing Tax Credit Penalty'!$A$30</f>
        <v>318042.3</v>
      </c>
      <c r="Z10" s="26">
        <f>Calculations!AB27*'Monetizing Tax Credit Penalty'!$A$30</f>
        <v>316451.71999999997</v>
      </c>
      <c r="AA10" s="26">
        <f>Calculations!AC27*'Monetizing Tax Credit Penalty'!$A$30</f>
        <v>314869.84999999998</v>
      </c>
      <c r="AB10" s="26">
        <f>Calculations!AD27*'Monetizing Tax Credit Penalty'!$A$30</f>
        <v>313295.34999999998</v>
      </c>
      <c r="AC10" s="26">
        <f>Calculations!AE27*'Monetizing Tax Credit Penalty'!$A$30</f>
        <v>311728.88999999996</v>
      </c>
      <c r="AD10" s="26">
        <f>Calculations!AF27*'Monetizing Tax Credit Penalty'!$A$30</f>
        <v>310170.46999999997</v>
      </c>
      <c r="AE10" s="26">
        <f>Calculations!AG27*'Monetizing Tax Credit Penalty'!$A$30</f>
        <v>308619.42</v>
      </c>
      <c r="AF10" s="26">
        <f>Calculations!AH27*'Monetizing Tax Credit Penalty'!$A$30</f>
        <v>307076.40999999997</v>
      </c>
      <c r="AG10" s="26"/>
      <c r="AH10" s="26"/>
    </row>
    <row r="11" spans="1:34" x14ac:dyDescent="0.25">
      <c r="A11" s="8" t="s">
        <v>344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/>
    </row>
    <row r="12" spans="1:34" x14ac:dyDescent="0.25">
      <c r="A12" s="8" t="s">
        <v>345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25">
      <c r="A13" s="8" t="s">
        <v>346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25">
      <c r="A14" s="8" t="s">
        <v>347</v>
      </c>
      <c r="B14" s="26">
        <f>Calculations!D14*'Monetizing Tax Credit Penalty'!$A$30</f>
        <v>0</v>
      </c>
      <c r="C14" s="26">
        <f>Calculations!E14*'Monetizing Tax Credit Penalty'!$A$30</f>
        <v>794898.72</v>
      </c>
      <c r="D14" s="26">
        <f>Calculations!F14*'Monetizing Tax Credit Penalty'!$A$30</f>
        <v>751452.57</v>
      </c>
      <c r="E14" s="26">
        <f>Calculations!G14*'Monetizing Tax Credit Penalty'!$A$30</f>
        <v>709753.10999999987</v>
      </c>
      <c r="F14" s="26">
        <f>Calculations!H14*'Monetizing Tax Credit Penalty'!$A$30</f>
        <v>654962.5199999999</v>
      </c>
      <c r="G14" s="26">
        <f>Calculations!I14*'Monetizing Tax Credit Penalty'!$A$30</f>
        <v>617942.34</v>
      </c>
      <c r="H14" s="26">
        <f>Calculations!J14*'Monetizing Tax Credit Penalty'!$A$30</f>
        <v>594676.59</v>
      </c>
      <c r="I14" s="26">
        <f>Calculations!K14*'Monetizing Tax Credit Penalty'!$A$30</f>
        <v>573509.27999999991</v>
      </c>
      <c r="J14" s="26">
        <f>Calculations!L14*'Monetizing Tax Credit Penalty'!$A$30</f>
        <v>554056.49999999988</v>
      </c>
      <c r="K14" s="26">
        <f>Calculations!M14*'Monetizing Tax Credit Penalty'!$A$30</f>
        <v>0</v>
      </c>
      <c r="L14" s="26">
        <f>Calculations!N14*'Monetizing Tax Credit Penalty'!$A$30</f>
        <v>0</v>
      </c>
      <c r="M14" s="26">
        <f>Calculations!O14*'Monetizing Tax Credit Penalty'!$A$30</f>
        <v>0</v>
      </c>
      <c r="N14" s="26">
        <f>Calculations!P14*'Monetizing Tax Credit Penalty'!$A$30</f>
        <v>0</v>
      </c>
      <c r="O14" s="26">
        <f>Calculations!Q14*'Monetizing Tax Credit Penalty'!$A$30</f>
        <v>0</v>
      </c>
      <c r="P14" s="26">
        <f>Calculations!R14*'Monetizing Tax Credit Penalty'!$A$30</f>
        <v>0</v>
      </c>
      <c r="Q14" s="26">
        <f>Calculations!S14*'Monetizing Tax Credit Penalty'!$A$30</f>
        <v>0</v>
      </c>
      <c r="R14" s="26">
        <f>Calculations!T14*'Monetizing Tax Credit Penalty'!$A$30</f>
        <v>0</v>
      </c>
      <c r="S14" s="26">
        <f>Calculations!U14*'Monetizing Tax Credit Penalty'!$A$30</f>
        <v>0</v>
      </c>
      <c r="T14" s="26">
        <f>Calculations!V14*'Monetizing Tax Credit Penalty'!$A$30</f>
        <v>0</v>
      </c>
      <c r="U14" s="26">
        <f>Calculations!W14*'Monetizing Tax Credit Penalty'!$A$30</f>
        <v>0</v>
      </c>
      <c r="V14" s="26">
        <f>Calculations!X14*'Monetizing Tax Credit Penalty'!$A$30</f>
        <v>0</v>
      </c>
      <c r="W14" s="26">
        <f>Calculations!Y14*'Monetizing Tax Credit Penalty'!$A$30</f>
        <v>0</v>
      </c>
      <c r="X14" s="26">
        <f>Calculations!Z14*'Monetizing Tax Credit Penalty'!$A$30</f>
        <v>0</v>
      </c>
      <c r="Y14" s="26">
        <f>Calculations!AA14*'Monetizing Tax Credit Penalty'!$A$30</f>
        <v>0</v>
      </c>
      <c r="Z14" s="26">
        <f>Calculations!AB14*'Monetizing Tax Credit Penalty'!$A$30</f>
        <v>0</v>
      </c>
      <c r="AA14" s="26">
        <f>Calculations!AC14*'Monetizing Tax Credit Penalty'!$A$30</f>
        <v>0</v>
      </c>
      <c r="AB14" s="26">
        <f>Calculations!AD14*'Monetizing Tax Credit Penalty'!$A$30</f>
        <v>0</v>
      </c>
      <c r="AC14" s="26">
        <f>Calculations!AE14*'Monetizing Tax Credit Penalty'!$A$30</f>
        <v>0</v>
      </c>
      <c r="AD14" s="26">
        <f>Calculations!AF14*'Monetizing Tax Credit Penalty'!$A$30</f>
        <v>0</v>
      </c>
      <c r="AE14" s="26">
        <f>Calculations!AG14*'Monetizing Tax Credit Penalty'!$A$30</f>
        <v>0</v>
      </c>
      <c r="AF14" s="26">
        <f>Calculations!AH14*'Monetizing Tax Credit Penalty'!$A$30</f>
        <v>0</v>
      </c>
      <c r="AG14" s="26"/>
      <c r="AH14" s="26"/>
    </row>
    <row r="15" spans="1:34" x14ac:dyDescent="0.25">
      <c r="A15" t="s">
        <v>543</v>
      </c>
      <c r="B15" s="26">
        <f t="shared" ref="B15" si="0">B11</f>
        <v>0</v>
      </c>
      <c r="C15" s="26">
        <f t="shared" ref="C15:AF15" si="1">C11</f>
        <v>0</v>
      </c>
      <c r="D15" s="26">
        <f t="shared" si="1"/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/>
      <c r="AH15" s="26"/>
    </row>
    <row r="16" spans="1:34" x14ac:dyDescent="0.25">
      <c r="A16" t="s">
        <v>544</v>
      </c>
      <c r="B16" s="26">
        <f t="shared" ref="B16" si="2">B11</f>
        <v>0</v>
      </c>
      <c r="C16" s="26">
        <f t="shared" ref="C16:AF16" si="3">C11</f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/>
      <c r="AH16" s="26"/>
    </row>
    <row r="17" spans="1:34" x14ac:dyDescent="0.25">
      <c r="A17" t="s">
        <v>545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/>
      <c r="AH17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/>
  </sheetViews>
  <sheetFormatPr defaultColWidth="9.140625" defaultRowHeight="15" x14ac:dyDescent="0.25"/>
  <cols>
    <col min="1" max="1" width="32.42578125" style="6" customWidth="1"/>
    <col min="2" max="2" width="87.7109375" style="6" customWidth="1"/>
    <col min="3" max="12" width="9.140625" style="6"/>
    <col min="13" max="13" width="11.5703125" style="6" customWidth="1"/>
    <col min="14" max="16384" width="9.140625" style="6"/>
  </cols>
  <sheetData>
    <row r="1" spans="1:14" x14ac:dyDescent="0.25">
      <c r="A1" s="6" t="s">
        <v>5</v>
      </c>
    </row>
    <row r="2" spans="1:14" x14ac:dyDescent="0.25">
      <c r="A2" s="29" t="s">
        <v>167</v>
      </c>
    </row>
    <row r="3" spans="1:14" x14ac:dyDescent="0.25">
      <c r="A3" s="6" t="s">
        <v>7</v>
      </c>
    </row>
    <row r="4" spans="1:14" x14ac:dyDescent="0.25">
      <c r="A4" s="6" t="s">
        <v>13</v>
      </c>
    </row>
    <row r="5" spans="1:14" x14ac:dyDescent="0.25">
      <c r="A5" s="6" t="s">
        <v>14</v>
      </c>
    </row>
    <row r="7" spans="1:14" x14ac:dyDescent="0.25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25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x14ac:dyDescent="0.25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x14ac:dyDescent="0.25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x14ac:dyDescent="0.25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x14ac:dyDescent="0.25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x14ac:dyDescent="0.25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x14ac:dyDescent="0.25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x14ac:dyDescent="0.25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x14ac:dyDescent="0.25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230</v>
      </c>
    </row>
    <row r="17" spans="1:14" x14ac:dyDescent="0.25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231</v>
      </c>
    </row>
    <row r="18" spans="1:14" ht="30" x14ac:dyDescent="0.25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x14ac:dyDescent="0.25">
      <c r="A19" s="10" t="s">
        <v>26</v>
      </c>
      <c r="B19" s="10" t="s">
        <v>278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279</v>
      </c>
    </row>
    <row r="20" spans="1:14" ht="30" x14ac:dyDescent="0.25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30" x14ac:dyDescent="0.25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x14ac:dyDescent="0.25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x14ac:dyDescent="0.25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251</v>
      </c>
    </row>
    <row r="24" spans="1:14" x14ac:dyDescent="0.25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255</v>
      </c>
    </row>
    <row r="25" spans="1:14" ht="30" x14ac:dyDescent="0.25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x14ac:dyDescent="0.25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30" x14ac:dyDescent="0.25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256</v>
      </c>
    </row>
    <row r="29" spans="1:14" x14ac:dyDescent="0.25">
      <c r="A29" s="35" t="s">
        <v>114</v>
      </c>
    </row>
    <row r="30" spans="1:14" x14ac:dyDescent="0.25">
      <c r="A30" s="6" t="s">
        <v>115</v>
      </c>
    </row>
    <row r="31" spans="1:14" x14ac:dyDescent="0.25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topLeftCell="D1" workbookViewId="0">
      <selection activeCell="A7" sqref="A7:XFD7"/>
    </sheetView>
  </sheetViews>
  <sheetFormatPr defaultColWidth="9.140625" defaultRowHeight="15" x14ac:dyDescent="0.25"/>
  <cols>
    <col min="1" max="1" width="54" style="8" bestFit="1" customWidth="1"/>
    <col min="2" max="2" width="45.85546875" style="8" customWidth="1"/>
    <col min="3" max="3" width="89.140625" style="8" customWidth="1"/>
    <col min="4" max="4" width="17.42578125" style="8" customWidth="1"/>
    <col min="5" max="5" width="21.5703125" style="8" bestFit="1" customWidth="1"/>
    <col min="6" max="6" width="9.140625" style="8"/>
    <col min="7" max="7" width="10.140625" style="8" bestFit="1" customWidth="1"/>
    <col min="8" max="9" width="10" style="8" bestFit="1" customWidth="1"/>
    <col min="10" max="10" width="10.140625" style="8" bestFit="1" customWidth="1"/>
    <col min="11" max="11" width="10" style="8" bestFit="1" customWidth="1"/>
    <col min="12" max="16384" width="9.140625" style="8"/>
  </cols>
  <sheetData>
    <row r="1" spans="1:24" s="1" customFormat="1" x14ac:dyDescent="0.25">
      <c r="A1" s="1" t="s">
        <v>21</v>
      </c>
      <c r="B1" s="1" t="s">
        <v>243</v>
      </c>
      <c r="C1" s="1" t="s">
        <v>242</v>
      </c>
      <c r="D1" s="1" t="s">
        <v>249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25">
      <c r="A2" s="5" t="s">
        <v>25</v>
      </c>
      <c r="B2" s="5" t="s">
        <v>238</v>
      </c>
      <c r="C2" s="5" t="s">
        <v>237</v>
      </c>
      <c r="D2" s="5" t="s">
        <v>250</v>
      </c>
      <c r="E2" s="5" t="s">
        <v>324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317</v>
      </c>
    </row>
    <row r="3" spans="1:24" x14ac:dyDescent="0.25">
      <c r="A3" s="5" t="s">
        <v>26</v>
      </c>
      <c r="B3" s="5" t="s">
        <v>235</v>
      </c>
      <c r="C3" s="5" t="s">
        <v>234</v>
      </c>
      <c r="D3" s="5" t="s">
        <v>250</v>
      </c>
      <c r="E3" s="5" t="s">
        <v>233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232</v>
      </c>
    </row>
    <row r="4" spans="1:24" x14ac:dyDescent="0.25">
      <c r="A4" s="19" t="s">
        <v>26</v>
      </c>
      <c r="B4" s="5" t="s">
        <v>32</v>
      </c>
      <c r="C4" s="8" t="s">
        <v>3</v>
      </c>
      <c r="D4" s="5" t="s">
        <v>250</v>
      </c>
      <c r="E4" s="5" t="s">
        <v>287</v>
      </c>
      <c r="F4" s="51" t="s">
        <v>248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248</v>
      </c>
      <c r="M4" s="23" t="s">
        <v>248</v>
      </c>
      <c r="N4" s="23" t="s">
        <v>248</v>
      </c>
      <c r="O4" s="23" t="s">
        <v>248</v>
      </c>
      <c r="P4" s="23" t="s">
        <v>248</v>
      </c>
      <c r="Q4" s="23" t="s">
        <v>248</v>
      </c>
      <c r="R4" s="23" t="s">
        <v>248</v>
      </c>
      <c r="S4" s="23" t="s">
        <v>248</v>
      </c>
      <c r="T4" s="23" t="s">
        <v>248</v>
      </c>
      <c r="U4" s="23" t="s">
        <v>248</v>
      </c>
      <c r="V4" s="23" t="s">
        <v>248</v>
      </c>
      <c r="W4" s="23" t="s">
        <v>248</v>
      </c>
      <c r="X4" s="8" t="s">
        <v>246</v>
      </c>
    </row>
    <row r="5" spans="1:24" x14ac:dyDescent="0.25">
      <c r="A5" s="5" t="s">
        <v>24</v>
      </c>
      <c r="B5" s="5" t="s">
        <v>238</v>
      </c>
      <c r="C5" s="21" t="s">
        <v>237</v>
      </c>
      <c r="D5" s="5" t="s">
        <v>250</v>
      </c>
      <c r="E5" s="5" t="s">
        <v>324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317</v>
      </c>
    </row>
    <row r="6" spans="1:24" x14ac:dyDescent="0.25">
      <c r="A6" s="5" t="s">
        <v>40</v>
      </c>
      <c r="B6" s="5" t="s">
        <v>254</v>
      </c>
      <c r="C6" s="8" t="s">
        <v>3</v>
      </c>
      <c r="D6" s="5" t="s">
        <v>250</v>
      </c>
      <c r="E6" s="5" t="s">
        <v>287</v>
      </c>
      <c r="F6" s="51" t="s">
        <v>248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 t="s">
        <v>248</v>
      </c>
      <c r="M6" s="23" t="s">
        <v>248</v>
      </c>
      <c r="N6" s="23" t="s">
        <v>248</v>
      </c>
      <c r="O6" s="23" t="s">
        <v>248</v>
      </c>
      <c r="P6" s="23" t="s">
        <v>248</v>
      </c>
      <c r="Q6" s="23" t="s">
        <v>248</v>
      </c>
      <c r="R6" s="23" t="s">
        <v>248</v>
      </c>
      <c r="S6" s="23" t="s">
        <v>248</v>
      </c>
      <c r="T6" s="23" t="s">
        <v>248</v>
      </c>
      <c r="U6" s="23" t="s">
        <v>248</v>
      </c>
      <c r="V6" s="23" t="s">
        <v>248</v>
      </c>
      <c r="W6" s="23" t="s">
        <v>248</v>
      </c>
      <c r="X6" s="8" t="s">
        <v>246</v>
      </c>
    </row>
    <row r="7" spans="1:24" x14ac:dyDescent="0.25">
      <c r="A7" s="5" t="s">
        <v>286</v>
      </c>
      <c r="B7" s="5" t="s">
        <v>241</v>
      </c>
      <c r="C7" s="21" t="s">
        <v>560</v>
      </c>
      <c r="D7" s="5" t="s">
        <v>250</v>
      </c>
      <c r="E7" s="5" t="s">
        <v>239</v>
      </c>
      <c r="F7" s="51">
        <v>0.3</v>
      </c>
      <c r="G7" s="51">
        <v>0.3</v>
      </c>
      <c r="H7" s="51">
        <v>0.3</v>
      </c>
      <c r="I7" s="51">
        <v>0.3</v>
      </c>
      <c r="J7" s="51">
        <v>0.3</v>
      </c>
      <c r="K7" s="51">
        <v>0.3</v>
      </c>
      <c r="L7" s="23">
        <v>0.3</v>
      </c>
      <c r="M7" s="23">
        <v>0.26</v>
      </c>
      <c r="N7" s="23">
        <v>0.26</v>
      </c>
      <c r="O7" s="23">
        <v>0.26</v>
      </c>
      <c r="P7" s="23">
        <v>0.22</v>
      </c>
      <c r="Q7" s="23">
        <v>0.1</v>
      </c>
      <c r="R7" s="23">
        <v>0.1</v>
      </c>
      <c r="S7" s="23">
        <v>0.1</v>
      </c>
      <c r="T7" s="23">
        <v>0.1</v>
      </c>
      <c r="U7" s="23">
        <v>0.1</v>
      </c>
      <c r="V7" s="23">
        <v>0.1</v>
      </c>
      <c r="W7" s="23">
        <v>0.1</v>
      </c>
      <c r="X7" s="8" t="s">
        <v>318</v>
      </c>
    </row>
    <row r="8" spans="1:24" x14ac:dyDescent="0.25">
      <c r="A8" s="5" t="s">
        <v>551</v>
      </c>
      <c r="B8" s="5" t="s">
        <v>241</v>
      </c>
      <c r="C8" s="21" t="s">
        <v>560</v>
      </c>
      <c r="D8" s="5" t="s">
        <v>250</v>
      </c>
      <c r="E8" s="5" t="s">
        <v>239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23">
        <v>0</v>
      </c>
      <c r="M8" s="23">
        <v>0</v>
      </c>
      <c r="N8" s="23">
        <v>0.3</v>
      </c>
      <c r="O8" s="23">
        <v>0.3</v>
      </c>
      <c r="P8" s="23">
        <v>0.3</v>
      </c>
      <c r="Q8" s="23">
        <v>0.3</v>
      </c>
      <c r="R8" s="23">
        <v>0.3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8" t="s">
        <v>552</v>
      </c>
    </row>
    <row r="9" spans="1:24" x14ac:dyDescent="0.25">
      <c r="A9" s="5" t="s">
        <v>550</v>
      </c>
      <c r="B9" s="5" t="s">
        <v>238</v>
      </c>
      <c r="C9" s="5" t="s">
        <v>561</v>
      </c>
      <c r="D9" s="5" t="s">
        <v>250</v>
      </c>
      <c r="E9" s="5" t="s">
        <v>549</v>
      </c>
      <c r="F9" s="51">
        <v>2.3E-2</v>
      </c>
      <c r="G9" s="51">
        <v>2.3E-2</v>
      </c>
      <c r="H9" s="51">
        <v>2.3E-2</v>
      </c>
      <c r="I9" s="51">
        <v>2.3E-2</v>
      </c>
      <c r="J9" s="51">
        <f>I9*0.8</f>
        <v>1.84E-2</v>
      </c>
      <c r="K9" s="51">
        <f>I9*0.6</f>
        <v>1.38E-2</v>
      </c>
      <c r="L9" s="23">
        <f>0.025*0.4</f>
        <v>1.0000000000000002E-2</v>
      </c>
      <c r="M9" s="23">
        <f>0.025*0.6</f>
        <v>1.4999999999999999E-2</v>
      </c>
      <c r="N9" s="23">
        <f>0.025*0.6</f>
        <v>1.4999999999999999E-2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553</v>
      </c>
    </row>
    <row r="10" spans="1:24" x14ac:dyDescent="0.25">
      <c r="A10" s="5" t="s">
        <v>551</v>
      </c>
      <c r="B10" s="5" t="s">
        <v>238</v>
      </c>
      <c r="C10" s="5" t="s">
        <v>561</v>
      </c>
      <c r="D10" s="5" t="s">
        <v>250</v>
      </c>
      <c r="E10" s="5" t="s">
        <v>549</v>
      </c>
      <c r="F10" s="51">
        <f>F9</f>
        <v>2.3E-2</v>
      </c>
      <c r="G10" s="51">
        <f t="shared" ref="G10:M10" si="0">G9</f>
        <v>2.3E-2</v>
      </c>
      <c r="H10" s="51">
        <f t="shared" si="0"/>
        <v>2.3E-2</v>
      </c>
      <c r="I10" s="51">
        <f t="shared" si="0"/>
        <v>2.3E-2</v>
      </c>
      <c r="J10" s="51">
        <f t="shared" si="0"/>
        <v>1.84E-2</v>
      </c>
      <c r="K10" s="51">
        <f t="shared" si="0"/>
        <v>1.38E-2</v>
      </c>
      <c r="L10" s="60">
        <f t="shared" si="0"/>
        <v>1.0000000000000002E-2</v>
      </c>
      <c r="M10" s="60">
        <f t="shared" si="0"/>
        <v>1.4999999999999999E-2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8" t="s">
        <v>554</v>
      </c>
    </row>
    <row r="11" spans="1:24" s="59" customFormat="1" x14ac:dyDescent="0.25">
      <c r="A11" s="56" t="s">
        <v>316</v>
      </c>
      <c r="B11" s="56" t="s">
        <v>238</v>
      </c>
      <c r="C11" s="56" t="s">
        <v>237</v>
      </c>
      <c r="D11" s="56" t="s">
        <v>250</v>
      </c>
      <c r="E11" s="56" t="s">
        <v>549</v>
      </c>
      <c r="F11" s="57">
        <f>0.023</f>
        <v>2.3E-2</v>
      </c>
      <c r="G11" s="57">
        <f>0.023</f>
        <v>2.3E-2</v>
      </c>
      <c r="H11" s="57">
        <f>0.023</f>
        <v>2.3E-2</v>
      </c>
      <c r="I11" s="57">
        <f>0.023</f>
        <v>2.3E-2</v>
      </c>
      <c r="J11" s="57">
        <v>0</v>
      </c>
      <c r="K11" s="57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9" t="s">
        <v>317</v>
      </c>
    </row>
    <row r="12" spans="1:24" x14ac:dyDescent="0.25">
      <c r="A12" s="5" t="s">
        <v>316</v>
      </c>
      <c r="B12" s="5" t="s">
        <v>241</v>
      </c>
      <c r="C12" s="21" t="s">
        <v>240</v>
      </c>
      <c r="D12" s="5" t="s">
        <v>250</v>
      </c>
      <c r="E12" s="5" t="s">
        <v>239</v>
      </c>
      <c r="F12" s="51">
        <v>0.1</v>
      </c>
      <c r="G12" s="51">
        <v>0.1</v>
      </c>
      <c r="H12" s="51">
        <v>0.1</v>
      </c>
      <c r="I12" s="51">
        <v>0.1</v>
      </c>
      <c r="J12" s="51">
        <v>0.1</v>
      </c>
      <c r="K12" s="51">
        <v>0.1</v>
      </c>
      <c r="L12" s="23">
        <v>0.1</v>
      </c>
      <c r="M12" s="23">
        <v>0.1</v>
      </c>
      <c r="N12" s="23">
        <v>0.1</v>
      </c>
      <c r="O12" s="23">
        <v>0.1</v>
      </c>
      <c r="P12" s="23">
        <v>0.1</v>
      </c>
      <c r="Q12" s="23">
        <v>0.1</v>
      </c>
      <c r="R12" s="23">
        <v>0.1</v>
      </c>
      <c r="S12" s="23">
        <v>0.1</v>
      </c>
      <c r="T12" s="23">
        <v>0.1</v>
      </c>
      <c r="U12" s="23">
        <v>0.1</v>
      </c>
      <c r="V12" s="23">
        <v>0.1</v>
      </c>
      <c r="W12" s="23">
        <v>0.1</v>
      </c>
      <c r="X12" s="8" t="s">
        <v>559</v>
      </c>
    </row>
    <row r="13" spans="1:24" x14ac:dyDescent="0.25">
      <c r="A13" s="5" t="s">
        <v>26</v>
      </c>
      <c r="B13" s="5" t="s">
        <v>257</v>
      </c>
      <c r="C13" s="21" t="s">
        <v>245</v>
      </c>
      <c r="D13" s="5" t="s">
        <v>252</v>
      </c>
      <c r="E13" s="5" t="s">
        <v>247</v>
      </c>
      <c r="F13" s="51" t="s">
        <v>248</v>
      </c>
      <c r="G13" s="51" t="s">
        <v>248</v>
      </c>
      <c r="H13" s="54">
        <v>53000000</v>
      </c>
      <c r="I13" s="51" t="s">
        <v>248</v>
      </c>
      <c r="J13" s="51" t="s">
        <v>248</v>
      </c>
      <c r="K13" s="51" t="s">
        <v>248</v>
      </c>
      <c r="L13" s="23" t="s">
        <v>248</v>
      </c>
      <c r="M13" s="23" t="s">
        <v>248</v>
      </c>
      <c r="N13" s="23" t="s">
        <v>248</v>
      </c>
      <c r="O13" s="23" t="s">
        <v>248</v>
      </c>
      <c r="P13" s="23" t="s">
        <v>248</v>
      </c>
      <c r="Q13" s="23" t="s">
        <v>248</v>
      </c>
      <c r="R13" s="23" t="s">
        <v>248</v>
      </c>
      <c r="S13" s="23" t="s">
        <v>248</v>
      </c>
      <c r="T13" s="23" t="s">
        <v>248</v>
      </c>
      <c r="U13" s="23" t="s">
        <v>248</v>
      </c>
      <c r="V13" s="23" t="s">
        <v>248</v>
      </c>
      <c r="W13" s="23" t="s">
        <v>248</v>
      </c>
      <c r="X13" s="8" t="s">
        <v>258</v>
      </c>
    </row>
    <row r="14" spans="1:24" x14ac:dyDescent="0.25">
      <c r="A14" s="5" t="s">
        <v>26</v>
      </c>
      <c r="B14" s="5" t="s">
        <v>244</v>
      </c>
      <c r="C14" s="5" t="s">
        <v>288</v>
      </c>
      <c r="D14" s="5" t="s">
        <v>252</v>
      </c>
      <c r="E14" s="5" t="s">
        <v>287</v>
      </c>
      <c r="F14" s="51" t="s">
        <v>248</v>
      </c>
      <c r="G14" s="51">
        <v>0.1</v>
      </c>
      <c r="H14" s="51">
        <v>0.1</v>
      </c>
      <c r="I14" s="51">
        <v>0.1</v>
      </c>
      <c r="J14" s="51">
        <v>0.1</v>
      </c>
      <c r="K14" s="51">
        <v>0.1</v>
      </c>
      <c r="L14" s="23" t="s">
        <v>248</v>
      </c>
      <c r="M14" s="23" t="s">
        <v>248</v>
      </c>
      <c r="N14" s="23" t="s">
        <v>248</v>
      </c>
      <c r="O14" s="23" t="s">
        <v>248</v>
      </c>
      <c r="P14" s="23" t="s">
        <v>248</v>
      </c>
      <c r="Q14" s="23" t="s">
        <v>248</v>
      </c>
      <c r="R14" s="23" t="s">
        <v>248</v>
      </c>
      <c r="S14" s="23" t="s">
        <v>248</v>
      </c>
      <c r="T14" s="23" t="s">
        <v>248</v>
      </c>
      <c r="U14" s="23" t="s">
        <v>248</v>
      </c>
      <c r="V14" s="23" t="s">
        <v>248</v>
      </c>
      <c r="W14" s="23" t="s">
        <v>248</v>
      </c>
    </row>
    <row r="15" spans="1:24" x14ac:dyDescent="0.25">
      <c r="A15" s="5" t="s">
        <v>259</v>
      </c>
      <c r="B15" s="5" t="s">
        <v>244</v>
      </c>
      <c r="C15" s="5" t="s">
        <v>288</v>
      </c>
      <c r="D15" s="5" t="s">
        <v>252</v>
      </c>
      <c r="E15" s="5" t="s">
        <v>287</v>
      </c>
      <c r="F15" s="51" t="s">
        <v>248</v>
      </c>
      <c r="G15" s="51">
        <v>1.1000000000000001</v>
      </c>
      <c r="H15" s="51">
        <v>1.1000000000000001</v>
      </c>
      <c r="I15" s="51">
        <v>1.2</v>
      </c>
      <c r="J15" s="51">
        <v>1.3</v>
      </c>
      <c r="K15" s="51">
        <v>1.3</v>
      </c>
      <c r="L15" s="23" t="s">
        <v>248</v>
      </c>
      <c r="M15" s="23" t="s">
        <v>248</v>
      </c>
      <c r="N15" s="23" t="s">
        <v>248</v>
      </c>
      <c r="O15" s="23" t="s">
        <v>248</v>
      </c>
      <c r="P15" s="23" t="s">
        <v>248</v>
      </c>
      <c r="Q15" s="23" t="s">
        <v>248</v>
      </c>
      <c r="R15" s="23" t="s">
        <v>248</v>
      </c>
      <c r="S15" s="23" t="s">
        <v>248</v>
      </c>
      <c r="T15" s="23" t="s">
        <v>248</v>
      </c>
      <c r="U15" s="23" t="s">
        <v>248</v>
      </c>
      <c r="V15" s="23" t="s">
        <v>248</v>
      </c>
      <c r="W15" s="23" t="s">
        <v>248</v>
      </c>
      <c r="X15" s="8" t="s">
        <v>246</v>
      </c>
    </row>
    <row r="16" spans="1:24" x14ac:dyDescent="0.25">
      <c r="A16" s="5" t="s">
        <v>42</v>
      </c>
      <c r="B16" s="5" t="s">
        <v>30</v>
      </c>
      <c r="C16" s="5" t="s">
        <v>245</v>
      </c>
      <c r="D16" s="5" t="s">
        <v>252</v>
      </c>
      <c r="E16" s="5" t="s">
        <v>287</v>
      </c>
      <c r="F16" s="51" t="s">
        <v>248</v>
      </c>
      <c r="G16" s="55">
        <v>1.0200000000000002</v>
      </c>
      <c r="H16" s="55">
        <v>1.5200000000000002</v>
      </c>
      <c r="I16" s="55">
        <v>1.6200000000000003</v>
      </c>
      <c r="J16" s="55">
        <v>1.6200000000000003</v>
      </c>
      <c r="K16" s="55">
        <v>1.6200000000000003</v>
      </c>
      <c r="L16" s="23" t="s">
        <v>248</v>
      </c>
      <c r="M16" s="23" t="s">
        <v>248</v>
      </c>
      <c r="N16" s="23" t="s">
        <v>248</v>
      </c>
      <c r="O16" s="23" t="s">
        <v>248</v>
      </c>
      <c r="P16" s="23" t="s">
        <v>248</v>
      </c>
      <c r="Q16" s="23" t="s">
        <v>248</v>
      </c>
      <c r="R16" s="23" t="s">
        <v>248</v>
      </c>
      <c r="S16" s="23" t="s">
        <v>248</v>
      </c>
      <c r="T16" s="23" t="s">
        <v>248</v>
      </c>
      <c r="U16" s="23" t="s">
        <v>248</v>
      </c>
      <c r="V16" s="23" t="s">
        <v>248</v>
      </c>
      <c r="W16" s="23" t="s">
        <v>248</v>
      </c>
      <c r="X16" s="8" t="s">
        <v>246</v>
      </c>
    </row>
    <row r="17" spans="1:24" x14ac:dyDescent="0.25">
      <c r="A17" s="5" t="s">
        <v>42</v>
      </c>
      <c r="B17" s="5" t="s">
        <v>31</v>
      </c>
      <c r="C17" s="5" t="s">
        <v>245</v>
      </c>
      <c r="D17" s="5" t="s">
        <v>252</v>
      </c>
      <c r="E17" s="5" t="s">
        <v>287</v>
      </c>
      <c r="F17" s="51" t="s">
        <v>248</v>
      </c>
      <c r="G17" s="55">
        <v>0.14000000000000001</v>
      </c>
      <c r="H17" s="55">
        <v>0.14000000000000001</v>
      </c>
      <c r="I17" s="55">
        <v>0.14000000000000001</v>
      </c>
      <c r="J17" s="55">
        <v>0.14000000000000001</v>
      </c>
      <c r="K17" s="55">
        <v>0.14000000000000001</v>
      </c>
      <c r="L17" s="23" t="s">
        <v>248</v>
      </c>
      <c r="M17" s="23" t="s">
        <v>248</v>
      </c>
      <c r="N17" s="23" t="s">
        <v>248</v>
      </c>
      <c r="O17" s="23" t="s">
        <v>248</v>
      </c>
      <c r="P17" s="23" t="s">
        <v>248</v>
      </c>
      <c r="Q17" s="23" t="s">
        <v>248</v>
      </c>
      <c r="R17" s="23" t="s">
        <v>248</v>
      </c>
      <c r="S17" s="23" t="s">
        <v>248</v>
      </c>
      <c r="T17" s="23" t="s">
        <v>248</v>
      </c>
      <c r="U17" s="23" t="s">
        <v>248</v>
      </c>
      <c r="V17" s="23" t="s">
        <v>248</v>
      </c>
      <c r="W17" s="23" t="s">
        <v>248</v>
      </c>
      <c r="X17" s="8" t="s">
        <v>246</v>
      </c>
    </row>
    <row r="18" spans="1:24" x14ac:dyDescent="0.25">
      <c r="A18" s="5" t="s">
        <v>42</v>
      </c>
      <c r="B18" s="5" t="s">
        <v>38</v>
      </c>
      <c r="C18" s="5" t="s">
        <v>253</v>
      </c>
      <c r="D18" s="5" t="s">
        <v>252</v>
      </c>
      <c r="E18" s="5" t="s">
        <v>287</v>
      </c>
      <c r="F18" s="51" t="s">
        <v>248</v>
      </c>
      <c r="G18" s="51">
        <v>1.1000000000000001</v>
      </c>
      <c r="H18" s="51">
        <v>1.1000000000000001</v>
      </c>
      <c r="I18" s="51">
        <v>1.2</v>
      </c>
      <c r="J18" s="51">
        <v>1.2</v>
      </c>
      <c r="K18" s="51">
        <v>1.2</v>
      </c>
      <c r="L18" s="23" t="s">
        <v>248</v>
      </c>
      <c r="M18" s="23" t="s">
        <v>248</v>
      </c>
      <c r="N18" s="23" t="s">
        <v>248</v>
      </c>
      <c r="O18" s="23" t="s">
        <v>248</v>
      </c>
      <c r="P18" s="23" t="s">
        <v>248</v>
      </c>
      <c r="Q18" s="23" t="s">
        <v>248</v>
      </c>
      <c r="R18" s="23" t="s">
        <v>248</v>
      </c>
      <c r="S18" s="23" t="s">
        <v>248</v>
      </c>
      <c r="T18" s="23" t="s">
        <v>248</v>
      </c>
      <c r="U18" s="23" t="s">
        <v>248</v>
      </c>
      <c r="V18" s="23" t="s">
        <v>248</v>
      </c>
      <c r="W18" s="23" t="s">
        <v>248</v>
      </c>
      <c r="X18" s="8" t="s">
        <v>246</v>
      </c>
    </row>
    <row r="19" spans="1:24" x14ac:dyDescent="0.25">
      <c r="A19" s="5" t="s">
        <v>259</v>
      </c>
      <c r="B19" s="5" t="s">
        <v>260</v>
      </c>
      <c r="C19" s="5" t="s">
        <v>245</v>
      </c>
      <c r="D19" s="5" t="s">
        <v>252</v>
      </c>
      <c r="E19" s="5" t="s">
        <v>247</v>
      </c>
      <c r="F19" s="51" t="s">
        <v>248</v>
      </c>
      <c r="G19" s="51" t="s">
        <v>248</v>
      </c>
      <c r="H19" s="51">
        <v>10000000</v>
      </c>
      <c r="I19" s="51" t="s">
        <v>248</v>
      </c>
      <c r="J19" s="51" t="s">
        <v>248</v>
      </c>
      <c r="K19" s="51" t="s">
        <v>248</v>
      </c>
      <c r="L19" s="23" t="s">
        <v>248</v>
      </c>
      <c r="M19" s="23" t="s">
        <v>248</v>
      </c>
      <c r="N19" s="23" t="s">
        <v>248</v>
      </c>
      <c r="O19" s="23" t="s">
        <v>248</v>
      </c>
      <c r="P19" s="23" t="s">
        <v>248</v>
      </c>
      <c r="Q19" s="23" t="s">
        <v>248</v>
      </c>
      <c r="R19" s="23" t="s">
        <v>248</v>
      </c>
      <c r="S19" s="23" t="s">
        <v>248</v>
      </c>
      <c r="T19" s="23" t="s">
        <v>248</v>
      </c>
      <c r="U19" s="23" t="s">
        <v>248</v>
      </c>
      <c r="V19" s="23" t="s">
        <v>248</v>
      </c>
      <c r="W19" s="23" t="s">
        <v>248</v>
      </c>
      <c r="X19" s="8" t="s">
        <v>258</v>
      </c>
    </row>
  </sheetData>
  <sortState xmlns:xlrd2="http://schemas.microsoft.com/office/spreadsheetml/2017/richdata2" ref="A2:Y14">
    <sortCondition ref="D2:D14"/>
    <sortCondition ref="A2:A14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3" r:id="rId4" xr:uid="{00000000-0004-0000-0100-000003000000}"/>
    <hyperlink ref="C12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/>
  </sheetViews>
  <sheetFormatPr defaultColWidth="9.140625" defaultRowHeight="15" x14ac:dyDescent="0.25"/>
  <cols>
    <col min="1" max="2" width="23.7109375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583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531</v>
      </c>
      <c r="D3" s="66" t="s">
        <v>605</v>
      </c>
      <c r="E3" s="67"/>
      <c r="F3" s="67"/>
      <c r="G3" s="67"/>
      <c r="H3" s="67"/>
    </row>
    <row r="4" spans="1:34" ht="15" customHeight="1" x14ac:dyDescent="0.25">
      <c r="C4" s="66" t="s">
        <v>532</v>
      </c>
      <c r="D4" s="66" t="s">
        <v>606</v>
      </c>
      <c r="E4" s="67"/>
      <c r="F4" s="67"/>
      <c r="G4" s="66" t="s">
        <v>533</v>
      </c>
      <c r="H4" s="67"/>
    </row>
    <row r="5" spans="1:34" ht="15" customHeight="1" x14ac:dyDescent="0.25">
      <c r="C5" s="66" t="s">
        <v>534</v>
      </c>
      <c r="D5" s="66" t="s">
        <v>607</v>
      </c>
      <c r="E5" s="67"/>
      <c r="F5" s="67"/>
      <c r="G5" s="67"/>
      <c r="H5" s="67"/>
    </row>
    <row r="6" spans="1:34" ht="15" customHeight="1" x14ac:dyDescent="0.25">
      <c r="C6" s="66" t="s">
        <v>535</v>
      </c>
      <c r="D6" s="67"/>
      <c r="E6" s="66" t="s">
        <v>608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355</v>
      </c>
      <c r="B10" s="62" t="s">
        <v>43</v>
      </c>
      <c r="AH10" s="68" t="s">
        <v>609</v>
      </c>
    </row>
    <row r="11" spans="1:34" ht="15" customHeight="1" x14ac:dyDescent="0.25">
      <c r="B11" s="61" t="s">
        <v>44</v>
      </c>
      <c r="AH11" s="68" t="s">
        <v>610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611</v>
      </c>
    </row>
    <row r="13" spans="1:34" ht="15" customHeight="1" thickBot="1" x14ac:dyDescent="0.3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612</v>
      </c>
    </row>
    <row r="14" spans="1:34" ht="15" customHeight="1" thickTop="1" x14ac:dyDescent="0.25"/>
    <row r="15" spans="1:34" ht="15" customHeight="1" x14ac:dyDescent="0.25">
      <c r="B15" s="64" t="s">
        <v>46</v>
      </c>
    </row>
    <row r="16" spans="1:34" ht="15" customHeight="1" x14ac:dyDescent="0.25">
      <c r="A16" s="40" t="s">
        <v>356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25">
      <c r="A17" s="40" t="s">
        <v>357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25">
      <c r="A18" s="40" t="s">
        <v>358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25">
      <c r="A19" s="40" t="s">
        <v>359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25">
      <c r="A20" s="40" t="s">
        <v>360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25">
      <c r="A21" s="40" t="s">
        <v>361</v>
      </c>
      <c r="B21" s="65" t="s">
        <v>200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25">
      <c r="A22" s="40" t="s">
        <v>362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25">
      <c r="A23" s="40" t="s">
        <v>363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25">
      <c r="A24" s="40" t="s">
        <v>364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25">
      <c r="A25" s="40" t="s">
        <v>365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25"/>
    <row r="27" spans="1:34" ht="15" customHeight="1" x14ac:dyDescent="0.25">
      <c r="B27" s="64" t="s">
        <v>56</v>
      </c>
    </row>
    <row r="28" spans="1:34" ht="15" customHeight="1" x14ac:dyDescent="0.25">
      <c r="A28" s="40" t="s">
        <v>366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25">
      <c r="A29" s="40" t="s">
        <v>367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25">
      <c r="A30" s="40" t="s">
        <v>368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x14ac:dyDescent="0.25">
      <c r="A31" s="40" t="s">
        <v>369</v>
      </c>
      <c r="B31" s="65" t="s">
        <v>370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25">
      <c r="A32" s="40" t="s">
        <v>371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25">
      <c r="B34" s="64" t="s">
        <v>59</v>
      </c>
    </row>
    <row r="35" spans="1:34" ht="30" x14ac:dyDescent="0.25">
      <c r="A35" s="40" t="s">
        <v>372</v>
      </c>
      <c r="B35" s="65" t="s">
        <v>373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x14ac:dyDescent="0.25">
      <c r="A36" s="40" t="s">
        <v>374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x14ac:dyDescent="0.25">
      <c r="A37" s="40" t="s">
        <v>375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25">
      <c r="A38" s="40" t="s">
        <v>376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25">
      <c r="A40" s="40" t="s">
        <v>377</v>
      </c>
      <c r="B40" s="64" t="s">
        <v>378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25">
      <c r="B42" s="64" t="s">
        <v>62</v>
      </c>
    </row>
    <row r="43" spans="1:34" ht="30" x14ac:dyDescent="0.25">
      <c r="A43" s="40" t="s">
        <v>379</v>
      </c>
      <c r="B43" s="65" t="s">
        <v>380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x14ac:dyDescent="0.25">
      <c r="A44" s="40" t="s">
        <v>381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x14ac:dyDescent="0.25">
      <c r="A45" s="40" t="s">
        <v>382</v>
      </c>
      <c r="B45" s="65" t="s">
        <v>383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x14ac:dyDescent="0.25">
      <c r="A46" s="40" t="s">
        <v>384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30" x14ac:dyDescent="0.25">
      <c r="A47" s="40" t="s">
        <v>385</v>
      </c>
      <c r="B47" s="65" t="s">
        <v>200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x14ac:dyDescent="0.25">
      <c r="A48" s="40" t="s">
        <v>386</v>
      </c>
      <c r="B48" s="65" t="s">
        <v>387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30" x14ac:dyDescent="0.25">
      <c r="A49" s="40" t="s">
        <v>388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25">
      <c r="A50" s="40" t="s">
        <v>389</v>
      </c>
      <c r="B50" s="65" t="s">
        <v>390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25">
      <c r="A51" s="40" t="s">
        <v>391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25"/>
    <row r="53" spans="1:34" ht="15" customHeight="1" x14ac:dyDescent="0.25">
      <c r="B53" s="64" t="s">
        <v>584</v>
      </c>
    </row>
    <row r="54" spans="1:34" ht="15" customHeight="1" x14ac:dyDescent="0.25">
      <c r="A54" s="40" t="s">
        <v>392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25">
      <c r="A55" s="40" t="s">
        <v>393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25">
      <c r="A56" s="40" t="s">
        <v>394</v>
      </c>
      <c r="B56" s="65" t="s">
        <v>395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25">
      <c r="A57" s="40" t="s">
        <v>396</v>
      </c>
      <c r="B57" s="65" t="s">
        <v>397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25">
      <c r="A58" s="40" t="s">
        <v>398</v>
      </c>
      <c r="B58" s="65" t="s">
        <v>399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25">
      <c r="A59" s="40" t="s">
        <v>400</v>
      </c>
      <c r="B59" s="65" t="s">
        <v>401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25">
      <c r="A60" s="40" t="s">
        <v>402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25"/>
    <row r="62" spans="1:34" ht="15" customHeight="1" x14ac:dyDescent="0.25"/>
    <row r="63" spans="1:34" ht="15" customHeight="1" x14ac:dyDescent="0.25">
      <c r="B63" s="64" t="s">
        <v>68</v>
      </c>
    </row>
    <row r="64" spans="1:34" ht="15" customHeight="1" x14ac:dyDescent="0.25">
      <c r="A64" s="40" t="s">
        <v>403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25">
      <c r="A65" s="40" t="s">
        <v>404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30" x14ac:dyDescent="0.25">
      <c r="A66" s="40" t="s">
        <v>405</v>
      </c>
      <c r="B66" s="65" t="s">
        <v>395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25">
      <c r="A67" s="40" t="s">
        <v>406</v>
      </c>
      <c r="B67" s="65" t="s">
        <v>397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25">
      <c r="A68" s="40" t="s">
        <v>407</v>
      </c>
      <c r="B68" s="65" t="s">
        <v>399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25">
      <c r="A69" s="40" t="s">
        <v>408</v>
      </c>
      <c r="B69" s="65" t="s">
        <v>401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25">
      <c r="A70" s="40" t="s">
        <v>409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3"/>
    <row r="72" spans="1:34" ht="15" customHeight="1" x14ac:dyDescent="0.25">
      <c r="B72" s="75" t="s">
        <v>613</v>
      </c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0"/>
    </row>
    <row r="73" spans="1:34" x14ac:dyDescent="0.25">
      <c r="B73" s="41" t="s">
        <v>585</v>
      </c>
    </row>
    <row r="74" spans="1:34" ht="15" customHeight="1" x14ac:dyDescent="0.25">
      <c r="B74" s="41" t="s">
        <v>69</v>
      </c>
    </row>
    <row r="75" spans="1:34" ht="15" customHeight="1" x14ac:dyDescent="0.25">
      <c r="B75" s="41" t="s">
        <v>586</v>
      </c>
    </row>
    <row r="76" spans="1:34" ht="15" customHeight="1" x14ac:dyDescent="0.25">
      <c r="B76" s="41" t="s">
        <v>70</v>
      </c>
    </row>
    <row r="77" spans="1:34" ht="15" customHeight="1" x14ac:dyDescent="0.25">
      <c r="B77" s="41" t="s">
        <v>587</v>
      </c>
    </row>
    <row r="78" spans="1:34" ht="15" customHeight="1" x14ac:dyDescent="0.25">
      <c r="B78" s="41" t="s">
        <v>71</v>
      </c>
    </row>
    <row r="79" spans="1:34" x14ac:dyDescent="0.25">
      <c r="B79" s="41" t="s">
        <v>72</v>
      </c>
    </row>
    <row r="80" spans="1:34" ht="15" customHeight="1" x14ac:dyDescent="0.25">
      <c r="B80" s="41" t="s">
        <v>588</v>
      </c>
    </row>
    <row r="81" spans="2:2" x14ac:dyDescent="0.25">
      <c r="B81" s="41" t="s">
        <v>589</v>
      </c>
    </row>
    <row r="82" spans="2:2" ht="15" customHeight="1" x14ac:dyDescent="0.25">
      <c r="B82" s="41" t="s">
        <v>590</v>
      </c>
    </row>
    <row r="83" spans="2:2" ht="15" customHeight="1" x14ac:dyDescent="0.25">
      <c r="B83" s="41" t="s">
        <v>591</v>
      </c>
    </row>
    <row r="84" spans="2:2" ht="15" customHeight="1" x14ac:dyDescent="0.25">
      <c r="B84" s="41" t="s">
        <v>592</v>
      </c>
    </row>
    <row r="85" spans="2:2" ht="15" customHeight="1" x14ac:dyDescent="0.25">
      <c r="B85" s="41" t="s">
        <v>593</v>
      </c>
    </row>
    <row r="86" spans="2:2" ht="15" customHeight="1" x14ac:dyDescent="0.25">
      <c r="B86" s="41" t="s">
        <v>201</v>
      </c>
    </row>
    <row r="87" spans="2:2" ht="15" customHeight="1" x14ac:dyDescent="0.25">
      <c r="B87" s="41" t="s">
        <v>73</v>
      </c>
    </row>
    <row r="88" spans="2:2" ht="15" customHeight="1" x14ac:dyDescent="0.25">
      <c r="B88" s="41" t="s">
        <v>594</v>
      </c>
    </row>
    <row r="89" spans="2:2" ht="15" customHeight="1" x14ac:dyDescent="0.25">
      <c r="B89" s="41" t="s">
        <v>595</v>
      </c>
    </row>
    <row r="90" spans="2:2" ht="15" customHeight="1" x14ac:dyDescent="0.25">
      <c r="B90" s="41" t="s">
        <v>74</v>
      </c>
    </row>
    <row r="91" spans="2:2" ht="15" customHeight="1" x14ac:dyDescent="0.25">
      <c r="B91" s="41" t="s">
        <v>596</v>
      </c>
    </row>
    <row r="92" spans="2:2" x14ac:dyDescent="0.25">
      <c r="B92" s="41" t="s">
        <v>597</v>
      </c>
    </row>
    <row r="93" spans="2:2" ht="15" customHeight="1" x14ac:dyDescent="0.25">
      <c r="B93" s="41" t="s">
        <v>75</v>
      </c>
    </row>
    <row r="94" spans="2:2" ht="15" customHeight="1" x14ac:dyDescent="0.25">
      <c r="B94" s="41" t="s">
        <v>598</v>
      </c>
    </row>
    <row r="95" spans="2:2" ht="15" customHeight="1" x14ac:dyDescent="0.25">
      <c r="B95" s="41" t="s">
        <v>599</v>
      </c>
    </row>
    <row r="96" spans="2:2" ht="15" customHeight="1" x14ac:dyDescent="0.25">
      <c r="B96" s="41" t="s">
        <v>600</v>
      </c>
    </row>
    <row r="97" spans="2:34" ht="15" customHeight="1" x14ac:dyDescent="0.25">
      <c r="B97" s="41" t="s">
        <v>601</v>
      </c>
    </row>
    <row r="98" spans="2:34" ht="15" customHeight="1" x14ac:dyDescent="0.25">
      <c r="B98" s="41" t="s">
        <v>602</v>
      </c>
    </row>
    <row r="99" spans="2:34" ht="15" customHeight="1" x14ac:dyDescent="0.25">
      <c r="B99" s="41" t="s">
        <v>603</v>
      </c>
    </row>
    <row r="100" spans="2:34" ht="15" customHeight="1" x14ac:dyDescent="0.25">
      <c r="B100" s="41" t="s">
        <v>604</v>
      </c>
    </row>
    <row r="103" spans="2:34" ht="15" customHeight="1" x14ac:dyDescent="0.25"/>
    <row r="104" spans="2:34" ht="15" customHeight="1" x14ac:dyDescent="0.25"/>
    <row r="105" spans="2:34" ht="15" customHeight="1" x14ac:dyDescent="0.25"/>
    <row r="106" spans="2:34" ht="15" customHeight="1" x14ac:dyDescent="0.25"/>
    <row r="107" spans="2:34" ht="15" customHeight="1" x14ac:dyDescent="0.25"/>
    <row r="108" spans="2:34" ht="15" customHeight="1" x14ac:dyDescent="0.25"/>
    <row r="109" spans="2:34" ht="15" customHeight="1" x14ac:dyDescent="0.25"/>
    <row r="110" spans="2:34" ht="15" customHeight="1" x14ac:dyDescent="0.25"/>
    <row r="111" spans="2:34" ht="15" customHeight="1" x14ac:dyDescent="0.25"/>
    <row r="112" spans="2:34" ht="15" customHeight="1" x14ac:dyDescent="0.25"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10" spans="2:34" ht="15" customHeight="1" x14ac:dyDescent="0.25"/>
    <row r="511" spans="2:34" ht="15" customHeight="1" x14ac:dyDescent="0.25"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74"/>
      <c r="C1100" s="74"/>
      <c r="D1100" s="74"/>
      <c r="E1100" s="74"/>
      <c r="F1100" s="74"/>
      <c r="G1100" s="74"/>
      <c r="H1100" s="74"/>
      <c r="I1100" s="74"/>
      <c r="J1100" s="74"/>
      <c r="K1100" s="74"/>
      <c r="L1100" s="74"/>
      <c r="M1100" s="74"/>
      <c r="N1100" s="74"/>
      <c r="O1100" s="74"/>
      <c r="P1100" s="74"/>
      <c r="Q1100" s="74"/>
      <c r="R1100" s="74"/>
      <c r="S1100" s="74"/>
      <c r="T1100" s="74"/>
      <c r="U1100" s="74"/>
      <c r="V1100" s="74"/>
      <c r="W1100" s="74"/>
      <c r="X1100" s="74"/>
      <c r="Y1100" s="74"/>
      <c r="Z1100" s="74"/>
      <c r="AA1100" s="74"/>
      <c r="AB1100" s="74"/>
      <c r="AC1100" s="74"/>
      <c r="AD1100" s="74"/>
      <c r="AE1100" s="74"/>
      <c r="AF1100" s="74"/>
      <c r="AG1100" s="74"/>
      <c r="AH1100" s="74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74"/>
      <c r="C1227" s="74"/>
      <c r="D1227" s="74"/>
      <c r="E1227" s="74"/>
      <c r="F1227" s="74"/>
      <c r="G1227" s="74"/>
      <c r="H1227" s="74"/>
      <c r="I1227" s="74"/>
      <c r="J1227" s="74"/>
      <c r="K1227" s="74"/>
      <c r="L1227" s="74"/>
      <c r="M1227" s="74"/>
      <c r="N1227" s="74"/>
      <c r="O1227" s="74"/>
      <c r="P1227" s="74"/>
      <c r="Q1227" s="74"/>
      <c r="R1227" s="74"/>
      <c r="S1227" s="74"/>
      <c r="T1227" s="74"/>
      <c r="U1227" s="74"/>
      <c r="V1227" s="74"/>
      <c r="W1227" s="74"/>
      <c r="X1227" s="74"/>
      <c r="Y1227" s="74"/>
      <c r="Z1227" s="74"/>
      <c r="AA1227" s="74"/>
      <c r="AB1227" s="74"/>
      <c r="AC1227" s="74"/>
      <c r="AD1227" s="74"/>
      <c r="AE1227" s="74"/>
      <c r="AF1227" s="74"/>
      <c r="AG1227" s="74"/>
      <c r="AH1227" s="74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74"/>
      <c r="C1390" s="74"/>
      <c r="D1390" s="74"/>
      <c r="E1390" s="74"/>
      <c r="F1390" s="74"/>
      <c r="G1390" s="74"/>
      <c r="H1390" s="74"/>
      <c r="I1390" s="74"/>
      <c r="J1390" s="74"/>
      <c r="K1390" s="74"/>
      <c r="L1390" s="74"/>
      <c r="M1390" s="74"/>
      <c r="N1390" s="74"/>
      <c r="O1390" s="74"/>
      <c r="P1390" s="74"/>
      <c r="Q1390" s="74"/>
      <c r="R1390" s="74"/>
      <c r="S1390" s="74"/>
      <c r="T1390" s="74"/>
      <c r="U1390" s="74"/>
      <c r="V1390" s="74"/>
      <c r="W1390" s="74"/>
      <c r="X1390" s="74"/>
      <c r="Y1390" s="74"/>
      <c r="Z1390" s="74"/>
      <c r="AA1390" s="74"/>
      <c r="AB1390" s="74"/>
      <c r="AC1390" s="74"/>
      <c r="AD1390" s="74"/>
      <c r="AE1390" s="74"/>
      <c r="AF1390" s="74"/>
      <c r="AG1390" s="74"/>
      <c r="AH1390" s="74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74"/>
      <c r="C1502" s="74"/>
      <c r="D1502" s="74"/>
      <c r="E1502" s="74"/>
      <c r="F1502" s="74"/>
      <c r="G1502" s="74"/>
      <c r="H1502" s="74"/>
      <c r="I1502" s="74"/>
      <c r="J1502" s="74"/>
      <c r="K1502" s="74"/>
      <c r="L1502" s="74"/>
      <c r="M1502" s="74"/>
      <c r="N1502" s="74"/>
      <c r="O1502" s="74"/>
      <c r="P1502" s="74"/>
      <c r="Q1502" s="74"/>
      <c r="R1502" s="74"/>
      <c r="S1502" s="74"/>
      <c r="T1502" s="74"/>
      <c r="U1502" s="74"/>
      <c r="V1502" s="74"/>
      <c r="W1502" s="74"/>
      <c r="X1502" s="74"/>
      <c r="Y1502" s="74"/>
      <c r="Z1502" s="74"/>
      <c r="AA1502" s="74"/>
      <c r="AB1502" s="74"/>
      <c r="AC1502" s="74"/>
      <c r="AD1502" s="74"/>
      <c r="AE1502" s="74"/>
      <c r="AF1502" s="74"/>
      <c r="AG1502" s="74"/>
      <c r="AH1502" s="74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74"/>
      <c r="C1604" s="74"/>
      <c r="D1604" s="74"/>
      <c r="E1604" s="74"/>
      <c r="F1604" s="74"/>
      <c r="G1604" s="74"/>
      <c r="H1604" s="74"/>
      <c r="I1604" s="74"/>
      <c r="J1604" s="74"/>
      <c r="K1604" s="74"/>
      <c r="L1604" s="74"/>
      <c r="M1604" s="74"/>
      <c r="N1604" s="74"/>
      <c r="O1604" s="74"/>
      <c r="P1604" s="74"/>
      <c r="Q1604" s="74"/>
      <c r="R1604" s="74"/>
      <c r="S1604" s="74"/>
      <c r="T1604" s="74"/>
      <c r="U1604" s="74"/>
      <c r="V1604" s="74"/>
      <c r="W1604" s="74"/>
      <c r="X1604" s="74"/>
      <c r="Y1604" s="74"/>
      <c r="Z1604" s="74"/>
      <c r="AA1604" s="74"/>
      <c r="AB1604" s="74"/>
      <c r="AC1604" s="74"/>
      <c r="AD1604" s="74"/>
      <c r="AE1604" s="74"/>
      <c r="AF1604" s="74"/>
      <c r="AG1604" s="74"/>
      <c r="AH1604" s="74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4" ht="15" customHeight="1" x14ac:dyDescent="0.25"/>
    <row r="1698" spans="2:34" ht="15" customHeight="1" x14ac:dyDescent="0.25">
      <c r="B1698" s="74"/>
      <c r="C1698" s="74"/>
      <c r="D1698" s="74"/>
      <c r="E1698" s="74"/>
      <c r="F1698" s="74"/>
      <c r="G1698" s="74"/>
      <c r="H1698" s="74"/>
      <c r="I1698" s="74"/>
      <c r="J1698" s="74"/>
      <c r="K1698" s="74"/>
      <c r="L1698" s="74"/>
      <c r="M1698" s="74"/>
      <c r="N1698" s="74"/>
      <c r="O1698" s="74"/>
      <c r="P1698" s="74"/>
      <c r="Q1698" s="74"/>
      <c r="R1698" s="74"/>
      <c r="S1698" s="74"/>
      <c r="T1698" s="74"/>
      <c r="U1698" s="74"/>
      <c r="V1698" s="74"/>
      <c r="W1698" s="74"/>
      <c r="X1698" s="74"/>
      <c r="Y1698" s="74"/>
      <c r="Z1698" s="74"/>
      <c r="AA1698" s="74"/>
      <c r="AB1698" s="74"/>
      <c r="AC1698" s="74"/>
      <c r="AD1698" s="74"/>
      <c r="AE1698" s="74"/>
      <c r="AF1698" s="74"/>
      <c r="AG1698" s="74"/>
      <c r="AH1698" s="74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74"/>
      <c r="C1945" s="74"/>
      <c r="D1945" s="74"/>
      <c r="E1945" s="74"/>
      <c r="F1945" s="74"/>
      <c r="G1945" s="74"/>
      <c r="H1945" s="74"/>
      <c r="I1945" s="74"/>
      <c r="J1945" s="74"/>
      <c r="K1945" s="74"/>
      <c r="L1945" s="74"/>
      <c r="M1945" s="74"/>
      <c r="N1945" s="74"/>
      <c r="O1945" s="74"/>
      <c r="P1945" s="74"/>
      <c r="Q1945" s="74"/>
      <c r="R1945" s="74"/>
      <c r="S1945" s="74"/>
      <c r="T1945" s="74"/>
      <c r="U1945" s="74"/>
      <c r="V1945" s="74"/>
      <c r="W1945" s="74"/>
      <c r="X1945" s="74"/>
      <c r="Y1945" s="74"/>
      <c r="Z1945" s="74"/>
      <c r="AA1945" s="74"/>
      <c r="AB1945" s="74"/>
      <c r="AC1945" s="74"/>
      <c r="AD1945" s="74"/>
      <c r="AE1945" s="74"/>
      <c r="AF1945" s="74"/>
      <c r="AG1945" s="74"/>
      <c r="AH1945" s="74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74"/>
      <c r="C2031" s="74"/>
      <c r="D2031" s="74"/>
      <c r="E2031" s="74"/>
      <c r="F2031" s="74"/>
      <c r="G2031" s="74"/>
      <c r="H2031" s="74"/>
      <c r="I2031" s="74"/>
      <c r="J2031" s="74"/>
      <c r="K2031" s="74"/>
      <c r="L2031" s="74"/>
      <c r="M2031" s="74"/>
      <c r="N2031" s="74"/>
      <c r="O2031" s="74"/>
      <c r="P2031" s="74"/>
      <c r="Q2031" s="74"/>
      <c r="R2031" s="74"/>
      <c r="S2031" s="74"/>
      <c r="T2031" s="74"/>
      <c r="U2031" s="74"/>
      <c r="V2031" s="74"/>
      <c r="W2031" s="74"/>
      <c r="X2031" s="74"/>
      <c r="Y2031" s="74"/>
      <c r="Z2031" s="74"/>
      <c r="AA2031" s="74"/>
      <c r="AB2031" s="74"/>
      <c r="AC2031" s="74"/>
      <c r="AD2031" s="74"/>
      <c r="AE2031" s="74"/>
      <c r="AF2031" s="74"/>
      <c r="AG2031" s="74"/>
      <c r="AH2031" s="74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8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74"/>
      <c r="C2153" s="74"/>
      <c r="D2153" s="74"/>
      <c r="E2153" s="74"/>
      <c r="F2153" s="74"/>
      <c r="G2153" s="74"/>
      <c r="H2153" s="74"/>
      <c r="I2153" s="74"/>
      <c r="J2153" s="74"/>
      <c r="K2153" s="74"/>
      <c r="L2153" s="74"/>
      <c r="M2153" s="74"/>
      <c r="N2153" s="74"/>
      <c r="O2153" s="74"/>
      <c r="P2153" s="74"/>
      <c r="Q2153" s="74"/>
      <c r="R2153" s="74"/>
      <c r="S2153" s="74"/>
      <c r="T2153" s="74"/>
      <c r="U2153" s="74"/>
      <c r="V2153" s="74"/>
      <c r="W2153" s="74"/>
      <c r="X2153" s="74"/>
      <c r="Y2153" s="74"/>
      <c r="Z2153" s="74"/>
      <c r="AA2153" s="74"/>
      <c r="AB2153" s="74"/>
      <c r="AC2153" s="74"/>
      <c r="AD2153" s="74"/>
      <c r="AE2153" s="74"/>
      <c r="AF2153" s="74"/>
      <c r="AG2153" s="74"/>
      <c r="AH2153" s="74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74"/>
      <c r="C2317" s="74"/>
      <c r="D2317" s="74"/>
      <c r="E2317" s="74"/>
      <c r="F2317" s="74"/>
      <c r="G2317" s="74"/>
      <c r="H2317" s="74"/>
      <c r="I2317" s="74"/>
      <c r="J2317" s="74"/>
      <c r="K2317" s="74"/>
      <c r="L2317" s="74"/>
      <c r="M2317" s="74"/>
      <c r="N2317" s="74"/>
      <c r="O2317" s="74"/>
      <c r="P2317" s="74"/>
      <c r="Q2317" s="74"/>
      <c r="R2317" s="74"/>
      <c r="S2317" s="74"/>
      <c r="T2317" s="74"/>
      <c r="U2317" s="74"/>
      <c r="V2317" s="74"/>
      <c r="W2317" s="74"/>
      <c r="X2317" s="74"/>
      <c r="Y2317" s="74"/>
      <c r="Z2317" s="74"/>
      <c r="AA2317" s="74"/>
      <c r="AB2317" s="74"/>
      <c r="AC2317" s="74"/>
      <c r="AD2317" s="74"/>
      <c r="AE2317" s="74"/>
      <c r="AF2317" s="74"/>
      <c r="AG2317" s="74"/>
      <c r="AH2317" s="74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74"/>
      <c r="C2419" s="74"/>
      <c r="D2419" s="74"/>
      <c r="E2419" s="74"/>
      <c r="F2419" s="74"/>
      <c r="G2419" s="74"/>
      <c r="H2419" s="74"/>
      <c r="I2419" s="74"/>
      <c r="J2419" s="74"/>
      <c r="K2419" s="74"/>
      <c r="L2419" s="74"/>
      <c r="M2419" s="74"/>
      <c r="N2419" s="74"/>
      <c r="O2419" s="74"/>
      <c r="P2419" s="74"/>
      <c r="Q2419" s="74"/>
      <c r="R2419" s="74"/>
      <c r="S2419" s="74"/>
      <c r="T2419" s="74"/>
      <c r="U2419" s="74"/>
      <c r="V2419" s="74"/>
      <c r="W2419" s="74"/>
      <c r="X2419" s="74"/>
      <c r="Y2419" s="74"/>
      <c r="Z2419" s="74"/>
      <c r="AA2419" s="74"/>
      <c r="AB2419" s="74"/>
      <c r="AC2419" s="74"/>
      <c r="AD2419" s="74"/>
      <c r="AE2419" s="74"/>
      <c r="AF2419" s="74"/>
      <c r="AG2419" s="74"/>
      <c r="AH2419" s="74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74"/>
      <c r="C2509" s="74"/>
      <c r="D2509" s="74"/>
      <c r="E2509" s="74"/>
      <c r="F2509" s="74"/>
      <c r="G2509" s="74"/>
      <c r="H2509" s="74"/>
      <c r="I2509" s="74"/>
      <c r="J2509" s="74"/>
      <c r="K2509" s="74"/>
      <c r="L2509" s="74"/>
      <c r="M2509" s="74"/>
      <c r="N2509" s="74"/>
      <c r="O2509" s="74"/>
      <c r="P2509" s="74"/>
      <c r="Q2509" s="74"/>
      <c r="R2509" s="74"/>
      <c r="S2509" s="74"/>
      <c r="T2509" s="74"/>
      <c r="U2509" s="74"/>
      <c r="V2509" s="74"/>
      <c r="W2509" s="74"/>
      <c r="X2509" s="74"/>
      <c r="Y2509" s="74"/>
      <c r="Z2509" s="74"/>
      <c r="AA2509" s="74"/>
      <c r="AB2509" s="74"/>
      <c r="AC2509" s="74"/>
      <c r="AD2509" s="74"/>
      <c r="AE2509" s="74"/>
      <c r="AF2509" s="74"/>
      <c r="AG2509" s="74"/>
      <c r="AH2509" s="74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74"/>
      <c r="C2598" s="74"/>
      <c r="D2598" s="74"/>
      <c r="E2598" s="74"/>
      <c r="F2598" s="74"/>
      <c r="G2598" s="74"/>
      <c r="H2598" s="74"/>
      <c r="I2598" s="74"/>
      <c r="J2598" s="74"/>
      <c r="K2598" s="74"/>
      <c r="L2598" s="74"/>
      <c r="M2598" s="74"/>
      <c r="N2598" s="74"/>
      <c r="O2598" s="74"/>
      <c r="P2598" s="74"/>
      <c r="Q2598" s="74"/>
      <c r="R2598" s="74"/>
      <c r="S2598" s="74"/>
      <c r="T2598" s="74"/>
      <c r="U2598" s="74"/>
      <c r="V2598" s="74"/>
      <c r="W2598" s="74"/>
      <c r="X2598" s="74"/>
      <c r="Y2598" s="74"/>
      <c r="Z2598" s="74"/>
      <c r="AA2598" s="74"/>
      <c r="AB2598" s="74"/>
      <c r="AC2598" s="74"/>
      <c r="AD2598" s="74"/>
      <c r="AE2598" s="74"/>
      <c r="AF2598" s="74"/>
      <c r="AG2598" s="74"/>
      <c r="AH2598" s="74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74"/>
      <c r="C2719" s="74"/>
      <c r="D2719" s="74"/>
      <c r="E2719" s="74"/>
      <c r="F2719" s="74"/>
      <c r="G2719" s="74"/>
      <c r="H2719" s="74"/>
      <c r="I2719" s="74"/>
      <c r="J2719" s="74"/>
      <c r="K2719" s="74"/>
      <c r="L2719" s="74"/>
      <c r="M2719" s="74"/>
      <c r="N2719" s="74"/>
      <c r="O2719" s="74"/>
      <c r="P2719" s="74"/>
      <c r="Q2719" s="74"/>
      <c r="R2719" s="74"/>
      <c r="S2719" s="74"/>
      <c r="T2719" s="74"/>
      <c r="U2719" s="74"/>
      <c r="V2719" s="74"/>
      <c r="W2719" s="74"/>
      <c r="X2719" s="74"/>
      <c r="Y2719" s="74"/>
      <c r="Z2719" s="74"/>
      <c r="AA2719" s="74"/>
      <c r="AB2719" s="74"/>
      <c r="AC2719" s="74"/>
      <c r="AD2719" s="74"/>
      <c r="AE2719" s="74"/>
      <c r="AF2719" s="74"/>
      <c r="AG2719" s="74"/>
      <c r="AH2719" s="74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74"/>
      <c r="C2837" s="74"/>
      <c r="D2837" s="74"/>
      <c r="E2837" s="74"/>
      <c r="F2837" s="74"/>
      <c r="G2837" s="74"/>
      <c r="H2837" s="74"/>
      <c r="I2837" s="74"/>
      <c r="J2837" s="74"/>
      <c r="K2837" s="74"/>
      <c r="L2837" s="74"/>
      <c r="M2837" s="74"/>
      <c r="N2837" s="74"/>
      <c r="O2837" s="74"/>
      <c r="P2837" s="74"/>
      <c r="Q2837" s="74"/>
      <c r="R2837" s="74"/>
      <c r="S2837" s="74"/>
      <c r="T2837" s="74"/>
      <c r="U2837" s="74"/>
      <c r="V2837" s="74"/>
      <c r="W2837" s="74"/>
      <c r="X2837" s="74"/>
      <c r="Y2837" s="74"/>
      <c r="Z2837" s="74"/>
      <c r="AA2837" s="74"/>
      <c r="AB2837" s="74"/>
      <c r="AC2837" s="74"/>
      <c r="AD2837" s="74"/>
      <c r="AE2837" s="74"/>
      <c r="AF2837" s="74"/>
      <c r="AG2837" s="74"/>
      <c r="AH2837" s="74"/>
    </row>
    <row r="2838" spans="2:34" ht="15" customHeight="1" x14ac:dyDescent="0.25"/>
    <row r="2839" spans="2:34" ht="15" customHeight="1" x14ac:dyDescent="0.25"/>
    <row r="2840" spans="2:34" ht="15" customHeight="1" x14ac:dyDescent="0.25"/>
    <row r="2841" spans="2:34" ht="15" customHeight="1" x14ac:dyDescent="0.25"/>
  </sheetData>
  <mergeCells count="21">
    <mergeCell ref="B72:AG72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sqref="A1:XFD1048576"/>
    </sheetView>
  </sheetViews>
  <sheetFormatPr defaultColWidth="9.140625" defaultRowHeight="15" x14ac:dyDescent="0.25"/>
  <cols>
    <col min="1" max="1" width="24.28515625" style="8" customWidth="1"/>
    <col min="2" max="2" width="49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583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531</v>
      </c>
      <c r="D3" s="66" t="s">
        <v>605</v>
      </c>
      <c r="E3" s="67"/>
      <c r="F3" s="67"/>
      <c r="G3" s="67"/>
      <c r="H3" s="67"/>
    </row>
    <row r="4" spans="1:34" ht="15" customHeight="1" x14ac:dyDescent="0.25">
      <c r="C4" s="66" t="s">
        <v>532</v>
      </c>
      <c r="D4" s="66" t="s">
        <v>606</v>
      </c>
      <c r="E4" s="67"/>
      <c r="F4" s="67"/>
      <c r="G4" s="66" t="s">
        <v>533</v>
      </c>
      <c r="H4" s="67"/>
    </row>
    <row r="5" spans="1:34" ht="15" customHeight="1" x14ac:dyDescent="0.25">
      <c r="C5" s="66" t="s">
        <v>534</v>
      </c>
      <c r="D5" s="66" t="s">
        <v>607</v>
      </c>
      <c r="E5" s="67"/>
      <c r="F5" s="67"/>
      <c r="G5" s="67"/>
      <c r="H5" s="67"/>
    </row>
    <row r="6" spans="1:34" ht="15" customHeight="1" x14ac:dyDescent="0.25">
      <c r="C6" s="66" t="s">
        <v>535</v>
      </c>
      <c r="D6" s="67"/>
      <c r="E6" s="66" t="s">
        <v>608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410</v>
      </c>
      <c r="B10" s="62" t="s">
        <v>118</v>
      </c>
      <c r="AH10" s="68" t="s">
        <v>609</v>
      </c>
    </row>
    <row r="11" spans="1:34" ht="15" customHeight="1" x14ac:dyDescent="0.25">
      <c r="B11" s="61" t="s">
        <v>119</v>
      </c>
      <c r="AH11" s="68" t="s">
        <v>610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611</v>
      </c>
    </row>
    <row r="13" spans="1:34" ht="15" customHeight="1" thickBot="1" x14ac:dyDescent="0.3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612</v>
      </c>
    </row>
    <row r="14" spans="1:34" ht="15" customHeight="1" thickTop="1" x14ac:dyDescent="0.25"/>
    <row r="15" spans="1:34" ht="15" customHeight="1" x14ac:dyDescent="0.25">
      <c r="B15" s="64" t="s">
        <v>121</v>
      </c>
    </row>
    <row r="16" spans="1:34" ht="15" customHeight="1" x14ac:dyDescent="0.25"/>
    <row r="17" spans="1:34" ht="15" customHeight="1" x14ac:dyDescent="0.25">
      <c r="B17" s="64" t="s">
        <v>76</v>
      </c>
    </row>
    <row r="18" spans="1:34" ht="15" customHeight="1" x14ac:dyDescent="0.25">
      <c r="B18" s="64" t="s">
        <v>122</v>
      </c>
    </row>
    <row r="19" spans="1:34" ht="15" customHeight="1" x14ac:dyDescent="0.25">
      <c r="A19" s="40" t="s">
        <v>411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25">
      <c r="A20" s="40" t="s">
        <v>412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25">
      <c r="A21" s="40" t="s">
        <v>413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25">
      <c r="A22" s="40" t="s">
        <v>414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25">
      <c r="A23" s="40" t="s">
        <v>415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25">
      <c r="A24" s="40" t="s">
        <v>416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25">
      <c r="A25" s="40" t="s">
        <v>417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25">
      <c r="A26" s="40" t="s">
        <v>418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25">
      <c r="B27" s="64" t="s">
        <v>131</v>
      </c>
    </row>
    <row r="28" spans="1:34" ht="15" customHeight="1" x14ac:dyDescent="0.25">
      <c r="A28" s="40" t="s">
        <v>419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25">
      <c r="A29" s="40" t="s">
        <v>420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25">
      <c r="A30" s="40" t="s">
        <v>421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x14ac:dyDescent="0.25">
      <c r="A31" s="40" t="s">
        <v>422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x14ac:dyDescent="0.25">
      <c r="A32" s="40" t="s">
        <v>546</v>
      </c>
      <c r="B32" s="65" t="s">
        <v>536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25">
      <c r="A33" s="40" t="s">
        <v>423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25">
      <c r="A34" s="40" t="s">
        <v>424</v>
      </c>
      <c r="B34" s="64" t="s">
        <v>202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x14ac:dyDescent="0.25">
      <c r="A35" s="40" t="s">
        <v>425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25">
      <c r="A37" s="40" t="s">
        <v>426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25">
      <c r="B39" s="64" t="s">
        <v>136</v>
      </c>
    </row>
    <row r="40" spans="1:34" x14ac:dyDescent="0.25">
      <c r="A40" s="40" t="s">
        <v>427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x14ac:dyDescent="0.25">
      <c r="A41" s="40" t="s">
        <v>428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x14ac:dyDescent="0.25">
      <c r="A42" s="40" t="s">
        <v>429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x14ac:dyDescent="0.25">
      <c r="A43" s="40" t="s">
        <v>430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x14ac:dyDescent="0.25">
      <c r="A44" s="40" t="s">
        <v>431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x14ac:dyDescent="0.25">
      <c r="A45" s="40" t="s">
        <v>432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25">
      <c r="A46" s="40" t="s">
        <v>433</v>
      </c>
      <c r="B46" s="64" t="s">
        <v>203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x14ac:dyDescent="0.25">
      <c r="A47" s="40" t="s">
        <v>434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25">
      <c r="A48" s="40" t="s">
        <v>435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25">
      <c r="B50" s="64" t="s">
        <v>204</v>
      </c>
    </row>
    <row r="51" spans="1:34" ht="15" customHeight="1" x14ac:dyDescent="0.25">
      <c r="A51" s="40" t="s">
        <v>436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25">
      <c r="A52" s="40" t="s">
        <v>437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25">
      <c r="A53" s="40" t="s">
        <v>438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25">
      <c r="A54" s="40" t="s">
        <v>439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25">
      <c r="A55" s="40" t="s">
        <v>440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25">
      <c r="A56" s="40" t="s">
        <v>441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25">
      <c r="A57" s="40" t="s">
        <v>442</v>
      </c>
      <c r="B57" s="64" t="s">
        <v>205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25">
      <c r="A58" s="40" t="s">
        <v>443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25"/>
    <row r="60" spans="1:34" ht="15" customHeight="1" x14ac:dyDescent="0.25">
      <c r="A60" s="40" t="s">
        <v>444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25"/>
    <row r="62" spans="1:34" ht="15" customHeight="1" x14ac:dyDescent="0.25">
      <c r="B62" s="64" t="s">
        <v>146</v>
      </c>
    </row>
    <row r="63" spans="1:34" ht="15" customHeight="1" x14ac:dyDescent="0.25">
      <c r="A63" s="40" t="s">
        <v>445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25">
      <c r="A64" s="40" t="s">
        <v>446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25">
      <c r="A65" s="40" t="s">
        <v>447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x14ac:dyDescent="0.25">
      <c r="A66" s="40" t="s">
        <v>448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25">
      <c r="A67" s="40" t="s">
        <v>449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25">
      <c r="A68" s="40" t="s">
        <v>450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25">
      <c r="A69" s="40" t="s">
        <v>451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25"/>
    <row r="71" spans="1:34" ht="15" customHeight="1" x14ac:dyDescent="0.25">
      <c r="B71" s="64" t="s">
        <v>154</v>
      </c>
    </row>
    <row r="72" spans="1:34" ht="15" customHeight="1" x14ac:dyDescent="0.25">
      <c r="B72" s="64" t="s">
        <v>614</v>
      </c>
    </row>
    <row r="73" spans="1:34" x14ac:dyDescent="0.25">
      <c r="A73" s="40" t="s">
        <v>452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25">
      <c r="A74" s="40" t="s">
        <v>453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25">
      <c r="A75" s="40" t="s">
        <v>454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25">
      <c r="A76" s="40" t="s">
        <v>455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25">
      <c r="A77" s="40" t="s">
        <v>456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25">
      <c r="B78" s="64" t="s">
        <v>156</v>
      </c>
    </row>
    <row r="79" spans="1:34" x14ac:dyDescent="0.25">
      <c r="A79" s="40" t="s">
        <v>457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25">
      <c r="A80" s="40" t="s">
        <v>458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x14ac:dyDescent="0.25">
      <c r="A81" s="40" t="s">
        <v>459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25">
      <c r="A82" s="40" t="s">
        <v>460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25">
      <c r="A83" s="40" t="s">
        <v>461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25"/>
    <row r="85" spans="1:34" ht="15" customHeight="1" x14ac:dyDescent="0.25">
      <c r="B85" s="64" t="s">
        <v>157</v>
      </c>
    </row>
    <row r="86" spans="1:34" ht="15" customHeight="1" x14ac:dyDescent="0.25">
      <c r="B86" s="64" t="s">
        <v>614</v>
      </c>
    </row>
    <row r="87" spans="1:34" ht="15" customHeight="1" x14ac:dyDescent="0.25">
      <c r="A87" s="40" t="s">
        <v>462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25">
      <c r="A88" s="40" t="s">
        <v>463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25">
      <c r="A89" s="40" t="s">
        <v>464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25">
      <c r="B90" s="64" t="s">
        <v>156</v>
      </c>
    </row>
    <row r="91" spans="1:34" ht="15" customHeight="1" x14ac:dyDescent="0.25">
      <c r="A91" s="40" t="s">
        <v>465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x14ac:dyDescent="0.25">
      <c r="A92" s="40" t="s">
        <v>466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25">
      <c r="A93" s="40" t="s">
        <v>467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25"/>
    <row r="95" spans="1:34" ht="15" customHeight="1" x14ac:dyDescent="0.25">
      <c r="B95" s="64" t="s">
        <v>161</v>
      </c>
    </row>
    <row r="96" spans="1:34" ht="15" customHeight="1" x14ac:dyDescent="0.25">
      <c r="A96" s="40" t="s">
        <v>468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25">
      <c r="A97" s="40" t="s">
        <v>469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25">
      <c r="A98" s="40" t="s">
        <v>470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3"/>
    <row r="100" spans="1:34" ht="15" customHeight="1" x14ac:dyDescent="0.25">
      <c r="B100" s="75" t="s">
        <v>628</v>
      </c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0"/>
    </row>
    <row r="101" spans="1:34" x14ac:dyDescent="0.25">
      <c r="B101" s="41" t="s">
        <v>615</v>
      </c>
    </row>
    <row r="102" spans="1:34" x14ac:dyDescent="0.25">
      <c r="B102" s="41" t="s">
        <v>616</v>
      </c>
    </row>
    <row r="103" spans="1:34" ht="15" customHeight="1" x14ac:dyDescent="0.25">
      <c r="B103" s="41" t="s">
        <v>617</v>
      </c>
    </row>
    <row r="104" spans="1:34" ht="15" customHeight="1" x14ac:dyDescent="0.25">
      <c r="B104" s="41" t="s">
        <v>618</v>
      </c>
    </row>
    <row r="105" spans="1:34" ht="15" customHeight="1" x14ac:dyDescent="0.25">
      <c r="B105" s="41" t="s">
        <v>619</v>
      </c>
    </row>
    <row r="106" spans="1:34" ht="15" customHeight="1" x14ac:dyDescent="0.25">
      <c r="B106" s="41" t="s">
        <v>620</v>
      </c>
    </row>
    <row r="107" spans="1:34" ht="15" customHeight="1" x14ac:dyDescent="0.25">
      <c r="B107" s="41" t="s">
        <v>165</v>
      </c>
    </row>
    <row r="108" spans="1:34" ht="15" customHeight="1" x14ac:dyDescent="0.25">
      <c r="B108" s="41" t="s">
        <v>621</v>
      </c>
    </row>
    <row r="109" spans="1:34" ht="15" customHeight="1" x14ac:dyDescent="0.25">
      <c r="B109" s="41" t="s">
        <v>77</v>
      </c>
    </row>
    <row r="110" spans="1:34" ht="15" customHeight="1" x14ac:dyDescent="0.25">
      <c r="B110" s="41" t="s">
        <v>78</v>
      </c>
    </row>
    <row r="111" spans="1:34" ht="15" customHeight="1" x14ac:dyDescent="0.25">
      <c r="B111" s="41" t="s">
        <v>622</v>
      </c>
    </row>
    <row r="112" spans="1:34" ht="15" customHeight="1" x14ac:dyDescent="0.25">
      <c r="B112" s="77" t="s">
        <v>629</v>
      </c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</row>
    <row r="113" spans="2:2" ht="15" customHeight="1" x14ac:dyDescent="0.25">
      <c r="B113" s="41" t="s">
        <v>623</v>
      </c>
    </row>
    <row r="114" spans="2:2" ht="15" customHeight="1" x14ac:dyDescent="0.25">
      <c r="B114" s="41" t="s">
        <v>624</v>
      </c>
    </row>
    <row r="115" spans="2:2" ht="15" customHeight="1" x14ac:dyDescent="0.25">
      <c r="B115" s="41" t="s">
        <v>625</v>
      </c>
    </row>
    <row r="116" spans="2:2" ht="15" customHeight="1" x14ac:dyDescent="0.25">
      <c r="B116" s="41" t="s">
        <v>166</v>
      </c>
    </row>
    <row r="117" spans="2:2" ht="15" customHeight="1" x14ac:dyDescent="0.25">
      <c r="B117" s="41" t="s">
        <v>601</v>
      </c>
    </row>
    <row r="118" spans="2:2" ht="15" customHeight="1" x14ac:dyDescent="0.25">
      <c r="B118" s="41" t="s">
        <v>602</v>
      </c>
    </row>
    <row r="119" spans="2:2" ht="15" customHeight="1" x14ac:dyDescent="0.25">
      <c r="B119" s="41" t="s">
        <v>626</v>
      </c>
    </row>
    <row r="120" spans="2:2" ht="15" customHeight="1" x14ac:dyDescent="0.25">
      <c r="B120" s="41" t="s">
        <v>627</v>
      </c>
    </row>
    <row r="121" spans="2:2" ht="15" customHeight="1" x14ac:dyDescent="0.25"/>
    <row r="122" spans="2:2" ht="15" customHeight="1" x14ac:dyDescent="0.25"/>
    <row r="123" spans="2:2" ht="15" customHeight="1" x14ac:dyDescent="0.25"/>
    <row r="124" spans="2:2" ht="15" customHeight="1" x14ac:dyDescent="0.25"/>
    <row r="125" spans="2:2" ht="15" customHeight="1" x14ac:dyDescent="0.25"/>
    <row r="126" spans="2:2" ht="15" customHeight="1" x14ac:dyDescent="0.25"/>
    <row r="127" spans="2:2" ht="15" customHeight="1" x14ac:dyDescent="0.25"/>
    <row r="128" spans="2:2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499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09" spans="2:34" ht="15" customHeight="1" x14ac:dyDescent="0.25"/>
    <row r="510" spans="2:34" ht="15" customHeight="1" x14ac:dyDescent="0.25"/>
    <row r="511" spans="2:34" ht="15" customHeight="1" x14ac:dyDescent="0.25"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5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74"/>
      <c r="C1100" s="74"/>
      <c r="D1100" s="74"/>
      <c r="E1100" s="74"/>
      <c r="F1100" s="74"/>
      <c r="G1100" s="74"/>
      <c r="H1100" s="74"/>
      <c r="I1100" s="74"/>
      <c r="J1100" s="74"/>
      <c r="K1100" s="74"/>
      <c r="L1100" s="74"/>
      <c r="M1100" s="74"/>
      <c r="N1100" s="74"/>
      <c r="O1100" s="74"/>
      <c r="P1100" s="74"/>
      <c r="Q1100" s="74"/>
      <c r="R1100" s="74"/>
      <c r="S1100" s="74"/>
      <c r="T1100" s="74"/>
      <c r="U1100" s="74"/>
      <c r="V1100" s="74"/>
      <c r="W1100" s="74"/>
      <c r="X1100" s="74"/>
      <c r="Y1100" s="74"/>
      <c r="Z1100" s="74"/>
      <c r="AA1100" s="74"/>
      <c r="AB1100" s="74"/>
      <c r="AC1100" s="74"/>
      <c r="AD1100" s="74"/>
      <c r="AE1100" s="74"/>
      <c r="AF1100" s="74"/>
      <c r="AG1100" s="74"/>
      <c r="AH1100" s="74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74"/>
      <c r="C1227" s="74"/>
      <c r="D1227" s="74"/>
      <c r="E1227" s="74"/>
      <c r="F1227" s="74"/>
      <c r="G1227" s="74"/>
      <c r="H1227" s="74"/>
      <c r="I1227" s="74"/>
      <c r="J1227" s="74"/>
      <c r="K1227" s="74"/>
      <c r="L1227" s="74"/>
      <c r="M1227" s="74"/>
      <c r="N1227" s="74"/>
      <c r="O1227" s="74"/>
      <c r="P1227" s="74"/>
      <c r="Q1227" s="74"/>
      <c r="R1227" s="74"/>
      <c r="S1227" s="74"/>
      <c r="T1227" s="74"/>
      <c r="U1227" s="74"/>
      <c r="V1227" s="74"/>
      <c r="W1227" s="74"/>
      <c r="X1227" s="74"/>
      <c r="Y1227" s="74"/>
      <c r="Z1227" s="74"/>
      <c r="AA1227" s="74"/>
      <c r="AB1227" s="74"/>
      <c r="AC1227" s="74"/>
      <c r="AD1227" s="74"/>
      <c r="AE1227" s="74"/>
      <c r="AF1227" s="74"/>
      <c r="AG1227" s="74"/>
      <c r="AH1227" s="74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4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74"/>
      <c r="C1390" s="74"/>
      <c r="D1390" s="74"/>
      <c r="E1390" s="74"/>
      <c r="F1390" s="74"/>
      <c r="G1390" s="74"/>
      <c r="H1390" s="74"/>
      <c r="I1390" s="74"/>
      <c r="J1390" s="74"/>
      <c r="K1390" s="74"/>
      <c r="L1390" s="74"/>
      <c r="M1390" s="74"/>
      <c r="N1390" s="74"/>
      <c r="O1390" s="74"/>
      <c r="P1390" s="74"/>
      <c r="Q1390" s="74"/>
      <c r="R1390" s="74"/>
      <c r="S1390" s="74"/>
      <c r="T1390" s="74"/>
      <c r="U1390" s="74"/>
      <c r="V1390" s="74"/>
      <c r="W1390" s="74"/>
      <c r="X1390" s="74"/>
      <c r="Y1390" s="74"/>
      <c r="Z1390" s="74"/>
      <c r="AA1390" s="74"/>
      <c r="AB1390" s="74"/>
      <c r="AC1390" s="74"/>
      <c r="AD1390" s="74"/>
      <c r="AE1390" s="74"/>
      <c r="AF1390" s="74"/>
      <c r="AG1390" s="74"/>
      <c r="AH1390" s="74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spans="2:34" ht="15" customHeight="1" x14ac:dyDescent="0.25"/>
    <row r="1490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499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74"/>
      <c r="C1502" s="74"/>
      <c r="D1502" s="74"/>
      <c r="E1502" s="74"/>
      <c r="F1502" s="74"/>
      <c r="G1502" s="74"/>
      <c r="H1502" s="74"/>
      <c r="I1502" s="74"/>
      <c r="J1502" s="74"/>
      <c r="K1502" s="74"/>
      <c r="L1502" s="74"/>
      <c r="M1502" s="74"/>
      <c r="N1502" s="74"/>
      <c r="O1502" s="74"/>
      <c r="P1502" s="74"/>
      <c r="Q1502" s="74"/>
      <c r="R1502" s="74"/>
      <c r="S1502" s="74"/>
      <c r="T1502" s="74"/>
      <c r="U1502" s="74"/>
      <c r="V1502" s="74"/>
      <c r="W1502" s="74"/>
      <c r="X1502" s="74"/>
      <c r="Y1502" s="74"/>
      <c r="Z1502" s="74"/>
      <c r="AA1502" s="74"/>
      <c r="AB1502" s="74"/>
      <c r="AC1502" s="74"/>
      <c r="AD1502" s="74"/>
      <c r="AE1502" s="74"/>
      <c r="AF1502" s="74"/>
      <c r="AG1502" s="74"/>
      <c r="AH1502" s="74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74"/>
      <c r="C1604" s="74"/>
      <c r="D1604" s="74"/>
      <c r="E1604" s="74"/>
      <c r="F1604" s="74"/>
      <c r="G1604" s="74"/>
      <c r="H1604" s="74"/>
      <c r="I1604" s="74"/>
      <c r="J1604" s="74"/>
      <c r="K1604" s="74"/>
      <c r="L1604" s="74"/>
      <c r="M1604" s="74"/>
      <c r="N1604" s="74"/>
      <c r="O1604" s="74"/>
      <c r="P1604" s="74"/>
      <c r="Q1604" s="74"/>
      <c r="R1604" s="74"/>
      <c r="S1604" s="74"/>
      <c r="T1604" s="74"/>
      <c r="U1604" s="74"/>
      <c r="V1604" s="74"/>
      <c r="W1604" s="74"/>
      <c r="X1604" s="74"/>
      <c r="Y1604" s="74"/>
      <c r="Z1604" s="74"/>
      <c r="AA1604" s="74"/>
      <c r="AB1604" s="74"/>
      <c r="AC1604" s="74"/>
      <c r="AD1604" s="74"/>
      <c r="AE1604" s="74"/>
      <c r="AF1604" s="74"/>
      <c r="AG1604" s="74"/>
      <c r="AH1604" s="74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12" spans="2:34" ht="15" customHeight="1" x14ac:dyDescent="0.25"/>
    <row r="1613" spans="2:34" ht="15" customHeight="1" x14ac:dyDescent="0.25"/>
    <row r="1614" spans="2:34" ht="15" customHeight="1" x14ac:dyDescent="0.25"/>
    <row r="1615" spans="2:34" ht="15" customHeight="1" x14ac:dyDescent="0.25"/>
    <row r="1616" spans="2:34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spans="2:34" ht="15" customHeight="1" x14ac:dyDescent="0.25"/>
    <row r="1698" spans="2:34" ht="15" customHeight="1" x14ac:dyDescent="0.25">
      <c r="B1698" s="74"/>
      <c r="C1698" s="74"/>
      <c r="D1698" s="74"/>
      <c r="E1698" s="74"/>
      <c r="F1698" s="74"/>
      <c r="G1698" s="74"/>
      <c r="H1698" s="74"/>
      <c r="I1698" s="74"/>
      <c r="J1698" s="74"/>
      <c r="K1698" s="74"/>
      <c r="L1698" s="74"/>
      <c r="M1698" s="74"/>
      <c r="N1698" s="74"/>
      <c r="O1698" s="74"/>
      <c r="P1698" s="74"/>
      <c r="Q1698" s="74"/>
      <c r="R1698" s="74"/>
      <c r="S1698" s="74"/>
      <c r="T1698" s="74"/>
      <c r="U1698" s="74"/>
      <c r="V1698" s="74"/>
      <c r="W1698" s="74"/>
      <c r="X1698" s="74"/>
      <c r="Y1698" s="74"/>
      <c r="Z1698" s="74"/>
      <c r="AA1698" s="74"/>
      <c r="AB1698" s="74"/>
      <c r="AC1698" s="74"/>
      <c r="AD1698" s="74"/>
      <c r="AE1698" s="74"/>
      <c r="AF1698" s="74"/>
      <c r="AG1698" s="74"/>
      <c r="AH1698" s="74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74"/>
      <c r="C1945" s="74"/>
      <c r="D1945" s="74"/>
      <c r="E1945" s="74"/>
      <c r="F1945" s="74"/>
      <c r="G1945" s="74"/>
      <c r="H1945" s="74"/>
      <c r="I1945" s="74"/>
      <c r="J1945" s="74"/>
      <c r="K1945" s="74"/>
      <c r="L1945" s="74"/>
      <c r="M1945" s="74"/>
      <c r="N1945" s="74"/>
      <c r="O1945" s="74"/>
      <c r="P1945" s="74"/>
      <c r="Q1945" s="74"/>
      <c r="R1945" s="74"/>
      <c r="S1945" s="74"/>
      <c r="T1945" s="74"/>
      <c r="U1945" s="74"/>
      <c r="V1945" s="74"/>
      <c r="W1945" s="74"/>
      <c r="X1945" s="74"/>
      <c r="Y1945" s="74"/>
      <c r="Z1945" s="74"/>
      <c r="AA1945" s="74"/>
      <c r="AB1945" s="74"/>
      <c r="AC1945" s="74"/>
      <c r="AD1945" s="74"/>
      <c r="AE1945" s="74"/>
      <c r="AF1945" s="74"/>
      <c r="AG1945" s="74"/>
      <c r="AH1945" s="74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1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74"/>
      <c r="C2031" s="74"/>
      <c r="D2031" s="74"/>
      <c r="E2031" s="74"/>
      <c r="F2031" s="74"/>
      <c r="G2031" s="74"/>
      <c r="H2031" s="74"/>
      <c r="I2031" s="74"/>
      <c r="J2031" s="74"/>
      <c r="K2031" s="74"/>
      <c r="L2031" s="74"/>
      <c r="M2031" s="74"/>
      <c r="N2031" s="74"/>
      <c r="O2031" s="74"/>
      <c r="P2031" s="74"/>
      <c r="Q2031" s="74"/>
      <c r="R2031" s="74"/>
      <c r="S2031" s="74"/>
      <c r="T2031" s="74"/>
      <c r="U2031" s="74"/>
      <c r="V2031" s="74"/>
      <c r="W2031" s="74"/>
      <c r="X2031" s="74"/>
      <c r="Y2031" s="74"/>
      <c r="Z2031" s="74"/>
      <c r="AA2031" s="74"/>
      <c r="AB2031" s="74"/>
      <c r="AC2031" s="74"/>
      <c r="AD2031" s="74"/>
      <c r="AE2031" s="74"/>
      <c r="AF2031" s="74"/>
      <c r="AG2031" s="74"/>
      <c r="AH2031" s="74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7" spans="2:34" ht="15" customHeight="1" x14ac:dyDescent="0.25"/>
    <row r="2148" spans="2:34" ht="15" customHeight="1" x14ac:dyDescent="0.25"/>
    <row r="2149" spans="2:34" ht="15" customHeight="1" x14ac:dyDescent="0.25"/>
    <row r="2150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74"/>
      <c r="C2153" s="74"/>
      <c r="D2153" s="74"/>
      <c r="E2153" s="74"/>
      <c r="F2153" s="74"/>
      <c r="G2153" s="74"/>
      <c r="H2153" s="74"/>
      <c r="I2153" s="74"/>
      <c r="J2153" s="74"/>
      <c r="K2153" s="74"/>
      <c r="L2153" s="74"/>
      <c r="M2153" s="74"/>
      <c r="N2153" s="74"/>
      <c r="O2153" s="74"/>
      <c r="P2153" s="74"/>
      <c r="Q2153" s="74"/>
      <c r="R2153" s="74"/>
      <c r="S2153" s="74"/>
      <c r="T2153" s="74"/>
      <c r="U2153" s="74"/>
      <c r="V2153" s="74"/>
      <c r="W2153" s="74"/>
      <c r="X2153" s="74"/>
      <c r="Y2153" s="74"/>
      <c r="Z2153" s="74"/>
      <c r="AA2153" s="74"/>
      <c r="AB2153" s="74"/>
      <c r="AC2153" s="74"/>
      <c r="AD2153" s="74"/>
      <c r="AE2153" s="74"/>
      <c r="AF2153" s="74"/>
      <c r="AG2153" s="74"/>
      <c r="AH2153" s="74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74"/>
      <c r="C2317" s="74"/>
      <c r="D2317" s="74"/>
      <c r="E2317" s="74"/>
      <c r="F2317" s="74"/>
      <c r="G2317" s="74"/>
      <c r="H2317" s="74"/>
      <c r="I2317" s="74"/>
      <c r="J2317" s="74"/>
      <c r="K2317" s="74"/>
      <c r="L2317" s="74"/>
      <c r="M2317" s="74"/>
      <c r="N2317" s="74"/>
      <c r="O2317" s="74"/>
      <c r="P2317" s="74"/>
      <c r="Q2317" s="74"/>
      <c r="R2317" s="74"/>
      <c r="S2317" s="74"/>
      <c r="T2317" s="74"/>
      <c r="U2317" s="74"/>
      <c r="V2317" s="74"/>
      <c r="W2317" s="74"/>
      <c r="X2317" s="74"/>
      <c r="Y2317" s="74"/>
      <c r="Z2317" s="74"/>
      <c r="AA2317" s="74"/>
      <c r="AB2317" s="74"/>
      <c r="AC2317" s="74"/>
      <c r="AD2317" s="74"/>
      <c r="AE2317" s="74"/>
      <c r="AF2317" s="74"/>
      <c r="AG2317" s="74"/>
      <c r="AH2317" s="74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74"/>
      <c r="C2419" s="74"/>
      <c r="D2419" s="74"/>
      <c r="E2419" s="74"/>
      <c r="F2419" s="74"/>
      <c r="G2419" s="74"/>
      <c r="H2419" s="74"/>
      <c r="I2419" s="74"/>
      <c r="J2419" s="74"/>
      <c r="K2419" s="74"/>
      <c r="L2419" s="74"/>
      <c r="M2419" s="74"/>
      <c r="N2419" s="74"/>
      <c r="O2419" s="74"/>
      <c r="P2419" s="74"/>
      <c r="Q2419" s="74"/>
      <c r="R2419" s="74"/>
      <c r="S2419" s="74"/>
      <c r="T2419" s="74"/>
      <c r="U2419" s="74"/>
      <c r="V2419" s="74"/>
      <c r="W2419" s="74"/>
      <c r="X2419" s="74"/>
      <c r="Y2419" s="74"/>
      <c r="Z2419" s="74"/>
      <c r="AA2419" s="74"/>
      <c r="AB2419" s="74"/>
      <c r="AC2419" s="74"/>
      <c r="AD2419" s="74"/>
      <c r="AE2419" s="74"/>
      <c r="AF2419" s="74"/>
      <c r="AG2419" s="74"/>
      <c r="AH2419" s="74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spans="2:34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3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74"/>
      <c r="C2509" s="74"/>
      <c r="D2509" s="74"/>
      <c r="E2509" s="74"/>
      <c r="F2509" s="74"/>
      <c r="G2509" s="74"/>
      <c r="H2509" s="74"/>
      <c r="I2509" s="74"/>
      <c r="J2509" s="74"/>
      <c r="K2509" s="74"/>
      <c r="L2509" s="74"/>
      <c r="M2509" s="74"/>
      <c r="N2509" s="74"/>
      <c r="O2509" s="74"/>
      <c r="P2509" s="74"/>
      <c r="Q2509" s="74"/>
      <c r="R2509" s="74"/>
      <c r="S2509" s="74"/>
      <c r="T2509" s="74"/>
      <c r="U2509" s="74"/>
      <c r="V2509" s="74"/>
      <c r="W2509" s="74"/>
      <c r="X2509" s="74"/>
      <c r="Y2509" s="74"/>
      <c r="Z2509" s="74"/>
      <c r="AA2509" s="74"/>
      <c r="AB2509" s="74"/>
      <c r="AC2509" s="74"/>
      <c r="AD2509" s="74"/>
      <c r="AE2509" s="74"/>
      <c r="AF2509" s="74"/>
      <c r="AG2509" s="74"/>
      <c r="AH2509" s="74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4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74"/>
      <c r="C2598" s="74"/>
      <c r="D2598" s="74"/>
      <c r="E2598" s="74"/>
      <c r="F2598" s="74"/>
      <c r="G2598" s="74"/>
      <c r="H2598" s="74"/>
      <c r="I2598" s="74"/>
      <c r="J2598" s="74"/>
      <c r="K2598" s="74"/>
      <c r="L2598" s="74"/>
      <c r="M2598" s="74"/>
      <c r="N2598" s="74"/>
      <c r="O2598" s="74"/>
      <c r="P2598" s="74"/>
      <c r="Q2598" s="74"/>
      <c r="R2598" s="74"/>
      <c r="S2598" s="74"/>
      <c r="T2598" s="74"/>
      <c r="U2598" s="74"/>
      <c r="V2598" s="74"/>
      <c r="W2598" s="74"/>
      <c r="X2598" s="74"/>
      <c r="Y2598" s="74"/>
      <c r="Z2598" s="74"/>
      <c r="AA2598" s="74"/>
      <c r="AB2598" s="74"/>
      <c r="AC2598" s="74"/>
      <c r="AD2598" s="74"/>
      <c r="AE2598" s="74"/>
      <c r="AF2598" s="74"/>
      <c r="AG2598" s="74"/>
      <c r="AH2598" s="74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4" ht="15" customHeight="1" x14ac:dyDescent="0.25"/>
    <row r="2706" spans="2:3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74"/>
      <c r="C2719" s="74"/>
      <c r="D2719" s="74"/>
      <c r="E2719" s="74"/>
      <c r="F2719" s="74"/>
      <c r="G2719" s="74"/>
      <c r="H2719" s="74"/>
      <c r="I2719" s="74"/>
      <c r="J2719" s="74"/>
      <c r="K2719" s="74"/>
      <c r="L2719" s="74"/>
      <c r="M2719" s="74"/>
      <c r="N2719" s="74"/>
      <c r="O2719" s="74"/>
      <c r="P2719" s="74"/>
      <c r="Q2719" s="74"/>
      <c r="R2719" s="74"/>
      <c r="S2719" s="74"/>
      <c r="T2719" s="74"/>
      <c r="U2719" s="74"/>
      <c r="V2719" s="74"/>
      <c r="W2719" s="74"/>
      <c r="X2719" s="74"/>
      <c r="Y2719" s="74"/>
      <c r="Z2719" s="74"/>
      <c r="AA2719" s="74"/>
      <c r="AB2719" s="74"/>
      <c r="AC2719" s="74"/>
      <c r="AD2719" s="74"/>
      <c r="AE2719" s="74"/>
      <c r="AF2719" s="74"/>
      <c r="AG2719" s="74"/>
      <c r="AH2719" s="74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74"/>
      <c r="C2837" s="74"/>
      <c r="D2837" s="74"/>
      <c r="E2837" s="74"/>
      <c r="F2837" s="74"/>
      <c r="G2837" s="74"/>
      <c r="H2837" s="74"/>
      <c r="I2837" s="74"/>
      <c r="J2837" s="74"/>
      <c r="K2837" s="74"/>
      <c r="L2837" s="74"/>
      <c r="M2837" s="74"/>
      <c r="N2837" s="74"/>
      <c r="O2837" s="74"/>
      <c r="P2837" s="74"/>
      <c r="Q2837" s="74"/>
      <c r="R2837" s="74"/>
      <c r="S2837" s="74"/>
      <c r="T2837" s="74"/>
      <c r="U2837" s="74"/>
      <c r="V2837" s="74"/>
      <c r="W2837" s="74"/>
      <c r="X2837" s="74"/>
      <c r="Y2837" s="74"/>
      <c r="Z2837" s="74"/>
      <c r="AA2837" s="74"/>
      <c r="AB2837" s="74"/>
      <c r="AC2837" s="74"/>
      <c r="AD2837" s="74"/>
      <c r="AE2837" s="74"/>
      <c r="AF2837" s="74"/>
      <c r="AG2837" s="74"/>
      <c r="AH2837" s="74"/>
    </row>
  </sheetData>
  <mergeCells count="21">
    <mergeCell ref="B100:AG100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/>
  </sheetViews>
  <sheetFormatPr defaultColWidth="9.140625" defaultRowHeight="15" x14ac:dyDescent="0.25"/>
  <cols>
    <col min="1" max="1" width="24.42578125" style="8" customWidth="1"/>
    <col min="2" max="2" width="49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583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531</v>
      </c>
      <c r="D3" s="66" t="s">
        <v>605</v>
      </c>
      <c r="E3" s="67"/>
      <c r="F3" s="67"/>
      <c r="G3" s="67"/>
      <c r="H3" s="67"/>
    </row>
    <row r="4" spans="1:34" ht="15" customHeight="1" x14ac:dyDescent="0.25">
      <c r="C4" s="66" t="s">
        <v>532</v>
      </c>
      <c r="D4" s="66" t="s">
        <v>606</v>
      </c>
      <c r="E4" s="67"/>
      <c r="F4" s="67"/>
      <c r="G4" s="66" t="s">
        <v>533</v>
      </c>
      <c r="H4" s="67"/>
    </row>
    <row r="5" spans="1:34" ht="15" customHeight="1" x14ac:dyDescent="0.25">
      <c r="C5" s="66" t="s">
        <v>534</v>
      </c>
      <c r="D5" s="66" t="s">
        <v>607</v>
      </c>
      <c r="E5" s="67"/>
      <c r="F5" s="67"/>
      <c r="G5" s="67"/>
      <c r="H5" s="67"/>
    </row>
    <row r="6" spans="1:34" ht="15" customHeight="1" x14ac:dyDescent="0.25">
      <c r="C6" s="66" t="s">
        <v>535</v>
      </c>
      <c r="D6" s="67"/>
      <c r="E6" s="66" t="s">
        <v>608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471</v>
      </c>
      <c r="B10" s="62" t="s">
        <v>79</v>
      </c>
      <c r="AH10" s="68" t="s">
        <v>609</v>
      </c>
    </row>
    <row r="11" spans="1:34" ht="15" customHeight="1" x14ac:dyDescent="0.25">
      <c r="B11" s="61" t="s">
        <v>80</v>
      </c>
      <c r="AH11" s="68" t="s">
        <v>610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611</v>
      </c>
    </row>
    <row r="13" spans="1:34" ht="15" customHeight="1" thickBot="1" x14ac:dyDescent="0.3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612</v>
      </c>
    </row>
    <row r="14" spans="1:34" ht="15" customHeight="1" thickTop="1" x14ac:dyDescent="0.25"/>
    <row r="15" spans="1:34" ht="15" customHeight="1" x14ac:dyDescent="0.25">
      <c r="B15" s="64" t="s">
        <v>82</v>
      </c>
    </row>
    <row r="16" spans="1:34" ht="15" customHeight="1" x14ac:dyDescent="0.25">
      <c r="A16" s="40" t="s">
        <v>472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25">
      <c r="A17" s="40" t="s">
        <v>473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25">
      <c r="A18" s="40" t="s">
        <v>474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25">
      <c r="A19" s="40" t="s">
        <v>475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25">
      <c r="A20" s="40" t="s">
        <v>476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25">
      <c r="A21" s="40" t="s">
        <v>477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25">
      <c r="A22" s="40" t="s">
        <v>478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25">
      <c r="A23" s="40" t="s">
        <v>479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25"/>
    <row r="25" spans="1:34" ht="15" customHeight="1" x14ac:dyDescent="0.25">
      <c r="A25" s="40" t="s">
        <v>480</v>
      </c>
      <c r="B25" s="65" t="s">
        <v>206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25">
      <c r="A26" s="40" t="s">
        <v>481</v>
      </c>
      <c r="B26" s="65" t="s">
        <v>207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25">
      <c r="A27" s="40" t="s">
        <v>482</v>
      </c>
      <c r="B27" s="65" t="s">
        <v>208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25">
      <c r="A28" s="40" t="s">
        <v>483</v>
      </c>
      <c r="B28" s="65" t="s">
        <v>209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25">
      <c r="A29" s="40" t="s">
        <v>484</v>
      </c>
      <c r="B29" s="65" t="s">
        <v>210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25">
      <c r="A30" s="40" t="s">
        <v>485</v>
      </c>
      <c r="B30" s="65" t="s">
        <v>211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x14ac:dyDescent="0.25">
      <c r="A31" s="40" t="s">
        <v>486</v>
      </c>
      <c r="B31" s="65" t="s">
        <v>212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x14ac:dyDescent="0.25">
      <c r="A32" s="40" t="s">
        <v>487</v>
      </c>
      <c r="B32" s="65" t="s">
        <v>213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x14ac:dyDescent="0.25">
      <c r="A33" s="40" t="s">
        <v>488</v>
      </c>
      <c r="B33" s="65" t="s">
        <v>547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x14ac:dyDescent="0.25">
      <c r="A34" s="40" t="s">
        <v>489</v>
      </c>
      <c r="B34" s="65" t="s">
        <v>214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x14ac:dyDescent="0.25">
      <c r="A35" s="40" t="s">
        <v>490</v>
      </c>
      <c r="B35" s="65" t="s">
        <v>215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x14ac:dyDescent="0.25">
      <c r="A36" s="40" t="s">
        <v>491</v>
      </c>
      <c r="B36" s="65" t="s">
        <v>216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x14ac:dyDescent="0.25">
      <c r="A37" s="40" t="s">
        <v>492</v>
      </c>
      <c r="B37" s="65" t="s">
        <v>217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x14ac:dyDescent="0.25">
      <c r="A38" s="40" t="s">
        <v>493</v>
      </c>
      <c r="B38" s="65" t="s">
        <v>218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x14ac:dyDescent="0.25">
      <c r="A39" s="40" t="s">
        <v>494</v>
      </c>
      <c r="B39" s="65" t="s">
        <v>215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x14ac:dyDescent="0.25">
      <c r="A40" s="40" t="s">
        <v>495</v>
      </c>
      <c r="B40" s="65" t="s">
        <v>216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x14ac:dyDescent="0.25">
      <c r="A41" s="40" t="s">
        <v>496</v>
      </c>
      <c r="B41" s="65" t="s">
        <v>217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x14ac:dyDescent="0.25">
      <c r="A42" s="40" t="s">
        <v>497</v>
      </c>
      <c r="B42" s="65" t="s">
        <v>219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x14ac:dyDescent="0.25">
      <c r="A43" s="40" t="s">
        <v>498</v>
      </c>
      <c r="B43" s="65" t="s">
        <v>215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x14ac:dyDescent="0.25">
      <c r="A44" s="40" t="s">
        <v>499</v>
      </c>
      <c r="B44" s="65" t="s">
        <v>216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x14ac:dyDescent="0.25">
      <c r="A45" s="40" t="s">
        <v>500</v>
      </c>
      <c r="B45" s="65" t="s">
        <v>217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x14ac:dyDescent="0.25">
      <c r="A46" s="40" t="s">
        <v>501</v>
      </c>
      <c r="B46" s="65" t="s">
        <v>220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x14ac:dyDescent="0.25">
      <c r="A47" s="40" t="s">
        <v>502</v>
      </c>
      <c r="B47" s="65" t="s">
        <v>221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x14ac:dyDescent="0.25">
      <c r="A48" s="40" t="s">
        <v>503</v>
      </c>
      <c r="B48" s="65" t="s">
        <v>222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25">
      <c r="A50" s="40" t="s">
        <v>504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25"/>
    <row r="52" spans="1:34" ht="15" customHeight="1" x14ac:dyDescent="0.25"/>
    <row r="53" spans="1:34" ht="15" customHeight="1" x14ac:dyDescent="0.25">
      <c r="B53" s="64" t="s">
        <v>92</v>
      </c>
    </row>
    <row r="54" spans="1:34" ht="15" customHeight="1" x14ac:dyDescent="0.25">
      <c r="B54" s="64" t="s">
        <v>93</v>
      </c>
    </row>
    <row r="55" spans="1:34" ht="15" customHeight="1" x14ac:dyDescent="0.25">
      <c r="A55" s="40" t="s">
        <v>505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25">
      <c r="A56" s="40" t="s">
        <v>506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25">
      <c r="A57" s="40" t="s">
        <v>507</v>
      </c>
      <c r="B57" s="65" t="s">
        <v>223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25">
      <c r="A58" s="40" t="s">
        <v>508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25">
      <c r="A59" s="40" t="s">
        <v>509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25">
      <c r="A60" s="40" t="s">
        <v>510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25">
      <c r="A61" s="40" t="s">
        <v>511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25">
      <c r="A62" s="40" t="s">
        <v>512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25">
      <c r="B63" s="64" t="s">
        <v>101</v>
      </c>
    </row>
    <row r="64" spans="1:34" ht="15" customHeight="1" x14ac:dyDescent="0.25">
      <c r="A64" s="40" t="s">
        <v>513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25">
      <c r="A65" s="40" t="s">
        <v>514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x14ac:dyDescent="0.25">
      <c r="A66" s="40" t="s">
        <v>515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25">
      <c r="A67" s="40" t="s">
        <v>516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25">
      <c r="A68" s="40" t="s">
        <v>517</v>
      </c>
      <c r="B68" s="65" t="s">
        <v>224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25">
      <c r="A69" s="40" t="s">
        <v>518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25"/>
    <row r="71" spans="1:34" ht="15" customHeight="1" x14ac:dyDescent="0.25">
      <c r="A71" s="40" t="s">
        <v>519</v>
      </c>
      <c r="B71" s="65" t="s">
        <v>225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25"/>
    <row r="73" spans="1:34" x14ac:dyDescent="0.25">
      <c r="A73" s="40" t="s">
        <v>520</v>
      </c>
      <c r="B73" s="65" t="s">
        <v>226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25">
      <c r="A74" s="40" t="s">
        <v>521</v>
      </c>
      <c r="B74" s="65" t="s">
        <v>227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25">
      <c r="A75" s="40" t="s">
        <v>522</v>
      </c>
      <c r="B75" s="65" t="s">
        <v>523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25">
      <c r="A76" s="40" t="s">
        <v>524</v>
      </c>
      <c r="B76" s="65" t="s">
        <v>525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25">
      <c r="A77" s="40" t="s">
        <v>526</v>
      </c>
      <c r="B77" s="65" t="s">
        <v>527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25">
      <c r="A78" s="40" t="s">
        <v>528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25">
      <c r="B79" s="64" t="s">
        <v>228</v>
      </c>
    </row>
    <row r="80" spans="1:34" ht="15" customHeight="1" x14ac:dyDescent="0.25">
      <c r="A80" s="40" t="s">
        <v>529</v>
      </c>
      <c r="B80" s="65" t="s">
        <v>630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3"/>
    <row r="83" spans="2:34" ht="15" customHeight="1" x14ac:dyDescent="0.25">
      <c r="B83" s="75" t="s">
        <v>650</v>
      </c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0"/>
    </row>
    <row r="84" spans="2:34" ht="15" customHeight="1" x14ac:dyDescent="0.25">
      <c r="B84" s="41" t="s">
        <v>631</v>
      </c>
    </row>
    <row r="85" spans="2:34" ht="15" customHeight="1" x14ac:dyDescent="0.25">
      <c r="B85" s="41" t="s">
        <v>632</v>
      </c>
    </row>
    <row r="86" spans="2:34" ht="15" customHeight="1" x14ac:dyDescent="0.25">
      <c r="B86" s="41" t="s">
        <v>633</v>
      </c>
    </row>
    <row r="87" spans="2:34" ht="15" customHeight="1" x14ac:dyDescent="0.25">
      <c r="B87" s="41" t="s">
        <v>108</v>
      </c>
    </row>
    <row r="88" spans="2:34" ht="15" customHeight="1" x14ac:dyDescent="0.25">
      <c r="B88" s="41" t="s">
        <v>634</v>
      </c>
    </row>
    <row r="89" spans="2:34" ht="15" customHeight="1" x14ac:dyDescent="0.25">
      <c r="B89" s="41" t="s">
        <v>109</v>
      </c>
    </row>
    <row r="90" spans="2:34" ht="15" customHeight="1" x14ac:dyDescent="0.25">
      <c r="B90" s="41" t="s">
        <v>635</v>
      </c>
    </row>
    <row r="91" spans="2:34" ht="15" customHeight="1" x14ac:dyDescent="0.25">
      <c r="B91" s="41" t="s">
        <v>636</v>
      </c>
    </row>
    <row r="92" spans="2:34" x14ac:dyDescent="0.25">
      <c r="B92" s="41" t="s">
        <v>229</v>
      </c>
    </row>
    <row r="93" spans="2:34" ht="15" customHeight="1" x14ac:dyDescent="0.25">
      <c r="B93" s="41" t="s">
        <v>637</v>
      </c>
    </row>
    <row r="94" spans="2:34" ht="15" customHeight="1" x14ac:dyDescent="0.25">
      <c r="B94" s="41" t="s">
        <v>638</v>
      </c>
    </row>
    <row r="95" spans="2:34" ht="15" customHeight="1" x14ac:dyDescent="0.25">
      <c r="B95" s="41" t="s">
        <v>639</v>
      </c>
    </row>
    <row r="96" spans="2:34" ht="15" customHeight="1" x14ac:dyDescent="0.25">
      <c r="B96" s="41" t="s">
        <v>530</v>
      </c>
    </row>
    <row r="97" spans="2:34" ht="15" customHeight="1" x14ac:dyDescent="0.25">
      <c r="B97" s="41" t="s">
        <v>640</v>
      </c>
    </row>
    <row r="98" spans="2:34" ht="15" customHeight="1" x14ac:dyDescent="0.25">
      <c r="B98" s="41" t="s">
        <v>641</v>
      </c>
    </row>
    <row r="99" spans="2:34" ht="15" customHeight="1" x14ac:dyDescent="0.25">
      <c r="B99" s="41" t="s">
        <v>642</v>
      </c>
    </row>
    <row r="100" spans="2:34" ht="15" customHeight="1" x14ac:dyDescent="0.25">
      <c r="B100" s="41" t="s">
        <v>537</v>
      </c>
    </row>
    <row r="101" spans="2:34" x14ac:dyDescent="0.25">
      <c r="B101" s="41" t="s">
        <v>643</v>
      </c>
    </row>
    <row r="102" spans="2:34" x14ac:dyDescent="0.25">
      <c r="B102" s="41" t="s">
        <v>644</v>
      </c>
    </row>
    <row r="103" spans="2:34" ht="15" customHeight="1" x14ac:dyDescent="0.25">
      <c r="B103" s="41" t="s">
        <v>645</v>
      </c>
    </row>
    <row r="104" spans="2:34" ht="15" customHeight="1" x14ac:dyDescent="0.25">
      <c r="B104" s="41" t="s">
        <v>646</v>
      </c>
    </row>
    <row r="105" spans="2:34" ht="15" customHeight="1" x14ac:dyDescent="0.25">
      <c r="B105" s="41" t="s">
        <v>647</v>
      </c>
    </row>
    <row r="106" spans="2:34" ht="15" customHeight="1" x14ac:dyDescent="0.25">
      <c r="B106" s="41" t="s">
        <v>648</v>
      </c>
    </row>
    <row r="107" spans="2:34" ht="15" customHeight="1" x14ac:dyDescent="0.25">
      <c r="B107" s="41" t="s">
        <v>110</v>
      </c>
    </row>
    <row r="108" spans="2:34" ht="15" customHeight="1" x14ac:dyDescent="0.25">
      <c r="B108" s="41" t="s">
        <v>601</v>
      </c>
    </row>
    <row r="109" spans="2:34" ht="15" customHeight="1" x14ac:dyDescent="0.25">
      <c r="B109" s="41" t="s">
        <v>602</v>
      </c>
    </row>
    <row r="110" spans="2:34" ht="15" customHeight="1" x14ac:dyDescent="0.25">
      <c r="B110" s="41" t="s">
        <v>649</v>
      </c>
    </row>
    <row r="111" spans="2:34" ht="15" customHeight="1" x14ac:dyDescent="0.25">
      <c r="B111" s="41" t="s">
        <v>604</v>
      </c>
    </row>
    <row r="112" spans="2:34" ht="15" customHeight="1" x14ac:dyDescent="0.25"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499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09" spans="2:34" ht="15" customHeight="1" x14ac:dyDescent="0.25"/>
    <row r="510" spans="2:34" ht="15" customHeight="1" x14ac:dyDescent="0.25"/>
    <row r="511" spans="2:34" ht="15" customHeight="1" x14ac:dyDescent="0.25"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5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74"/>
      <c r="C1100" s="74"/>
      <c r="D1100" s="74"/>
      <c r="E1100" s="74"/>
      <c r="F1100" s="74"/>
      <c r="G1100" s="74"/>
      <c r="H1100" s="74"/>
      <c r="I1100" s="74"/>
      <c r="J1100" s="74"/>
      <c r="K1100" s="74"/>
      <c r="L1100" s="74"/>
      <c r="M1100" s="74"/>
      <c r="N1100" s="74"/>
      <c r="O1100" s="74"/>
      <c r="P1100" s="74"/>
      <c r="Q1100" s="74"/>
      <c r="R1100" s="74"/>
      <c r="S1100" s="74"/>
      <c r="T1100" s="74"/>
      <c r="U1100" s="74"/>
      <c r="V1100" s="74"/>
      <c r="W1100" s="74"/>
      <c r="X1100" s="74"/>
      <c r="Y1100" s="74"/>
      <c r="Z1100" s="74"/>
      <c r="AA1100" s="74"/>
      <c r="AB1100" s="74"/>
      <c r="AC1100" s="74"/>
      <c r="AD1100" s="74"/>
      <c r="AE1100" s="74"/>
      <c r="AF1100" s="74"/>
      <c r="AG1100" s="74"/>
      <c r="AH1100" s="74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74"/>
      <c r="C1227" s="74"/>
      <c r="D1227" s="74"/>
      <c r="E1227" s="74"/>
      <c r="F1227" s="74"/>
      <c r="G1227" s="74"/>
      <c r="H1227" s="74"/>
      <c r="I1227" s="74"/>
      <c r="J1227" s="74"/>
      <c r="K1227" s="74"/>
      <c r="L1227" s="74"/>
      <c r="M1227" s="74"/>
      <c r="N1227" s="74"/>
      <c r="O1227" s="74"/>
      <c r="P1227" s="74"/>
      <c r="Q1227" s="74"/>
      <c r="R1227" s="74"/>
      <c r="S1227" s="74"/>
      <c r="T1227" s="74"/>
      <c r="U1227" s="74"/>
      <c r="V1227" s="74"/>
      <c r="W1227" s="74"/>
      <c r="X1227" s="74"/>
      <c r="Y1227" s="74"/>
      <c r="Z1227" s="74"/>
      <c r="AA1227" s="74"/>
      <c r="AB1227" s="74"/>
      <c r="AC1227" s="74"/>
      <c r="AD1227" s="74"/>
      <c r="AE1227" s="74"/>
      <c r="AF1227" s="74"/>
      <c r="AG1227" s="74"/>
      <c r="AH1227" s="74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4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74"/>
      <c r="C1390" s="74"/>
      <c r="D1390" s="74"/>
      <c r="E1390" s="74"/>
      <c r="F1390" s="74"/>
      <c r="G1390" s="74"/>
      <c r="H1390" s="74"/>
      <c r="I1390" s="74"/>
      <c r="J1390" s="74"/>
      <c r="K1390" s="74"/>
      <c r="L1390" s="74"/>
      <c r="M1390" s="74"/>
      <c r="N1390" s="74"/>
      <c r="O1390" s="74"/>
      <c r="P1390" s="74"/>
      <c r="Q1390" s="74"/>
      <c r="R1390" s="74"/>
      <c r="S1390" s="74"/>
      <c r="T1390" s="74"/>
      <c r="U1390" s="74"/>
      <c r="V1390" s="74"/>
      <c r="W1390" s="74"/>
      <c r="X1390" s="74"/>
      <c r="Y1390" s="74"/>
      <c r="Z1390" s="74"/>
      <c r="AA1390" s="74"/>
      <c r="AB1390" s="74"/>
      <c r="AC1390" s="74"/>
      <c r="AD1390" s="74"/>
      <c r="AE1390" s="74"/>
      <c r="AF1390" s="74"/>
      <c r="AG1390" s="74"/>
      <c r="AH1390" s="74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spans="2:34" ht="15" customHeight="1" x14ac:dyDescent="0.25"/>
    <row r="1490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499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74"/>
      <c r="C1502" s="74"/>
      <c r="D1502" s="74"/>
      <c r="E1502" s="74"/>
      <c r="F1502" s="74"/>
      <c r="G1502" s="74"/>
      <c r="H1502" s="74"/>
      <c r="I1502" s="74"/>
      <c r="J1502" s="74"/>
      <c r="K1502" s="74"/>
      <c r="L1502" s="74"/>
      <c r="M1502" s="74"/>
      <c r="N1502" s="74"/>
      <c r="O1502" s="74"/>
      <c r="P1502" s="74"/>
      <c r="Q1502" s="74"/>
      <c r="R1502" s="74"/>
      <c r="S1502" s="74"/>
      <c r="T1502" s="74"/>
      <c r="U1502" s="74"/>
      <c r="V1502" s="74"/>
      <c r="W1502" s="74"/>
      <c r="X1502" s="74"/>
      <c r="Y1502" s="74"/>
      <c r="Z1502" s="74"/>
      <c r="AA1502" s="74"/>
      <c r="AB1502" s="74"/>
      <c r="AC1502" s="74"/>
      <c r="AD1502" s="74"/>
      <c r="AE1502" s="74"/>
      <c r="AF1502" s="74"/>
      <c r="AG1502" s="74"/>
      <c r="AH1502" s="74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74"/>
      <c r="C1604" s="74"/>
      <c r="D1604" s="74"/>
      <c r="E1604" s="74"/>
      <c r="F1604" s="74"/>
      <c r="G1604" s="74"/>
      <c r="H1604" s="74"/>
      <c r="I1604" s="74"/>
      <c r="J1604" s="74"/>
      <c r="K1604" s="74"/>
      <c r="L1604" s="74"/>
      <c r="M1604" s="74"/>
      <c r="N1604" s="74"/>
      <c r="O1604" s="74"/>
      <c r="P1604" s="74"/>
      <c r="Q1604" s="74"/>
      <c r="R1604" s="74"/>
      <c r="S1604" s="74"/>
      <c r="T1604" s="74"/>
      <c r="U1604" s="74"/>
      <c r="V1604" s="74"/>
      <c r="W1604" s="74"/>
      <c r="X1604" s="74"/>
      <c r="Y1604" s="74"/>
      <c r="Z1604" s="74"/>
      <c r="AA1604" s="74"/>
      <c r="AB1604" s="74"/>
      <c r="AC1604" s="74"/>
      <c r="AD1604" s="74"/>
      <c r="AE1604" s="74"/>
      <c r="AF1604" s="74"/>
      <c r="AG1604" s="74"/>
      <c r="AH1604" s="74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12" spans="2:34" ht="15" customHeight="1" x14ac:dyDescent="0.25"/>
    <row r="1613" spans="2:34" ht="15" customHeight="1" x14ac:dyDescent="0.25"/>
    <row r="1614" spans="2:34" ht="15" customHeight="1" x14ac:dyDescent="0.25"/>
    <row r="1615" spans="2:34" ht="15" customHeight="1" x14ac:dyDescent="0.25"/>
    <row r="1616" spans="2:34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spans="2:34" ht="15" customHeight="1" x14ac:dyDescent="0.25"/>
    <row r="1698" spans="2:34" ht="15" customHeight="1" x14ac:dyDescent="0.25">
      <c r="B1698" s="74"/>
      <c r="C1698" s="74"/>
      <c r="D1698" s="74"/>
      <c r="E1698" s="74"/>
      <c r="F1698" s="74"/>
      <c r="G1698" s="74"/>
      <c r="H1698" s="74"/>
      <c r="I1698" s="74"/>
      <c r="J1698" s="74"/>
      <c r="K1698" s="74"/>
      <c r="L1698" s="74"/>
      <c r="M1698" s="74"/>
      <c r="N1698" s="74"/>
      <c r="O1698" s="74"/>
      <c r="P1698" s="74"/>
      <c r="Q1698" s="74"/>
      <c r="R1698" s="74"/>
      <c r="S1698" s="74"/>
      <c r="T1698" s="74"/>
      <c r="U1698" s="74"/>
      <c r="V1698" s="74"/>
      <c r="W1698" s="74"/>
      <c r="X1698" s="74"/>
      <c r="Y1698" s="74"/>
      <c r="Z1698" s="74"/>
      <c r="AA1698" s="74"/>
      <c r="AB1698" s="74"/>
      <c r="AC1698" s="74"/>
      <c r="AD1698" s="74"/>
      <c r="AE1698" s="74"/>
      <c r="AF1698" s="74"/>
      <c r="AG1698" s="74"/>
      <c r="AH1698" s="74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74"/>
      <c r="C1945" s="74"/>
      <c r="D1945" s="74"/>
      <c r="E1945" s="74"/>
      <c r="F1945" s="74"/>
      <c r="G1945" s="74"/>
      <c r="H1945" s="74"/>
      <c r="I1945" s="74"/>
      <c r="J1945" s="74"/>
      <c r="K1945" s="74"/>
      <c r="L1945" s="74"/>
      <c r="M1945" s="74"/>
      <c r="N1945" s="74"/>
      <c r="O1945" s="74"/>
      <c r="P1945" s="74"/>
      <c r="Q1945" s="74"/>
      <c r="R1945" s="74"/>
      <c r="S1945" s="74"/>
      <c r="T1945" s="74"/>
      <c r="U1945" s="74"/>
      <c r="V1945" s="74"/>
      <c r="W1945" s="74"/>
      <c r="X1945" s="74"/>
      <c r="Y1945" s="74"/>
      <c r="Z1945" s="74"/>
      <c r="AA1945" s="74"/>
      <c r="AB1945" s="74"/>
      <c r="AC1945" s="74"/>
      <c r="AD1945" s="74"/>
      <c r="AE1945" s="74"/>
      <c r="AF1945" s="74"/>
      <c r="AG1945" s="74"/>
      <c r="AH1945" s="74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1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74"/>
      <c r="C2031" s="74"/>
      <c r="D2031" s="74"/>
      <c r="E2031" s="74"/>
      <c r="F2031" s="74"/>
      <c r="G2031" s="74"/>
      <c r="H2031" s="74"/>
      <c r="I2031" s="74"/>
      <c r="J2031" s="74"/>
      <c r="K2031" s="74"/>
      <c r="L2031" s="74"/>
      <c r="M2031" s="74"/>
      <c r="N2031" s="74"/>
      <c r="O2031" s="74"/>
      <c r="P2031" s="74"/>
      <c r="Q2031" s="74"/>
      <c r="R2031" s="74"/>
      <c r="S2031" s="74"/>
      <c r="T2031" s="74"/>
      <c r="U2031" s="74"/>
      <c r="V2031" s="74"/>
      <c r="W2031" s="74"/>
      <c r="X2031" s="74"/>
      <c r="Y2031" s="74"/>
      <c r="Z2031" s="74"/>
      <c r="AA2031" s="74"/>
      <c r="AB2031" s="74"/>
      <c r="AC2031" s="74"/>
      <c r="AD2031" s="74"/>
      <c r="AE2031" s="74"/>
      <c r="AF2031" s="74"/>
      <c r="AG2031" s="74"/>
      <c r="AH2031" s="74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7" spans="2:34" ht="15" customHeight="1" x14ac:dyDescent="0.25"/>
    <row r="2148" spans="2:34" ht="15" customHeight="1" x14ac:dyDescent="0.25"/>
    <row r="2149" spans="2:34" ht="15" customHeight="1" x14ac:dyDescent="0.25"/>
    <row r="2150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74"/>
      <c r="C2153" s="74"/>
      <c r="D2153" s="74"/>
      <c r="E2153" s="74"/>
      <c r="F2153" s="74"/>
      <c r="G2153" s="74"/>
      <c r="H2153" s="74"/>
      <c r="I2153" s="74"/>
      <c r="J2153" s="74"/>
      <c r="K2153" s="74"/>
      <c r="L2153" s="74"/>
      <c r="M2153" s="74"/>
      <c r="N2153" s="74"/>
      <c r="O2153" s="74"/>
      <c r="P2153" s="74"/>
      <c r="Q2153" s="74"/>
      <c r="R2153" s="74"/>
      <c r="S2153" s="74"/>
      <c r="T2153" s="74"/>
      <c r="U2153" s="74"/>
      <c r="V2153" s="74"/>
      <c r="W2153" s="74"/>
      <c r="X2153" s="74"/>
      <c r="Y2153" s="74"/>
      <c r="Z2153" s="74"/>
      <c r="AA2153" s="74"/>
      <c r="AB2153" s="74"/>
      <c r="AC2153" s="74"/>
      <c r="AD2153" s="74"/>
      <c r="AE2153" s="74"/>
      <c r="AF2153" s="74"/>
      <c r="AG2153" s="74"/>
      <c r="AH2153" s="74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74"/>
      <c r="C2317" s="74"/>
      <c r="D2317" s="74"/>
      <c r="E2317" s="74"/>
      <c r="F2317" s="74"/>
      <c r="G2317" s="74"/>
      <c r="H2317" s="74"/>
      <c r="I2317" s="74"/>
      <c r="J2317" s="74"/>
      <c r="K2317" s="74"/>
      <c r="L2317" s="74"/>
      <c r="M2317" s="74"/>
      <c r="N2317" s="74"/>
      <c r="O2317" s="74"/>
      <c r="P2317" s="74"/>
      <c r="Q2317" s="74"/>
      <c r="R2317" s="74"/>
      <c r="S2317" s="74"/>
      <c r="T2317" s="74"/>
      <c r="U2317" s="74"/>
      <c r="V2317" s="74"/>
      <c r="W2317" s="74"/>
      <c r="X2317" s="74"/>
      <c r="Y2317" s="74"/>
      <c r="Z2317" s="74"/>
      <c r="AA2317" s="74"/>
      <c r="AB2317" s="74"/>
      <c r="AC2317" s="74"/>
      <c r="AD2317" s="74"/>
      <c r="AE2317" s="74"/>
      <c r="AF2317" s="74"/>
      <c r="AG2317" s="74"/>
      <c r="AH2317" s="74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74"/>
      <c r="C2419" s="74"/>
      <c r="D2419" s="74"/>
      <c r="E2419" s="74"/>
      <c r="F2419" s="74"/>
      <c r="G2419" s="74"/>
      <c r="H2419" s="74"/>
      <c r="I2419" s="74"/>
      <c r="J2419" s="74"/>
      <c r="K2419" s="74"/>
      <c r="L2419" s="74"/>
      <c r="M2419" s="74"/>
      <c r="N2419" s="74"/>
      <c r="O2419" s="74"/>
      <c r="P2419" s="74"/>
      <c r="Q2419" s="74"/>
      <c r="R2419" s="74"/>
      <c r="S2419" s="74"/>
      <c r="T2419" s="74"/>
      <c r="U2419" s="74"/>
      <c r="V2419" s="74"/>
      <c r="W2419" s="74"/>
      <c r="X2419" s="74"/>
      <c r="Y2419" s="74"/>
      <c r="Z2419" s="74"/>
      <c r="AA2419" s="74"/>
      <c r="AB2419" s="74"/>
      <c r="AC2419" s="74"/>
      <c r="AD2419" s="74"/>
      <c r="AE2419" s="74"/>
      <c r="AF2419" s="74"/>
      <c r="AG2419" s="74"/>
      <c r="AH2419" s="74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spans="2:34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3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74"/>
      <c r="C2509" s="74"/>
      <c r="D2509" s="74"/>
      <c r="E2509" s="74"/>
      <c r="F2509" s="74"/>
      <c r="G2509" s="74"/>
      <c r="H2509" s="74"/>
      <c r="I2509" s="74"/>
      <c r="J2509" s="74"/>
      <c r="K2509" s="74"/>
      <c r="L2509" s="74"/>
      <c r="M2509" s="74"/>
      <c r="N2509" s="74"/>
      <c r="O2509" s="74"/>
      <c r="P2509" s="74"/>
      <c r="Q2509" s="74"/>
      <c r="R2509" s="74"/>
      <c r="S2509" s="74"/>
      <c r="T2509" s="74"/>
      <c r="U2509" s="74"/>
      <c r="V2509" s="74"/>
      <c r="W2509" s="74"/>
      <c r="X2509" s="74"/>
      <c r="Y2509" s="74"/>
      <c r="Z2509" s="74"/>
      <c r="AA2509" s="74"/>
      <c r="AB2509" s="74"/>
      <c r="AC2509" s="74"/>
      <c r="AD2509" s="74"/>
      <c r="AE2509" s="74"/>
      <c r="AF2509" s="74"/>
      <c r="AG2509" s="74"/>
      <c r="AH2509" s="74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4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74"/>
      <c r="C2598" s="74"/>
      <c r="D2598" s="74"/>
      <c r="E2598" s="74"/>
      <c r="F2598" s="74"/>
      <c r="G2598" s="74"/>
      <c r="H2598" s="74"/>
      <c r="I2598" s="74"/>
      <c r="J2598" s="74"/>
      <c r="K2598" s="74"/>
      <c r="L2598" s="74"/>
      <c r="M2598" s="74"/>
      <c r="N2598" s="74"/>
      <c r="O2598" s="74"/>
      <c r="P2598" s="74"/>
      <c r="Q2598" s="74"/>
      <c r="R2598" s="74"/>
      <c r="S2598" s="74"/>
      <c r="T2598" s="74"/>
      <c r="U2598" s="74"/>
      <c r="V2598" s="74"/>
      <c r="W2598" s="74"/>
      <c r="X2598" s="74"/>
      <c r="Y2598" s="74"/>
      <c r="Z2598" s="74"/>
      <c r="AA2598" s="74"/>
      <c r="AB2598" s="74"/>
      <c r="AC2598" s="74"/>
      <c r="AD2598" s="74"/>
      <c r="AE2598" s="74"/>
      <c r="AF2598" s="74"/>
      <c r="AG2598" s="74"/>
      <c r="AH2598" s="74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4" ht="15" customHeight="1" x14ac:dyDescent="0.25"/>
    <row r="2706" spans="2:3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74"/>
      <c r="C2719" s="74"/>
      <c r="D2719" s="74"/>
      <c r="E2719" s="74"/>
      <c r="F2719" s="74"/>
      <c r="G2719" s="74"/>
      <c r="H2719" s="74"/>
      <c r="I2719" s="74"/>
      <c r="J2719" s="74"/>
      <c r="K2719" s="74"/>
      <c r="L2719" s="74"/>
      <c r="M2719" s="74"/>
      <c r="N2719" s="74"/>
      <c r="O2719" s="74"/>
      <c r="P2719" s="74"/>
      <c r="Q2719" s="74"/>
      <c r="R2719" s="74"/>
      <c r="S2719" s="74"/>
      <c r="T2719" s="74"/>
      <c r="U2719" s="74"/>
      <c r="V2719" s="74"/>
      <c r="W2719" s="74"/>
      <c r="X2719" s="74"/>
      <c r="Y2719" s="74"/>
      <c r="Z2719" s="74"/>
      <c r="AA2719" s="74"/>
      <c r="AB2719" s="74"/>
      <c r="AC2719" s="74"/>
      <c r="AD2719" s="74"/>
      <c r="AE2719" s="74"/>
      <c r="AF2719" s="74"/>
      <c r="AG2719" s="74"/>
      <c r="AH2719" s="74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74"/>
      <c r="C2837" s="74"/>
      <c r="D2837" s="74"/>
      <c r="E2837" s="74"/>
      <c r="F2837" s="74"/>
      <c r="G2837" s="74"/>
      <c r="H2837" s="74"/>
      <c r="I2837" s="74"/>
      <c r="J2837" s="74"/>
      <c r="K2837" s="74"/>
      <c r="L2837" s="74"/>
      <c r="M2837" s="74"/>
      <c r="N2837" s="74"/>
      <c r="O2837" s="74"/>
      <c r="P2837" s="74"/>
      <c r="Q2837" s="74"/>
      <c r="R2837" s="74"/>
      <c r="S2837" s="74"/>
      <c r="T2837" s="74"/>
      <c r="U2837" s="74"/>
      <c r="V2837" s="74"/>
      <c r="W2837" s="74"/>
      <c r="X2837" s="74"/>
      <c r="Y2837" s="74"/>
      <c r="Z2837" s="74"/>
      <c r="AA2837" s="74"/>
      <c r="AB2837" s="74"/>
      <c r="AC2837" s="74"/>
      <c r="AD2837" s="74"/>
      <c r="AE2837" s="74"/>
      <c r="AF2837" s="74"/>
      <c r="AG2837" s="74"/>
      <c r="AH2837" s="74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21"/>
  <sheetViews>
    <sheetView zoomScale="80" zoomScaleNormal="80" workbookViewId="0">
      <selection activeCell="C19" sqref="C19:I19"/>
    </sheetView>
  </sheetViews>
  <sheetFormatPr defaultRowHeight="15" x14ac:dyDescent="0.25"/>
  <cols>
    <col min="1" max="1" width="60.7109375" bestFit="1" customWidth="1"/>
    <col min="2" max="2" width="41.5703125" customWidth="1"/>
    <col min="3" max="3" width="11.7109375" bestFit="1" customWidth="1"/>
    <col min="4" max="4" width="13" bestFit="1" customWidth="1"/>
    <col min="5" max="5" width="12.140625" bestFit="1" customWidth="1"/>
    <col min="6" max="26" width="9.5703125" bestFit="1" customWidth="1"/>
    <col min="27" max="27" width="12.140625" bestFit="1" customWidth="1"/>
    <col min="28" max="36" width="9.5703125" bestFit="1" customWidth="1"/>
  </cols>
  <sheetData>
    <row r="1" spans="1:36" s="8" customFormat="1" x14ac:dyDescent="0.25">
      <c r="A1" s="15" t="s">
        <v>267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s="8" customFormat="1" x14ac:dyDescent="0.25">
      <c r="A2" s="13" t="s">
        <v>348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s="8" customFormat="1" x14ac:dyDescent="0.25">
      <c r="A3" s="17" t="s">
        <v>268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25">
      <c r="A4" s="8" t="s">
        <v>261</v>
      </c>
      <c r="B4" s="8" t="s">
        <v>548</v>
      </c>
      <c r="C4" s="7">
        <v>1284590</v>
      </c>
      <c r="D4" s="7">
        <v>1221260</v>
      </c>
      <c r="E4" s="7">
        <v>1163880</v>
      </c>
      <c r="F4" s="7">
        <v>1116630</v>
      </c>
      <c r="G4" s="7">
        <v>1067190</v>
      </c>
      <c r="H4" s="7">
        <v>1024270</v>
      </c>
      <c r="I4" s="8">
        <v>981536</v>
      </c>
      <c r="J4" s="8">
        <v>928581</v>
      </c>
      <c r="K4" s="8">
        <v>881475</v>
      </c>
      <c r="L4" s="8">
        <v>840697</v>
      </c>
      <c r="M4" s="8">
        <v>800405</v>
      </c>
      <c r="N4" s="8">
        <v>760881</v>
      </c>
      <c r="O4" s="8">
        <v>750426</v>
      </c>
      <c r="P4" s="8">
        <v>740565</v>
      </c>
      <c r="Q4" s="8">
        <v>731346</v>
      </c>
      <c r="R4" s="8">
        <v>722375</v>
      </c>
      <c r="S4" s="8">
        <v>713743</v>
      </c>
      <c r="T4" s="8">
        <v>706003</v>
      </c>
      <c r="U4" s="8">
        <v>698929</v>
      </c>
      <c r="V4" s="8">
        <v>692286</v>
      </c>
      <c r="W4" s="8">
        <v>686161</v>
      </c>
      <c r="X4" s="8">
        <v>680812</v>
      </c>
      <c r="Y4" s="8">
        <v>675443</v>
      </c>
      <c r="Z4" s="8">
        <v>670805</v>
      </c>
      <c r="AA4" s="8">
        <v>666412</v>
      </c>
      <c r="AB4" s="8">
        <v>662174</v>
      </c>
      <c r="AC4" s="8">
        <v>658407</v>
      </c>
      <c r="AD4" s="8">
        <v>654639</v>
      </c>
      <c r="AE4" s="8">
        <v>651301</v>
      </c>
      <c r="AF4" s="8">
        <v>648071</v>
      </c>
      <c r="AG4" s="8">
        <v>645034</v>
      </c>
      <c r="AH4" s="8">
        <v>642140</v>
      </c>
    </row>
    <row r="5" spans="1:36" s="8" customFormat="1" x14ac:dyDescent="0.25">
      <c r="A5" s="8" t="s">
        <v>262</v>
      </c>
      <c r="C5" s="8">
        <f>'Subsidies Paid'!J7</f>
        <v>0.3</v>
      </c>
      <c r="D5" s="71">
        <f>'Subsidies Paid'!K7</f>
        <v>0.3</v>
      </c>
      <c r="E5" s="71">
        <f>'Subsidies Paid'!L7</f>
        <v>0.3</v>
      </c>
      <c r="F5" s="71">
        <f>'Subsidies Paid'!M7</f>
        <v>0.26</v>
      </c>
      <c r="G5" s="71">
        <f>'Subsidies Paid'!N7</f>
        <v>0.26</v>
      </c>
      <c r="H5" s="71">
        <f>'Subsidies Paid'!O7</f>
        <v>0.26</v>
      </c>
      <c r="I5" s="71">
        <f>'Subsidies Paid'!P7</f>
        <v>0.22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71" customFormat="1" x14ac:dyDescent="0.25">
      <c r="C6" s="78" t="s">
        <v>655</v>
      </c>
      <c r="D6" s="78"/>
      <c r="E6" s="78"/>
      <c r="F6" s="78"/>
      <c r="G6" s="78"/>
      <c r="H6" s="78"/>
      <c r="I6" s="78"/>
    </row>
    <row r="7" spans="1:36" s="8" customFormat="1" x14ac:dyDescent="0.25">
      <c r="A7" s="8" t="s">
        <v>263</v>
      </c>
      <c r="C7" s="26">
        <f t="shared" ref="C7:AH7" si="1">C5*C4</f>
        <v>385377</v>
      </c>
      <c r="D7" s="26">
        <f t="shared" si="1"/>
        <v>366378</v>
      </c>
      <c r="E7" s="26">
        <f t="shared" si="1"/>
        <v>349164</v>
      </c>
      <c r="F7" s="26">
        <f t="shared" si="1"/>
        <v>290323.8</v>
      </c>
      <c r="G7" s="26">
        <f t="shared" si="1"/>
        <v>277469.40000000002</v>
      </c>
      <c r="H7" s="26">
        <f t="shared" si="1"/>
        <v>266310.2</v>
      </c>
      <c r="I7" s="26">
        <f t="shared" si="1"/>
        <v>215937.92000000001</v>
      </c>
      <c r="J7" s="26">
        <f t="shared" si="1"/>
        <v>92858.1</v>
      </c>
      <c r="K7" s="26">
        <f t="shared" si="1"/>
        <v>88147.5</v>
      </c>
      <c r="L7" s="26">
        <f t="shared" si="1"/>
        <v>84069.700000000012</v>
      </c>
      <c r="M7" s="26">
        <f t="shared" si="1"/>
        <v>80040.5</v>
      </c>
      <c r="N7" s="26">
        <f t="shared" si="1"/>
        <v>76088.100000000006</v>
      </c>
      <c r="O7" s="26">
        <f t="shared" si="1"/>
        <v>75042.600000000006</v>
      </c>
      <c r="P7" s="26">
        <f t="shared" si="1"/>
        <v>74056.5</v>
      </c>
      <c r="Q7" s="26">
        <f t="shared" si="1"/>
        <v>73134.600000000006</v>
      </c>
      <c r="R7" s="26">
        <f t="shared" si="1"/>
        <v>72237.5</v>
      </c>
      <c r="S7" s="26">
        <f t="shared" si="1"/>
        <v>71374.3</v>
      </c>
      <c r="T7" s="26">
        <f t="shared" si="1"/>
        <v>70600.3</v>
      </c>
      <c r="U7" s="26">
        <f t="shared" si="1"/>
        <v>69892.900000000009</v>
      </c>
      <c r="V7" s="26">
        <f t="shared" si="1"/>
        <v>69228.600000000006</v>
      </c>
      <c r="W7" s="26">
        <f t="shared" si="1"/>
        <v>68616.100000000006</v>
      </c>
      <c r="X7" s="26">
        <f t="shared" si="1"/>
        <v>68081.2</v>
      </c>
      <c r="Y7" s="26">
        <f t="shared" si="1"/>
        <v>67544.3</v>
      </c>
      <c r="Z7" s="26">
        <f t="shared" si="1"/>
        <v>67080.5</v>
      </c>
      <c r="AA7" s="26">
        <f t="shared" si="1"/>
        <v>66641.2</v>
      </c>
      <c r="AB7" s="26">
        <f t="shared" si="1"/>
        <v>66217.400000000009</v>
      </c>
      <c r="AC7" s="26">
        <f t="shared" si="1"/>
        <v>65840.7</v>
      </c>
      <c r="AD7" s="26">
        <f t="shared" si="1"/>
        <v>65463.9</v>
      </c>
      <c r="AE7" s="26">
        <f t="shared" si="1"/>
        <v>65130.100000000006</v>
      </c>
      <c r="AF7" s="26">
        <f t="shared" si="1"/>
        <v>64807.100000000006</v>
      </c>
      <c r="AG7" s="26">
        <f t="shared" si="1"/>
        <v>64503.4</v>
      </c>
      <c r="AH7" s="26">
        <f t="shared" si="1"/>
        <v>64214</v>
      </c>
    </row>
    <row r="8" spans="1:36" s="8" customFormat="1" x14ac:dyDescent="0.25"/>
    <row r="9" spans="1:36" s="8" customFormat="1" x14ac:dyDescent="0.25">
      <c r="A9" s="13" t="s">
        <v>558</v>
      </c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 s="8" customFormat="1" x14ac:dyDescent="0.25">
      <c r="A10" s="17" t="s">
        <v>268</v>
      </c>
      <c r="B10" s="8" t="s">
        <v>0</v>
      </c>
      <c r="C10" s="8">
        <v>2019</v>
      </c>
      <c r="D10" s="8">
        <v>2020</v>
      </c>
      <c r="E10" s="8">
        <v>2021</v>
      </c>
      <c r="F10" s="8">
        <v>2022</v>
      </c>
      <c r="G10" s="8">
        <v>2023</v>
      </c>
      <c r="H10" s="8">
        <v>2024</v>
      </c>
      <c r="I10" s="8">
        <v>2025</v>
      </c>
      <c r="J10" s="8">
        <v>2026</v>
      </c>
      <c r="K10" s="8">
        <v>2027</v>
      </c>
      <c r="L10" s="8">
        <v>2028</v>
      </c>
      <c r="M10" s="8">
        <v>2029</v>
      </c>
      <c r="N10" s="8">
        <v>2030</v>
      </c>
      <c r="O10" s="8">
        <v>2031</v>
      </c>
      <c r="P10" s="8">
        <v>2032</v>
      </c>
      <c r="Q10" s="8">
        <v>2033</v>
      </c>
      <c r="R10" s="8">
        <v>2034</v>
      </c>
      <c r="S10" s="8">
        <v>2035</v>
      </c>
      <c r="T10" s="8">
        <v>2036</v>
      </c>
      <c r="U10" s="8">
        <v>2037</v>
      </c>
      <c r="V10" s="8">
        <v>2038</v>
      </c>
      <c r="W10" s="8">
        <v>2039</v>
      </c>
      <c r="X10" s="8">
        <v>2040</v>
      </c>
      <c r="Y10" s="8">
        <v>2041</v>
      </c>
      <c r="Z10" s="8">
        <v>2042</v>
      </c>
      <c r="AA10" s="8">
        <v>2043</v>
      </c>
      <c r="AB10" s="8">
        <v>2044</v>
      </c>
      <c r="AC10" s="8">
        <v>2045</v>
      </c>
      <c r="AD10" s="8">
        <v>2046</v>
      </c>
      <c r="AE10" s="8">
        <v>2047</v>
      </c>
      <c r="AF10" s="8">
        <v>2048</v>
      </c>
      <c r="AG10" s="8">
        <v>2049</v>
      </c>
      <c r="AH10" s="8">
        <v>2050</v>
      </c>
    </row>
    <row r="11" spans="1:36" s="8" customFormat="1" x14ac:dyDescent="0.25">
      <c r="A11" s="8" t="s">
        <v>555</v>
      </c>
      <c r="B11" s="8" t="s">
        <v>548</v>
      </c>
      <c r="C11" s="7">
        <v>4423250</v>
      </c>
      <c r="D11" s="7">
        <v>4181490</v>
      </c>
      <c r="E11" s="7">
        <v>3954720</v>
      </c>
      <c r="F11" s="7">
        <v>3738570</v>
      </c>
      <c r="G11" s="7">
        <v>3531110</v>
      </c>
      <c r="H11" s="7">
        <v>3258520</v>
      </c>
      <c r="I11" s="8">
        <v>3074340</v>
      </c>
      <c r="J11" s="8">
        <v>2958590</v>
      </c>
      <c r="K11" s="8">
        <v>2853280</v>
      </c>
      <c r="L11" s="8">
        <v>2756500</v>
      </c>
      <c r="M11" s="8">
        <v>2666830</v>
      </c>
      <c r="N11" s="8">
        <v>2583090</v>
      </c>
      <c r="O11" s="8">
        <v>2510020</v>
      </c>
      <c r="P11" s="8">
        <v>2441580</v>
      </c>
      <c r="Q11" s="8">
        <v>2377060</v>
      </c>
      <c r="R11" s="8">
        <v>2315900</v>
      </c>
      <c r="S11" s="8">
        <v>2257660</v>
      </c>
      <c r="T11" s="8">
        <v>2225490</v>
      </c>
      <c r="U11" s="8">
        <v>2196980</v>
      </c>
      <c r="V11" s="8">
        <v>2171660</v>
      </c>
      <c r="W11" s="8">
        <v>2149110</v>
      </c>
      <c r="X11" s="8">
        <v>2129020</v>
      </c>
      <c r="Y11" s="8">
        <v>2094540</v>
      </c>
      <c r="Z11" s="8">
        <v>2063310</v>
      </c>
      <c r="AA11" s="8">
        <v>2034900</v>
      </c>
      <c r="AB11" s="8">
        <v>2008960</v>
      </c>
      <c r="AC11" s="8">
        <v>1985200</v>
      </c>
      <c r="AD11" s="8">
        <v>1958370</v>
      </c>
      <c r="AE11" s="8">
        <v>1934300</v>
      </c>
      <c r="AF11" s="8">
        <v>1912600</v>
      </c>
      <c r="AG11" s="8">
        <v>1892950</v>
      </c>
      <c r="AH11" s="8">
        <v>1875110</v>
      </c>
    </row>
    <row r="12" spans="1:36" s="8" customFormat="1" x14ac:dyDescent="0.25">
      <c r="A12" s="8" t="s">
        <v>556</v>
      </c>
      <c r="C12" s="8">
        <f>'Subsidies Paid'!L8</f>
        <v>0</v>
      </c>
      <c r="D12" s="8">
        <f>'Subsidies Paid'!M8</f>
        <v>0</v>
      </c>
      <c r="E12" s="8">
        <f>'Subsidies Paid'!N8</f>
        <v>0.3</v>
      </c>
      <c r="F12" s="8">
        <f>'Subsidies Paid'!O8</f>
        <v>0.3</v>
      </c>
      <c r="G12" s="8">
        <f>'Subsidies Paid'!P8</f>
        <v>0.3</v>
      </c>
      <c r="H12" s="8">
        <f>'Subsidies Paid'!Q8</f>
        <v>0.3</v>
      </c>
      <c r="I12" s="8">
        <f>'Subsidies Paid'!R8</f>
        <v>0.3</v>
      </c>
      <c r="J12" s="73">
        <v>0.3</v>
      </c>
      <c r="K12" s="73">
        <v>0.3</v>
      </c>
      <c r="L12" s="73">
        <v>0.3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36" s="71" customFormat="1" x14ac:dyDescent="0.25">
      <c r="J13" s="78" t="s">
        <v>654</v>
      </c>
      <c r="K13" s="78"/>
      <c r="L13" s="78"/>
    </row>
    <row r="14" spans="1:36" s="8" customFormat="1" x14ac:dyDescent="0.25">
      <c r="A14" s="8" t="s">
        <v>557</v>
      </c>
      <c r="C14" s="26">
        <f t="shared" ref="C14:L14" si="2">C12*C11</f>
        <v>0</v>
      </c>
      <c r="D14" s="26">
        <f t="shared" si="2"/>
        <v>0</v>
      </c>
      <c r="E14" s="26">
        <f>E12*E11</f>
        <v>1186416</v>
      </c>
      <c r="F14" s="26">
        <f t="shared" si="2"/>
        <v>1121571</v>
      </c>
      <c r="G14" s="26">
        <f t="shared" si="2"/>
        <v>1059333</v>
      </c>
      <c r="H14" s="26">
        <f t="shared" si="2"/>
        <v>977556</v>
      </c>
      <c r="I14" s="26">
        <f t="shared" si="2"/>
        <v>922302</v>
      </c>
      <c r="J14" s="26">
        <f t="shared" si="2"/>
        <v>887577</v>
      </c>
      <c r="K14" s="26">
        <f t="shared" si="2"/>
        <v>855984</v>
      </c>
      <c r="L14" s="26">
        <f t="shared" si="2"/>
        <v>826950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</row>
    <row r="15" spans="1:36" s="8" customFormat="1" x14ac:dyDescent="0.25"/>
    <row r="16" spans="1:36" s="8" customFormat="1" x14ac:dyDescent="0.25">
      <c r="A16" s="13" t="s">
        <v>349</v>
      </c>
      <c r="B16" s="13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6" s="8" customFormat="1" x14ac:dyDescent="0.25">
      <c r="A17" s="17" t="s">
        <v>268</v>
      </c>
      <c r="B17" s="8" t="s">
        <v>0</v>
      </c>
      <c r="C17" s="8">
        <v>2019</v>
      </c>
      <c r="D17" s="8">
        <v>2020</v>
      </c>
      <c r="E17" s="8">
        <v>2021</v>
      </c>
      <c r="F17" s="8">
        <v>2022</v>
      </c>
      <c r="G17" s="8">
        <v>2023</v>
      </c>
      <c r="H17" s="8">
        <v>2024</v>
      </c>
      <c r="I17" s="8">
        <v>2025</v>
      </c>
      <c r="J17" s="8">
        <v>2026</v>
      </c>
      <c r="K17" s="8">
        <v>2027</v>
      </c>
      <c r="L17" s="8">
        <v>2028</v>
      </c>
      <c r="M17" s="8">
        <v>2029</v>
      </c>
      <c r="N17" s="8">
        <v>2030</v>
      </c>
      <c r="O17" s="8">
        <v>2031</v>
      </c>
      <c r="P17" s="8">
        <v>2032</v>
      </c>
      <c r="Q17" s="8">
        <v>2033</v>
      </c>
      <c r="R17" s="8">
        <v>2034</v>
      </c>
      <c r="S17" s="8">
        <v>2035</v>
      </c>
      <c r="T17" s="8">
        <v>2036</v>
      </c>
      <c r="U17" s="8">
        <v>2037</v>
      </c>
      <c r="V17" s="8">
        <v>2038</v>
      </c>
      <c r="W17" s="8">
        <v>2039</v>
      </c>
      <c r="X17" s="8">
        <v>2040</v>
      </c>
      <c r="Y17" s="8">
        <v>2041</v>
      </c>
      <c r="Z17" s="8">
        <v>2042</v>
      </c>
      <c r="AA17" s="8">
        <v>2043</v>
      </c>
      <c r="AB17" s="8">
        <v>2044</v>
      </c>
      <c r="AC17" s="8">
        <v>2045</v>
      </c>
      <c r="AD17" s="8">
        <v>2046</v>
      </c>
      <c r="AE17" s="8">
        <v>2047</v>
      </c>
      <c r="AF17" s="8">
        <v>2048</v>
      </c>
      <c r="AG17" s="8">
        <v>2049</v>
      </c>
      <c r="AH17" s="8">
        <v>2050</v>
      </c>
    </row>
    <row r="18" spans="1:36" s="8" customFormat="1" x14ac:dyDescent="0.25">
      <c r="A18" s="8" t="s">
        <v>264</v>
      </c>
      <c r="B18" s="8" t="s">
        <v>548</v>
      </c>
      <c r="C18" s="7">
        <v>6831840</v>
      </c>
      <c r="D18" s="7">
        <v>6500520</v>
      </c>
      <c r="E18" s="7">
        <v>6169200</v>
      </c>
      <c r="F18" s="7">
        <v>5843880</v>
      </c>
      <c r="G18" s="7">
        <v>5630240</v>
      </c>
      <c r="H18" s="7">
        <v>5422800</v>
      </c>
      <c r="I18" s="7">
        <v>5233450</v>
      </c>
      <c r="J18" s="7">
        <v>5058220</v>
      </c>
      <c r="K18" s="7">
        <v>4898610</v>
      </c>
      <c r="L18" s="7">
        <v>4753980</v>
      </c>
      <c r="M18" s="7">
        <v>4620220</v>
      </c>
      <c r="N18" s="7">
        <v>4501030</v>
      </c>
      <c r="O18" s="7">
        <v>4393600</v>
      </c>
      <c r="P18" s="7">
        <v>4297490</v>
      </c>
      <c r="Q18" s="7">
        <v>4212530</v>
      </c>
      <c r="R18" s="7">
        <v>4135500</v>
      </c>
      <c r="S18" s="7">
        <v>4069500</v>
      </c>
      <c r="T18" s="7">
        <v>4010230</v>
      </c>
      <c r="U18" s="7">
        <v>3958590</v>
      </c>
      <c r="V18" s="7">
        <v>3914720</v>
      </c>
      <c r="W18" s="7">
        <v>3876450</v>
      </c>
      <c r="X18" s="7">
        <v>3843370</v>
      </c>
      <c r="Y18" s="7">
        <v>3814240</v>
      </c>
      <c r="Z18" s="7">
        <v>3789350</v>
      </c>
      <c r="AA18" s="7">
        <v>3768370</v>
      </c>
      <c r="AB18" s="7">
        <v>3749030</v>
      </c>
      <c r="AC18" s="7">
        <v>3730660</v>
      </c>
      <c r="AD18" s="7">
        <v>3714590</v>
      </c>
      <c r="AE18" s="7">
        <v>3697200</v>
      </c>
      <c r="AF18" s="7">
        <v>3680150</v>
      </c>
      <c r="AG18" s="7">
        <v>3662120</v>
      </c>
      <c r="AH18" s="7">
        <v>3640820</v>
      </c>
    </row>
    <row r="19" spans="1:36" s="8" customFormat="1" x14ac:dyDescent="0.25">
      <c r="A19" s="8" t="s">
        <v>265</v>
      </c>
      <c r="C19" s="8">
        <f>'Subsidies Paid'!J7</f>
        <v>0.3</v>
      </c>
      <c r="D19" s="71">
        <f>'Subsidies Paid'!K7</f>
        <v>0.3</v>
      </c>
      <c r="E19" s="71">
        <f>'Subsidies Paid'!L7</f>
        <v>0.3</v>
      </c>
      <c r="F19" s="71">
        <f>'Subsidies Paid'!M7</f>
        <v>0.26</v>
      </c>
      <c r="G19" s="71">
        <f>'Subsidies Paid'!N7</f>
        <v>0.26</v>
      </c>
      <c r="H19" s="71">
        <f>'Subsidies Paid'!O7</f>
        <v>0.26</v>
      </c>
      <c r="I19" s="71">
        <f>'Subsidies Paid'!P7</f>
        <v>0.22</v>
      </c>
      <c r="J19" s="8">
        <f>'Subsidies Paid'!S7</f>
        <v>0.1</v>
      </c>
      <c r="K19" s="8">
        <f>'Subsidies Paid'!T7</f>
        <v>0.1</v>
      </c>
      <c r="L19" s="8">
        <f>'Subsidies Paid'!U7</f>
        <v>0.1</v>
      </c>
      <c r="M19" s="8">
        <f>'Subsidies Paid'!V7</f>
        <v>0.1</v>
      </c>
      <c r="N19" s="8">
        <f>'Subsidies Paid'!W7</f>
        <v>0.1</v>
      </c>
      <c r="O19" s="8">
        <f>N19</f>
        <v>0.1</v>
      </c>
      <c r="P19" s="8">
        <f>O19</f>
        <v>0.1</v>
      </c>
      <c r="Q19" s="8">
        <f t="shared" ref="Q19:AH19" si="3">P19</f>
        <v>0.1</v>
      </c>
      <c r="R19" s="8">
        <f t="shared" si="3"/>
        <v>0.1</v>
      </c>
      <c r="S19" s="8">
        <f t="shared" si="3"/>
        <v>0.1</v>
      </c>
      <c r="T19" s="8">
        <f t="shared" si="3"/>
        <v>0.1</v>
      </c>
      <c r="U19" s="8">
        <f t="shared" si="3"/>
        <v>0.1</v>
      </c>
      <c r="V19" s="8">
        <f t="shared" si="3"/>
        <v>0.1</v>
      </c>
      <c r="W19" s="8">
        <f t="shared" si="3"/>
        <v>0.1</v>
      </c>
      <c r="X19" s="8">
        <f t="shared" si="3"/>
        <v>0.1</v>
      </c>
      <c r="Y19" s="8">
        <f t="shared" si="3"/>
        <v>0.1</v>
      </c>
      <c r="Z19" s="8">
        <f t="shared" si="3"/>
        <v>0.1</v>
      </c>
      <c r="AA19" s="8">
        <f t="shared" si="3"/>
        <v>0.1</v>
      </c>
      <c r="AB19" s="8">
        <f t="shared" si="3"/>
        <v>0.1</v>
      </c>
      <c r="AC19" s="8">
        <f t="shared" si="3"/>
        <v>0.1</v>
      </c>
      <c r="AD19" s="8">
        <f t="shared" si="3"/>
        <v>0.1</v>
      </c>
      <c r="AE19" s="8">
        <f t="shared" si="3"/>
        <v>0.1</v>
      </c>
      <c r="AF19" s="8">
        <f t="shared" si="3"/>
        <v>0.1</v>
      </c>
      <c r="AG19" s="8">
        <f t="shared" si="3"/>
        <v>0.1</v>
      </c>
      <c r="AH19" s="8">
        <f t="shared" si="3"/>
        <v>0.1</v>
      </c>
    </row>
    <row r="20" spans="1:36" s="71" customFormat="1" x14ac:dyDescent="0.25">
      <c r="C20" s="78" t="s">
        <v>655</v>
      </c>
      <c r="D20" s="78"/>
      <c r="E20" s="78"/>
      <c r="F20" s="78"/>
      <c r="G20" s="78"/>
      <c r="H20" s="78"/>
      <c r="I20" s="78"/>
    </row>
    <row r="21" spans="1:36" s="8" customFormat="1" x14ac:dyDescent="0.25">
      <c r="A21" s="8" t="s">
        <v>266</v>
      </c>
      <c r="C21" s="8">
        <f t="shared" ref="C21:AH21" si="4">C19*C18</f>
        <v>2049552</v>
      </c>
      <c r="D21" s="8">
        <f t="shared" si="4"/>
        <v>1950156</v>
      </c>
      <c r="E21" s="8">
        <f t="shared" si="4"/>
        <v>1850760</v>
      </c>
      <c r="F21" s="8">
        <f t="shared" si="4"/>
        <v>1519408.8</v>
      </c>
      <c r="G21" s="8">
        <f t="shared" si="4"/>
        <v>1463862.4000000001</v>
      </c>
      <c r="H21" s="8">
        <f t="shared" si="4"/>
        <v>1409928</v>
      </c>
      <c r="I21" s="8">
        <f t="shared" si="4"/>
        <v>1151359</v>
      </c>
      <c r="J21" s="8">
        <f t="shared" si="4"/>
        <v>505822</v>
      </c>
      <c r="K21" s="8">
        <f t="shared" si="4"/>
        <v>489861</v>
      </c>
      <c r="L21" s="8">
        <f t="shared" si="4"/>
        <v>475398</v>
      </c>
      <c r="M21" s="8">
        <f t="shared" si="4"/>
        <v>462022</v>
      </c>
      <c r="N21" s="8">
        <f t="shared" si="4"/>
        <v>450103</v>
      </c>
      <c r="O21" s="8">
        <f t="shared" si="4"/>
        <v>439360</v>
      </c>
      <c r="P21" s="8">
        <f t="shared" si="4"/>
        <v>429749</v>
      </c>
      <c r="Q21" s="8">
        <f t="shared" si="4"/>
        <v>421253</v>
      </c>
      <c r="R21" s="8">
        <f t="shared" si="4"/>
        <v>413550</v>
      </c>
      <c r="S21" s="8">
        <f t="shared" si="4"/>
        <v>406950</v>
      </c>
      <c r="T21" s="8">
        <f t="shared" si="4"/>
        <v>401023</v>
      </c>
      <c r="U21" s="8">
        <f t="shared" si="4"/>
        <v>395859</v>
      </c>
      <c r="V21" s="8">
        <f t="shared" si="4"/>
        <v>391472</v>
      </c>
      <c r="W21" s="8">
        <f t="shared" si="4"/>
        <v>387645</v>
      </c>
      <c r="X21" s="8">
        <f t="shared" si="4"/>
        <v>384337</v>
      </c>
      <c r="Y21" s="8">
        <f t="shared" si="4"/>
        <v>381424</v>
      </c>
      <c r="Z21" s="8">
        <f t="shared" si="4"/>
        <v>378935</v>
      </c>
      <c r="AA21" s="8">
        <f t="shared" si="4"/>
        <v>376837</v>
      </c>
      <c r="AB21" s="8">
        <f t="shared" si="4"/>
        <v>374903</v>
      </c>
      <c r="AC21" s="8">
        <f t="shared" si="4"/>
        <v>373066</v>
      </c>
      <c r="AD21" s="8">
        <f t="shared" si="4"/>
        <v>371459</v>
      </c>
      <c r="AE21" s="8">
        <f t="shared" si="4"/>
        <v>369720</v>
      </c>
      <c r="AF21" s="8">
        <f t="shared" si="4"/>
        <v>368015</v>
      </c>
      <c r="AG21" s="8">
        <f t="shared" si="4"/>
        <v>366212</v>
      </c>
      <c r="AH21" s="8">
        <f t="shared" si="4"/>
        <v>364082</v>
      </c>
    </row>
    <row r="23" spans="1:36" s="8" customFormat="1" x14ac:dyDescent="0.25">
      <c r="A23" s="13" t="s">
        <v>350</v>
      </c>
      <c r="B23" s="13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8" customFormat="1" x14ac:dyDescent="0.25">
      <c r="A24" s="17" t="s">
        <v>268</v>
      </c>
      <c r="B24" s="8" t="s">
        <v>0</v>
      </c>
      <c r="C24" s="8">
        <v>2019</v>
      </c>
      <c r="D24" s="8">
        <v>2020</v>
      </c>
      <c r="E24" s="8">
        <v>2021</v>
      </c>
      <c r="F24" s="8">
        <v>2022</v>
      </c>
      <c r="G24" s="8">
        <v>2023</v>
      </c>
      <c r="H24" s="8">
        <v>2024</v>
      </c>
      <c r="I24" s="8">
        <v>2025</v>
      </c>
      <c r="J24" s="8">
        <v>2026</v>
      </c>
      <c r="K24" s="8">
        <v>2027</v>
      </c>
      <c r="L24" s="8">
        <v>2028</v>
      </c>
      <c r="M24" s="8">
        <v>2029</v>
      </c>
      <c r="N24" s="8">
        <v>2030</v>
      </c>
      <c r="O24" s="8">
        <v>2031</v>
      </c>
      <c r="P24" s="8">
        <v>2032</v>
      </c>
      <c r="Q24" s="8">
        <v>2033</v>
      </c>
      <c r="R24" s="8">
        <v>2034</v>
      </c>
      <c r="S24" s="8">
        <v>2035</v>
      </c>
      <c r="T24" s="8">
        <v>2036</v>
      </c>
      <c r="U24" s="8">
        <v>2037</v>
      </c>
      <c r="V24" s="8">
        <v>2038</v>
      </c>
      <c r="W24" s="8">
        <v>2039</v>
      </c>
      <c r="X24" s="8">
        <v>2040</v>
      </c>
      <c r="Y24" s="8">
        <v>2041</v>
      </c>
      <c r="Z24" s="8">
        <v>2042</v>
      </c>
      <c r="AA24" s="8">
        <v>2043</v>
      </c>
      <c r="AB24" s="8">
        <v>2044</v>
      </c>
      <c r="AC24" s="8">
        <v>2045</v>
      </c>
      <c r="AD24" s="8">
        <v>2046</v>
      </c>
      <c r="AE24" s="8">
        <v>2047</v>
      </c>
      <c r="AF24" s="8">
        <v>2048</v>
      </c>
      <c r="AG24" s="8">
        <v>2049</v>
      </c>
      <c r="AH24" s="8">
        <v>2050</v>
      </c>
    </row>
    <row r="25" spans="1:36" s="8" customFormat="1" x14ac:dyDescent="0.25">
      <c r="A25" s="8" t="s">
        <v>313</v>
      </c>
      <c r="B25" s="8" t="s">
        <v>548</v>
      </c>
      <c r="C25" s="7">
        <v>6123690</v>
      </c>
      <c r="D25" s="7">
        <v>6032460</v>
      </c>
      <c r="E25" s="7">
        <v>5940580</v>
      </c>
      <c r="F25" s="7">
        <v>5849080</v>
      </c>
      <c r="G25" s="7">
        <v>5757950</v>
      </c>
      <c r="H25" s="7">
        <v>5667180</v>
      </c>
      <c r="I25" s="7">
        <v>5576790</v>
      </c>
      <c r="J25" s="7">
        <v>5486760</v>
      </c>
      <c r="K25" s="7">
        <v>5397110</v>
      </c>
      <c r="L25" s="7">
        <v>5307820</v>
      </c>
      <c r="M25" s="7">
        <v>5218900</v>
      </c>
      <c r="N25" s="7">
        <v>5130360</v>
      </c>
      <c r="O25" s="7">
        <v>5041190</v>
      </c>
      <c r="P25" s="7">
        <v>5015980</v>
      </c>
      <c r="Q25" s="7">
        <v>4990900</v>
      </c>
      <c r="R25" s="7">
        <v>4965950</v>
      </c>
      <c r="S25" s="7">
        <v>4941120</v>
      </c>
      <c r="T25" s="7">
        <v>4916410</v>
      </c>
      <c r="U25" s="7">
        <v>4891830</v>
      </c>
      <c r="V25" s="7">
        <v>4867370</v>
      </c>
      <c r="W25" s="7">
        <v>4843030</v>
      </c>
      <c r="X25" s="7">
        <v>4818820</v>
      </c>
      <c r="Y25" s="7">
        <v>4794730</v>
      </c>
      <c r="Z25" s="7">
        <v>4770750</v>
      </c>
      <c r="AA25" s="7">
        <v>4746900</v>
      </c>
      <c r="AB25" s="7">
        <v>4723160</v>
      </c>
      <c r="AC25" s="7">
        <v>4699550</v>
      </c>
      <c r="AD25" s="7">
        <v>4676050</v>
      </c>
      <c r="AE25" s="7">
        <v>4652670</v>
      </c>
      <c r="AF25" s="7">
        <v>4629410</v>
      </c>
      <c r="AG25" s="7">
        <v>4606260</v>
      </c>
      <c r="AH25" s="7">
        <v>4583230</v>
      </c>
    </row>
    <row r="26" spans="1:36" s="8" customFormat="1" x14ac:dyDescent="0.25">
      <c r="A26" s="8" t="s">
        <v>314</v>
      </c>
      <c r="C26" s="8">
        <f>'Subsidies Paid'!L12</f>
        <v>0.1</v>
      </c>
      <c r="D26" s="8">
        <f>'Subsidies Paid'!M12</f>
        <v>0.1</v>
      </c>
      <c r="E26" s="8">
        <f>'Subsidies Paid'!N12</f>
        <v>0.1</v>
      </c>
      <c r="F26" s="8">
        <f>'Subsidies Paid'!O12</f>
        <v>0.1</v>
      </c>
      <c r="G26" s="8">
        <f>'Subsidies Paid'!P12</f>
        <v>0.1</v>
      </c>
      <c r="H26" s="8">
        <f>'Subsidies Paid'!Q12</f>
        <v>0.1</v>
      </c>
      <c r="I26" s="8">
        <f>'Subsidies Paid'!R12</f>
        <v>0.1</v>
      </c>
      <c r="J26" s="8">
        <f>'Subsidies Paid'!S12</f>
        <v>0.1</v>
      </c>
      <c r="K26" s="8">
        <f>'Subsidies Paid'!T12</f>
        <v>0.1</v>
      </c>
      <c r="L26" s="8">
        <f>'Subsidies Paid'!U12</f>
        <v>0.1</v>
      </c>
      <c r="M26" s="8">
        <f>'Subsidies Paid'!V12</f>
        <v>0.1</v>
      </c>
      <c r="N26" s="8">
        <f>'Subsidies Paid'!W12</f>
        <v>0.1</v>
      </c>
      <c r="O26" s="8">
        <f>N26</f>
        <v>0.1</v>
      </c>
      <c r="P26" s="8">
        <f t="shared" ref="P26:AH26" si="5">O26</f>
        <v>0.1</v>
      </c>
      <c r="Q26" s="8">
        <f t="shared" si="5"/>
        <v>0.1</v>
      </c>
      <c r="R26" s="8">
        <f t="shared" si="5"/>
        <v>0.1</v>
      </c>
      <c r="S26" s="8">
        <f t="shared" si="5"/>
        <v>0.1</v>
      </c>
      <c r="T26" s="8">
        <f t="shared" si="5"/>
        <v>0.1</v>
      </c>
      <c r="U26" s="8">
        <f t="shared" si="5"/>
        <v>0.1</v>
      </c>
      <c r="V26" s="8">
        <f t="shared" si="5"/>
        <v>0.1</v>
      </c>
      <c r="W26" s="8">
        <f t="shared" si="5"/>
        <v>0.1</v>
      </c>
      <c r="X26" s="8">
        <f t="shared" si="5"/>
        <v>0.1</v>
      </c>
      <c r="Y26" s="8">
        <f t="shared" si="5"/>
        <v>0.1</v>
      </c>
      <c r="Z26" s="8">
        <f t="shared" si="5"/>
        <v>0.1</v>
      </c>
      <c r="AA26" s="8">
        <f t="shared" si="5"/>
        <v>0.1</v>
      </c>
      <c r="AB26" s="8">
        <f t="shared" si="5"/>
        <v>0.1</v>
      </c>
      <c r="AC26" s="8">
        <f t="shared" si="5"/>
        <v>0.1</v>
      </c>
      <c r="AD26" s="8">
        <f t="shared" si="5"/>
        <v>0.1</v>
      </c>
      <c r="AE26" s="8">
        <f t="shared" si="5"/>
        <v>0.1</v>
      </c>
      <c r="AF26" s="8">
        <f t="shared" si="5"/>
        <v>0.1</v>
      </c>
      <c r="AG26" s="8">
        <f t="shared" si="5"/>
        <v>0.1</v>
      </c>
      <c r="AH26" s="8">
        <f t="shared" si="5"/>
        <v>0.1</v>
      </c>
    </row>
    <row r="27" spans="1:36" s="8" customFormat="1" x14ac:dyDescent="0.25">
      <c r="A27" s="8" t="s">
        <v>315</v>
      </c>
      <c r="C27" s="26">
        <f t="shared" ref="C27:AH27" si="6">C25*C26</f>
        <v>612369</v>
      </c>
      <c r="D27" s="26">
        <f t="shared" si="6"/>
        <v>603246</v>
      </c>
      <c r="E27" s="26">
        <f t="shared" si="6"/>
        <v>594058</v>
      </c>
      <c r="F27" s="26">
        <f t="shared" si="6"/>
        <v>584908</v>
      </c>
      <c r="G27" s="26">
        <f t="shared" si="6"/>
        <v>575795</v>
      </c>
      <c r="H27" s="26">
        <f t="shared" si="6"/>
        <v>566718</v>
      </c>
      <c r="I27" s="26">
        <f t="shared" si="6"/>
        <v>557679</v>
      </c>
      <c r="J27" s="26">
        <f t="shared" si="6"/>
        <v>548676</v>
      </c>
      <c r="K27" s="26">
        <f t="shared" si="6"/>
        <v>539711</v>
      </c>
      <c r="L27" s="26">
        <f t="shared" si="6"/>
        <v>530782</v>
      </c>
      <c r="M27" s="26">
        <f t="shared" si="6"/>
        <v>521890</v>
      </c>
      <c r="N27" s="26">
        <f t="shared" si="6"/>
        <v>513036</v>
      </c>
      <c r="O27" s="26">
        <f t="shared" si="6"/>
        <v>504119</v>
      </c>
      <c r="P27" s="26">
        <f t="shared" si="6"/>
        <v>501598</v>
      </c>
      <c r="Q27" s="26">
        <f t="shared" si="6"/>
        <v>499090</v>
      </c>
      <c r="R27" s="26">
        <f t="shared" si="6"/>
        <v>496595</v>
      </c>
      <c r="S27" s="26">
        <f t="shared" si="6"/>
        <v>494112</v>
      </c>
      <c r="T27" s="26">
        <f t="shared" si="6"/>
        <v>491641</v>
      </c>
      <c r="U27" s="26">
        <f t="shared" si="6"/>
        <v>489183</v>
      </c>
      <c r="V27" s="26">
        <f t="shared" si="6"/>
        <v>486737</v>
      </c>
      <c r="W27" s="26">
        <f t="shared" si="6"/>
        <v>484303</v>
      </c>
      <c r="X27" s="26">
        <f t="shared" si="6"/>
        <v>481882</v>
      </c>
      <c r="Y27" s="26">
        <f t="shared" si="6"/>
        <v>479473</v>
      </c>
      <c r="Z27" s="26">
        <f t="shared" si="6"/>
        <v>477075</v>
      </c>
      <c r="AA27" s="26">
        <f t="shared" si="6"/>
        <v>474690</v>
      </c>
      <c r="AB27" s="26">
        <f t="shared" si="6"/>
        <v>472316</v>
      </c>
      <c r="AC27" s="26">
        <f t="shared" si="6"/>
        <v>469955</v>
      </c>
      <c r="AD27" s="26">
        <f t="shared" si="6"/>
        <v>467605</v>
      </c>
      <c r="AE27" s="26">
        <f t="shared" si="6"/>
        <v>465267</v>
      </c>
      <c r="AF27" s="26">
        <f t="shared" si="6"/>
        <v>462941</v>
      </c>
      <c r="AG27" s="26">
        <f t="shared" si="6"/>
        <v>460626</v>
      </c>
      <c r="AH27" s="26">
        <f t="shared" si="6"/>
        <v>458323</v>
      </c>
    </row>
    <row r="28" spans="1:36" s="8" customFormat="1" x14ac:dyDescent="0.25"/>
    <row r="29" spans="1:36" x14ac:dyDescent="0.25">
      <c r="A29" s="16" t="s">
        <v>351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</row>
    <row r="30" spans="1:36" x14ac:dyDescent="0.25">
      <c r="A30" s="18" t="s">
        <v>32</v>
      </c>
      <c r="B30" t="s">
        <v>0</v>
      </c>
      <c r="C30" s="8">
        <v>2019</v>
      </c>
      <c r="D30" s="8">
        <v>2020</v>
      </c>
      <c r="E30" s="8">
        <v>2021</v>
      </c>
      <c r="F30" s="8">
        <v>2022</v>
      </c>
      <c r="G30" s="8">
        <v>2023</v>
      </c>
      <c r="H30" s="8">
        <v>2024</v>
      </c>
      <c r="I30" s="8">
        <v>2025</v>
      </c>
      <c r="J30" s="8">
        <v>2026</v>
      </c>
      <c r="K30" s="8">
        <v>2027</v>
      </c>
      <c r="L30" s="8">
        <v>2028</v>
      </c>
      <c r="M30" s="8">
        <v>2029</v>
      </c>
      <c r="N30" s="8">
        <v>2030</v>
      </c>
      <c r="O30" s="8">
        <v>2031</v>
      </c>
      <c r="P30" s="8">
        <v>2032</v>
      </c>
      <c r="Q30" s="8">
        <v>2033</v>
      </c>
      <c r="R30" s="8">
        <v>2034</v>
      </c>
      <c r="S30" s="8">
        <v>2035</v>
      </c>
      <c r="T30" s="8">
        <v>2036</v>
      </c>
      <c r="U30" s="8">
        <v>2037</v>
      </c>
      <c r="V30" s="8">
        <v>2038</v>
      </c>
      <c r="W30" s="8">
        <v>2039</v>
      </c>
      <c r="X30" s="8">
        <v>2040</v>
      </c>
      <c r="Y30" s="8">
        <v>2041</v>
      </c>
      <c r="Z30" s="8">
        <v>2042</v>
      </c>
      <c r="AA30" s="8">
        <v>2043</v>
      </c>
      <c r="AB30" s="8">
        <v>2044</v>
      </c>
      <c r="AC30" s="8">
        <v>2045</v>
      </c>
      <c r="AD30" s="8">
        <v>2046</v>
      </c>
      <c r="AE30" s="8">
        <v>2047</v>
      </c>
      <c r="AF30" s="8">
        <v>2048</v>
      </c>
      <c r="AG30" s="8">
        <v>2049</v>
      </c>
      <c r="AH30" s="8">
        <v>2050</v>
      </c>
      <c r="AI30" s="8"/>
      <c r="AJ30" s="8"/>
    </row>
    <row r="31" spans="1:36" x14ac:dyDescent="0.25">
      <c r="A31" t="s">
        <v>269</v>
      </c>
      <c r="B31" s="8" t="s">
        <v>312</v>
      </c>
      <c r="C31" s="7">
        <f>'Subsidies Paid'!K4*10^9</f>
        <v>300000000</v>
      </c>
      <c r="D31" s="7">
        <f>C31</f>
        <v>300000000</v>
      </c>
      <c r="E31" s="7">
        <f>D31</f>
        <v>300000000</v>
      </c>
      <c r="F31" s="7">
        <f t="shared" ref="F31:Q31" si="7">E31</f>
        <v>300000000</v>
      </c>
      <c r="G31" s="7">
        <f t="shared" si="7"/>
        <v>300000000</v>
      </c>
      <c r="H31" s="7">
        <f t="shared" si="7"/>
        <v>300000000</v>
      </c>
      <c r="I31" s="7">
        <f t="shared" si="7"/>
        <v>300000000</v>
      </c>
      <c r="J31" s="7">
        <f t="shared" si="7"/>
        <v>300000000</v>
      </c>
      <c r="K31" s="7">
        <f t="shared" si="7"/>
        <v>300000000</v>
      </c>
      <c r="L31" s="7">
        <f t="shared" si="7"/>
        <v>300000000</v>
      </c>
      <c r="M31" s="7">
        <f t="shared" si="7"/>
        <v>300000000</v>
      </c>
      <c r="N31" s="7">
        <f t="shared" si="7"/>
        <v>300000000</v>
      </c>
      <c r="O31" s="7">
        <f t="shared" si="7"/>
        <v>300000000</v>
      </c>
      <c r="P31" s="7">
        <f t="shared" si="7"/>
        <v>300000000</v>
      </c>
      <c r="Q31" s="7">
        <f t="shared" si="7"/>
        <v>300000000</v>
      </c>
      <c r="R31" s="7">
        <f t="shared" ref="R31" si="8">Q31</f>
        <v>300000000</v>
      </c>
      <c r="S31" s="7">
        <f t="shared" ref="S31" si="9">R31</f>
        <v>300000000</v>
      </c>
      <c r="T31" s="7">
        <f t="shared" ref="T31" si="10">S31</f>
        <v>300000000</v>
      </c>
      <c r="U31" s="7">
        <f t="shared" ref="U31" si="11">T31</f>
        <v>300000000</v>
      </c>
      <c r="V31" s="7">
        <f t="shared" ref="V31" si="12">U31</f>
        <v>300000000</v>
      </c>
      <c r="W31" s="7">
        <f t="shared" ref="W31" si="13">V31</f>
        <v>300000000</v>
      </c>
      <c r="X31" s="7">
        <f t="shared" ref="X31" si="14">W31</f>
        <v>300000000</v>
      </c>
      <c r="Y31" s="7">
        <f t="shared" ref="Y31" si="15">X31</f>
        <v>300000000</v>
      </c>
      <c r="Z31" s="7">
        <f t="shared" ref="Z31" si="16">Y31</f>
        <v>300000000</v>
      </c>
      <c r="AA31" s="7">
        <f>Z31</f>
        <v>300000000</v>
      </c>
      <c r="AB31" s="7">
        <f t="shared" ref="AB31:AH31" si="17">AA31</f>
        <v>300000000</v>
      </c>
      <c r="AC31" s="7">
        <f t="shared" si="17"/>
        <v>300000000</v>
      </c>
      <c r="AD31" s="7">
        <f t="shared" si="17"/>
        <v>300000000</v>
      </c>
      <c r="AE31" s="7">
        <f t="shared" si="17"/>
        <v>300000000</v>
      </c>
      <c r="AF31" s="7">
        <f t="shared" si="17"/>
        <v>300000000</v>
      </c>
      <c r="AG31" s="7">
        <f t="shared" si="17"/>
        <v>300000000</v>
      </c>
      <c r="AH31" s="7">
        <f t="shared" si="17"/>
        <v>300000000</v>
      </c>
      <c r="AI31" s="7"/>
      <c r="AJ31" s="7"/>
    </row>
    <row r="32" spans="1:36" x14ac:dyDescent="0.25">
      <c r="A32" t="s">
        <v>270</v>
      </c>
      <c r="B32" t="s">
        <v>272</v>
      </c>
      <c r="C32" s="7"/>
      <c r="D32" s="7">
        <f>INDEX('AEO Table 8'!19:19,MATCH(Calculations!D30,'AEO Table 8'!13:13,0))*10^6</f>
        <v>764960510</v>
      </c>
      <c r="E32" s="7">
        <f>INDEX('AEO Table 8'!19:19,MATCH(Calculations!E30,'AEO Table 8'!13:13,0))*10^6</f>
        <v>934006348</v>
      </c>
      <c r="F32" s="7">
        <f>INDEX('AEO Table 8'!19:19,MATCH(Calculations!F30,'AEO Table 8'!13:13,0))*10^6</f>
        <v>934234253</v>
      </c>
      <c r="G32" s="7">
        <f>INDEX('AEO Table 8'!19:19,MATCH(Calculations!G30,'AEO Table 8'!13:13,0))*10^6</f>
        <v>762942139</v>
      </c>
      <c r="H32" s="7">
        <f>INDEX('AEO Table 8'!19:19,MATCH(Calculations!H30,'AEO Table 8'!13:13,0))*10^6</f>
        <v>635225891</v>
      </c>
      <c r="I32" s="7">
        <f>INDEX('AEO Table 8'!19:19,MATCH(Calculations!I30,'AEO Table 8'!13:13,0))*10^6</f>
        <v>492216431</v>
      </c>
      <c r="J32" s="7">
        <f>INDEX('AEO Table 8'!19:19,MATCH(Calculations!J30,'AEO Table 8'!13:13,0))*10^6</f>
        <v>499887024</v>
      </c>
      <c r="K32" s="7">
        <f>INDEX('AEO Table 8'!19:19,MATCH(Calculations!K30,'AEO Table 8'!13:13,0))*10^6</f>
        <v>482218689</v>
      </c>
      <c r="L32" s="7">
        <f>INDEX('AEO Table 8'!19:19,MATCH(Calculations!L30,'AEO Table 8'!13:13,0))*10^6</f>
        <v>485987122</v>
      </c>
      <c r="M32" s="7">
        <f>INDEX('AEO Table 8'!19:19,MATCH(Calculations!M30,'AEO Table 8'!13:13,0))*10^6</f>
        <v>487929169</v>
      </c>
      <c r="N32" s="7">
        <f>INDEX('AEO Table 8'!19:19,MATCH(Calculations!N30,'AEO Table 8'!13:13,0))*10^6</f>
        <v>493595734</v>
      </c>
      <c r="O32" s="7">
        <f>INDEX('AEO Table 8'!19:19,MATCH(Calculations!O30,'AEO Table 8'!13:13,0))*10^6</f>
        <v>486280212</v>
      </c>
      <c r="P32" s="7">
        <f>INDEX('AEO Table 8'!19:19,MATCH(Calculations!P30,'AEO Table 8'!13:13,0))*10^6</f>
        <v>474427094</v>
      </c>
      <c r="Q32" s="7">
        <f>INDEX('AEO Table 8'!19:19,MATCH(Calculations!Q30,'AEO Table 8'!13:13,0))*10^6</f>
        <v>472208710</v>
      </c>
      <c r="R32" s="7">
        <f>INDEX('AEO Table 8'!19:19,MATCH(Calculations!R30,'AEO Table 8'!13:13,0))*10^6</f>
        <v>461417206</v>
      </c>
      <c r="S32" s="7">
        <f>INDEX('AEO Table 8'!19:19,MATCH(Calculations!S30,'AEO Table 8'!13:13,0))*10^6</f>
        <v>449094696</v>
      </c>
      <c r="T32" s="7">
        <f>INDEX('AEO Table 8'!19:19,MATCH(Calculations!T30,'AEO Table 8'!13:13,0))*10^6</f>
        <v>442454346</v>
      </c>
      <c r="U32" s="7">
        <f>INDEX('AEO Table 8'!19:19,MATCH(Calculations!U30,'AEO Table 8'!13:13,0))*10^6</f>
        <v>435752625</v>
      </c>
      <c r="V32" s="7">
        <f>INDEX('AEO Table 8'!19:19,MATCH(Calculations!V30,'AEO Table 8'!13:13,0))*10^6</f>
        <v>425239166</v>
      </c>
      <c r="W32" s="7">
        <f>INDEX('AEO Table 8'!19:19,MATCH(Calculations!W30,'AEO Table 8'!13:13,0))*10^6</f>
        <v>423414612</v>
      </c>
      <c r="X32" s="7">
        <f>INDEX('AEO Table 8'!19:19,MATCH(Calculations!X30,'AEO Table 8'!13:13,0))*10^6</f>
        <v>419805115</v>
      </c>
      <c r="Y32" s="7">
        <f>INDEX('AEO Table 8'!19:19,MATCH(Calculations!Y30,'AEO Table 8'!13:13,0))*10^6</f>
        <v>417840149</v>
      </c>
      <c r="Z32" s="7">
        <f>INDEX('AEO Table 8'!19:19,MATCH(Calculations!Z30,'AEO Table 8'!13:13,0))*10^6</f>
        <v>415523682</v>
      </c>
      <c r="AA32" s="7">
        <f>INDEX('AEO Table 8'!19:19,MATCH(Calculations!AA30,'AEO Table 8'!13:13,0))*10^6</f>
        <v>416141174</v>
      </c>
      <c r="AB32" s="7">
        <f>INDEX('AEO Table 8'!19:19,MATCH(Calculations!AB30,'AEO Table 8'!13:13,0))*10^6</f>
        <v>415630402</v>
      </c>
      <c r="AC32" s="7">
        <f>INDEX('AEO Table 8'!19:19,MATCH(Calculations!AC30,'AEO Table 8'!13:13,0))*10^6</f>
        <v>403115051</v>
      </c>
      <c r="AD32" s="7">
        <f>INDEX('AEO Table 8'!19:19,MATCH(Calculations!AD30,'AEO Table 8'!13:13,0))*10^6</f>
        <v>397337860</v>
      </c>
      <c r="AE32" s="7">
        <f>INDEX('AEO Table 8'!19:19,MATCH(Calculations!AE30,'AEO Table 8'!13:13,0))*10^6</f>
        <v>393575562</v>
      </c>
      <c r="AF32" s="7">
        <f>INDEX('AEO Table 8'!19:19,MATCH(Calculations!AF30,'AEO Table 8'!13:13,0))*10^6</f>
        <v>385151031</v>
      </c>
      <c r="AG32" s="7">
        <f>INDEX('AEO Table 8'!19:19,MATCH(Calculations!AG30,'AEO Table 8'!13:13,0))*10^6</f>
        <v>378283997</v>
      </c>
      <c r="AH32" s="7">
        <f>INDEX('AEO Table 8'!19:19,MATCH(Calculations!AH30,'AEO Table 8'!13:13,0))*10^6</f>
        <v>378798584</v>
      </c>
      <c r="AI32" s="7"/>
      <c r="AJ32" s="7"/>
    </row>
    <row r="33" spans="1:36" x14ac:dyDescent="0.25">
      <c r="A33" t="s">
        <v>273</v>
      </c>
      <c r="C33" s="7"/>
      <c r="D33" s="8">
        <f t="shared" ref="D33:P33" si="18">D31/D32</f>
        <v>0.39217710728623101</v>
      </c>
      <c r="E33" s="8">
        <f t="shared" si="18"/>
        <v>0.3211969604300805</v>
      </c>
      <c r="F33" s="8">
        <f t="shared" si="18"/>
        <v>0.32111860492873623</v>
      </c>
      <c r="G33" s="8">
        <f t="shared" si="18"/>
        <v>0.39321461571543892</v>
      </c>
      <c r="H33" s="8">
        <f t="shared" si="18"/>
        <v>0.47227294140628784</v>
      </c>
      <c r="I33" s="8">
        <f t="shared" si="18"/>
        <v>0.60948798354925293</v>
      </c>
      <c r="J33" s="8">
        <f t="shared" si="18"/>
        <v>0.60013560183950687</v>
      </c>
      <c r="K33" s="8">
        <f t="shared" si="18"/>
        <v>0.62212437394768827</v>
      </c>
      <c r="L33" s="8">
        <f t="shared" si="18"/>
        <v>0.61730030780527556</v>
      </c>
      <c r="M33" s="8">
        <f t="shared" si="18"/>
        <v>0.61484334009963648</v>
      </c>
      <c r="N33" s="8">
        <f t="shared" si="18"/>
        <v>0.60778483146290729</v>
      </c>
      <c r="O33" s="8">
        <f t="shared" si="18"/>
        <v>0.61692824959120485</v>
      </c>
      <c r="P33" s="8">
        <f t="shared" si="18"/>
        <v>0.63234162591902898</v>
      </c>
      <c r="Q33" s="8">
        <f t="shared" ref="Q33:R33" si="19">Q31/Q32</f>
        <v>0.63531229654785482</v>
      </c>
      <c r="R33" s="8">
        <f t="shared" si="19"/>
        <v>0.65017081309273927</v>
      </c>
      <c r="S33" s="8">
        <f t="shared" ref="S33:AA33" si="20">S31/S32</f>
        <v>0.66801056140729842</v>
      </c>
      <c r="T33" s="8">
        <f t="shared" si="20"/>
        <v>0.67803605662854083</v>
      </c>
      <c r="U33" s="8">
        <f t="shared" si="20"/>
        <v>0.68846401097411636</v>
      </c>
      <c r="V33" s="8">
        <f t="shared" si="20"/>
        <v>0.70548534562782961</v>
      </c>
      <c r="W33" s="8">
        <f t="shared" si="20"/>
        <v>0.7085253826809359</v>
      </c>
      <c r="X33" s="8">
        <f t="shared" si="20"/>
        <v>0.71461730522268652</v>
      </c>
      <c r="Y33" s="8">
        <f t="shared" si="20"/>
        <v>0.71797791743559813</v>
      </c>
      <c r="Z33" s="8">
        <f t="shared" si="20"/>
        <v>0.72198051036715638</v>
      </c>
      <c r="AA33" s="8">
        <f t="shared" si="20"/>
        <v>0.7209091979925063</v>
      </c>
      <c r="AB33" s="8">
        <f t="shared" ref="AB33:AH33" si="21">AB31/AB32</f>
        <v>0.72179512989523797</v>
      </c>
      <c r="AC33" s="8">
        <f t="shared" si="21"/>
        <v>0.74420441324578579</v>
      </c>
      <c r="AD33" s="8">
        <f t="shared" si="21"/>
        <v>0.75502495533649872</v>
      </c>
      <c r="AE33" s="8">
        <f t="shared" si="21"/>
        <v>0.76224244837640609</v>
      </c>
      <c r="AF33" s="8">
        <f t="shared" si="21"/>
        <v>0.77891521988422252</v>
      </c>
      <c r="AG33" s="8">
        <f t="shared" si="21"/>
        <v>0.79305495971060069</v>
      </c>
      <c r="AH33" s="8">
        <f t="shared" si="21"/>
        <v>0.79197761731865401</v>
      </c>
      <c r="AI33" s="8"/>
      <c r="AJ33" s="8"/>
    </row>
    <row r="35" spans="1:36" x14ac:dyDescent="0.25">
      <c r="A35" s="13" t="s">
        <v>352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x14ac:dyDescent="0.25">
      <c r="A36" s="18" t="s">
        <v>254</v>
      </c>
      <c r="B36" s="8" t="s">
        <v>0</v>
      </c>
      <c r="C36" s="8">
        <v>2019</v>
      </c>
      <c r="D36" s="8">
        <v>2020</v>
      </c>
      <c r="E36" s="8">
        <v>2021</v>
      </c>
      <c r="F36" s="8">
        <v>2022</v>
      </c>
      <c r="G36" s="8">
        <v>2023</v>
      </c>
      <c r="H36" s="8">
        <v>2024</v>
      </c>
      <c r="I36" s="8">
        <v>2025</v>
      </c>
      <c r="J36" s="8">
        <v>2026</v>
      </c>
      <c r="K36" s="8">
        <v>2027</v>
      </c>
      <c r="L36" s="8">
        <v>2028</v>
      </c>
      <c r="M36" s="8">
        <v>2029</v>
      </c>
      <c r="N36" s="8">
        <v>2030</v>
      </c>
      <c r="O36" s="8">
        <v>2031</v>
      </c>
      <c r="P36" s="8">
        <v>2032</v>
      </c>
      <c r="Q36" s="8">
        <v>2033</v>
      </c>
      <c r="R36" s="8">
        <v>2034</v>
      </c>
      <c r="S36" s="8">
        <v>2035</v>
      </c>
      <c r="T36" s="8">
        <v>2036</v>
      </c>
      <c r="U36" s="8">
        <v>2037</v>
      </c>
      <c r="V36" s="8">
        <v>2038</v>
      </c>
      <c r="W36" s="8">
        <v>2039</v>
      </c>
      <c r="X36" s="8">
        <v>2040</v>
      </c>
      <c r="Y36" s="8">
        <v>2041</v>
      </c>
      <c r="Z36" s="8">
        <v>2042</v>
      </c>
      <c r="AA36" s="8">
        <v>2043</v>
      </c>
      <c r="AB36" s="8">
        <v>2044</v>
      </c>
      <c r="AC36" s="8">
        <v>2045</v>
      </c>
      <c r="AD36" s="8">
        <v>2046</v>
      </c>
      <c r="AE36" s="8">
        <v>2047</v>
      </c>
      <c r="AF36" s="8">
        <v>2048</v>
      </c>
      <c r="AG36" s="8">
        <v>2049</v>
      </c>
      <c r="AH36" s="8">
        <v>2050</v>
      </c>
      <c r="AI36" s="8"/>
      <c r="AJ36" s="8"/>
    </row>
    <row r="37" spans="1:36" x14ac:dyDescent="0.25">
      <c r="A37" t="s">
        <v>276</v>
      </c>
      <c r="B37" s="8" t="s">
        <v>312</v>
      </c>
      <c r="C37" s="7">
        <f>'Subsidies Paid'!K6*10^9</f>
        <v>300000000</v>
      </c>
      <c r="D37" s="7">
        <f>C37</f>
        <v>300000000</v>
      </c>
      <c r="E37" s="7">
        <f>D37</f>
        <v>300000000</v>
      </c>
      <c r="F37" s="7">
        <f t="shared" ref="F37:P37" si="22">E37</f>
        <v>300000000</v>
      </c>
      <c r="G37" s="7">
        <f t="shared" si="22"/>
        <v>300000000</v>
      </c>
      <c r="H37" s="7">
        <f t="shared" si="22"/>
        <v>300000000</v>
      </c>
      <c r="I37" s="7">
        <f t="shared" si="22"/>
        <v>300000000</v>
      </c>
      <c r="J37" s="7">
        <f t="shared" si="22"/>
        <v>300000000</v>
      </c>
      <c r="K37" s="7">
        <f t="shared" si="22"/>
        <v>300000000</v>
      </c>
      <c r="L37" s="7">
        <f t="shared" si="22"/>
        <v>300000000</v>
      </c>
      <c r="M37" s="7">
        <f t="shared" si="22"/>
        <v>300000000</v>
      </c>
      <c r="N37" s="7">
        <f t="shared" si="22"/>
        <v>300000000</v>
      </c>
      <c r="O37" s="7">
        <f t="shared" si="22"/>
        <v>300000000</v>
      </c>
      <c r="P37" s="7">
        <f t="shared" si="22"/>
        <v>300000000</v>
      </c>
      <c r="Q37" s="7">
        <f t="shared" ref="Q37" si="23">P37</f>
        <v>300000000</v>
      </c>
      <c r="R37" s="7">
        <f t="shared" ref="R37" si="24">Q37</f>
        <v>300000000</v>
      </c>
      <c r="S37" s="7">
        <f t="shared" ref="S37" si="25">R37</f>
        <v>300000000</v>
      </c>
      <c r="T37" s="7">
        <f t="shared" ref="T37" si="26">S37</f>
        <v>300000000</v>
      </c>
      <c r="U37" s="7">
        <f t="shared" ref="U37" si="27">T37</f>
        <v>300000000</v>
      </c>
      <c r="V37" s="7">
        <f t="shared" ref="V37" si="28">U37</f>
        <v>300000000</v>
      </c>
      <c r="W37" s="7">
        <f t="shared" ref="W37" si="29">V37</f>
        <v>300000000</v>
      </c>
      <c r="X37" s="7">
        <f t="shared" ref="X37" si="30">W37</f>
        <v>300000000</v>
      </c>
      <c r="Y37" s="7">
        <f t="shared" ref="Y37" si="31">X37</f>
        <v>300000000</v>
      </c>
      <c r="Z37" s="7">
        <f t="shared" ref="Z37" si="32">Y37</f>
        <v>300000000</v>
      </c>
      <c r="AA37" s="7">
        <f t="shared" ref="AA37" si="33">Z37</f>
        <v>300000000</v>
      </c>
      <c r="AB37" s="7">
        <f t="shared" ref="AB37" si="34">AA37</f>
        <v>300000000</v>
      </c>
      <c r="AC37" s="7">
        <f t="shared" ref="AC37" si="35">AB37</f>
        <v>300000000</v>
      </c>
      <c r="AD37" s="7">
        <f t="shared" ref="AD37" si="36">AC37</f>
        <v>300000000</v>
      </c>
      <c r="AE37" s="7">
        <f t="shared" ref="AE37" si="37">AD37</f>
        <v>300000000</v>
      </c>
      <c r="AF37" s="7">
        <f t="shared" ref="AF37" si="38">AE37</f>
        <v>300000000</v>
      </c>
      <c r="AG37" s="7">
        <f t="shared" ref="AG37" si="39">AF37</f>
        <v>300000000</v>
      </c>
      <c r="AH37" s="7">
        <f t="shared" ref="AH37" si="40">AG37</f>
        <v>300000000</v>
      </c>
      <c r="AI37" s="7"/>
      <c r="AJ37" s="7"/>
    </row>
    <row r="38" spans="1:36" x14ac:dyDescent="0.25">
      <c r="A38" t="s">
        <v>277</v>
      </c>
      <c r="B38" t="s">
        <v>272</v>
      </c>
      <c r="C38" s="7"/>
      <c r="D38" s="7">
        <f>INDEX('AEO Table 8'!22:22,MATCH(Calculations!D36,'AEO Table 8'!13:13,0))*10^6</f>
        <v>784792236</v>
      </c>
      <c r="E38" s="7">
        <f>INDEX('AEO Table 8'!22:22,MATCH(Calculations!E36,'AEO Table 8'!13:13,0))*10^6</f>
        <v>760580200</v>
      </c>
      <c r="F38" s="7">
        <f>INDEX('AEO Table 8'!22:22,MATCH(Calculations!F36,'AEO Table 8'!13:13,0))*10^6</f>
        <v>736682861</v>
      </c>
      <c r="G38" s="7">
        <f>INDEX('AEO Table 8'!22:22,MATCH(Calculations!G36,'AEO Table 8'!13:13,0))*10^6</f>
        <v>749797546</v>
      </c>
      <c r="H38" s="7">
        <f>INDEX('AEO Table 8'!22:22,MATCH(Calculations!H36,'AEO Table 8'!13:13,0))*10^6</f>
        <v>752926758</v>
      </c>
      <c r="I38" s="7">
        <f>INDEX('AEO Table 8'!22:22,MATCH(Calculations!I36,'AEO Table 8'!13:13,0))*10^6</f>
        <v>744938965</v>
      </c>
      <c r="J38" s="7">
        <f>INDEX('AEO Table 8'!22:22,MATCH(Calculations!J36,'AEO Table 8'!13:13,0))*10^6</f>
        <v>641466919</v>
      </c>
      <c r="K38" s="7">
        <f>INDEX('AEO Table 8'!22:22,MATCH(Calculations!K36,'AEO Table 8'!13:13,0))*10^6</f>
        <v>576479431</v>
      </c>
      <c r="L38" s="7">
        <f>INDEX('AEO Table 8'!22:22,MATCH(Calculations!L36,'AEO Table 8'!13:13,0))*10^6</f>
        <v>556949219</v>
      </c>
      <c r="M38" s="7">
        <f>INDEX('AEO Table 8'!22:22,MATCH(Calculations!M36,'AEO Table 8'!13:13,0))*10^6</f>
        <v>505982697</v>
      </c>
      <c r="N38" s="7">
        <f>INDEX('AEO Table 8'!22:22,MATCH(Calculations!N36,'AEO Table 8'!13:13,0))*10^6</f>
        <v>506731659</v>
      </c>
      <c r="O38" s="7">
        <f>INDEX('AEO Table 8'!22:22,MATCH(Calculations!O36,'AEO Table 8'!13:13,0))*10^6</f>
        <v>490309692</v>
      </c>
      <c r="P38" s="7">
        <f>INDEX('AEO Table 8'!22:22,MATCH(Calculations!P36,'AEO Table 8'!13:13,0))*10^6</f>
        <v>480153687</v>
      </c>
      <c r="Q38" s="7">
        <f>INDEX('AEO Table 8'!22:22,MATCH(Calculations!Q36,'AEO Table 8'!13:13,0))*10^6</f>
        <v>472433502</v>
      </c>
      <c r="R38" s="7">
        <f>INDEX('AEO Table 8'!22:22,MATCH(Calculations!R36,'AEO Table 8'!13:13,0))*10^6</f>
        <v>455696442</v>
      </c>
      <c r="S38" s="7">
        <f>INDEX('AEO Table 8'!22:22,MATCH(Calculations!S36,'AEO Table 8'!13:13,0))*10^6</f>
        <v>457101471</v>
      </c>
      <c r="T38" s="7">
        <f>INDEX('AEO Table 8'!22:22,MATCH(Calculations!T36,'AEO Table 8'!13:13,0))*10^6</f>
        <v>448752869</v>
      </c>
      <c r="U38" s="7">
        <f>INDEX('AEO Table 8'!22:22,MATCH(Calculations!U36,'AEO Table 8'!13:13,0))*10^6</f>
        <v>432321045</v>
      </c>
      <c r="V38" s="7">
        <f>INDEX('AEO Table 8'!22:22,MATCH(Calculations!V36,'AEO Table 8'!13:13,0))*10^6</f>
        <v>425242676</v>
      </c>
      <c r="W38" s="7">
        <f>INDEX('AEO Table 8'!22:22,MATCH(Calculations!W36,'AEO Table 8'!13:13,0))*10^6</f>
        <v>425242676</v>
      </c>
      <c r="X38" s="7">
        <f>INDEX('AEO Table 8'!22:22,MATCH(Calculations!X36,'AEO Table 8'!13:13,0))*10^6</f>
        <v>425587524</v>
      </c>
      <c r="Y38" s="7">
        <f>INDEX('AEO Table 8'!22:22,MATCH(Calculations!Y36,'AEO Table 8'!13:13,0))*10^6</f>
        <v>426839600</v>
      </c>
      <c r="Z38" s="7">
        <f>INDEX('AEO Table 8'!22:22,MATCH(Calculations!Z36,'AEO Table 8'!13:13,0))*10^6</f>
        <v>427745178</v>
      </c>
      <c r="AA38" s="7">
        <f>INDEX('AEO Table 8'!22:22,MATCH(Calculations!AA36,'AEO Table 8'!13:13,0))*10^6</f>
        <v>409677307</v>
      </c>
      <c r="AB38" s="7">
        <f>INDEX('AEO Table 8'!22:22,MATCH(Calculations!AB36,'AEO Table 8'!13:13,0))*10^6</f>
        <v>364577942</v>
      </c>
      <c r="AC38" s="7">
        <f>INDEX('AEO Table 8'!22:22,MATCH(Calculations!AC36,'AEO Table 8'!13:13,0))*10^6</f>
        <v>365396484</v>
      </c>
      <c r="AD38" s="7">
        <f>INDEX('AEO Table 8'!22:22,MATCH(Calculations!AD36,'AEO Table 8'!13:13,0))*10^6</f>
        <v>365822540</v>
      </c>
      <c r="AE38" s="7">
        <f>INDEX('AEO Table 8'!22:22,MATCH(Calculations!AE36,'AEO Table 8'!13:13,0))*10^6</f>
        <v>358454559</v>
      </c>
      <c r="AF38" s="7">
        <f>INDEX('AEO Table 8'!22:22,MATCH(Calculations!AF36,'AEO Table 8'!13:13,0))*10^6</f>
        <v>343637939</v>
      </c>
      <c r="AG38" s="7">
        <f>INDEX('AEO Table 8'!22:22,MATCH(Calculations!AG36,'AEO Table 8'!13:13,0))*10^6</f>
        <v>343958557</v>
      </c>
      <c r="AH38" s="7">
        <f>INDEX('AEO Table 8'!22:22,MATCH(Calculations!AH36,'AEO Table 8'!13:13,0))*10^6</f>
        <v>344421967</v>
      </c>
      <c r="AI38" s="7"/>
      <c r="AJ38" s="7"/>
    </row>
    <row r="39" spans="1:36" x14ac:dyDescent="0.25">
      <c r="A39" t="s">
        <v>274</v>
      </c>
      <c r="C39" s="8"/>
      <c r="D39" s="8">
        <f t="shared" ref="D39:P39" si="41">D37/D38</f>
        <v>0.3822667786942785</v>
      </c>
      <c r="E39" s="8">
        <f t="shared" si="41"/>
        <v>0.39443572157150553</v>
      </c>
      <c r="F39" s="8">
        <f t="shared" si="41"/>
        <v>0.40723086674334885</v>
      </c>
      <c r="G39" s="8">
        <f t="shared" si="41"/>
        <v>0.40010800462129015</v>
      </c>
      <c r="H39" s="8">
        <f t="shared" si="41"/>
        <v>0.39844513003746906</v>
      </c>
      <c r="I39" s="8">
        <f t="shared" si="41"/>
        <v>0.40271755686722605</v>
      </c>
      <c r="J39" s="8">
        <f t="shared" si="41"/>
        <v>0.46767805340247015</v>
      </c>
      <c r="K39" s="8">
        <f t="shared" si="41"/>
        <v>0.52040018059204618</v>
      </c>
      <c r="L39" s="8">
        <f t="shared" si="41"/>
        <v>0.53864874887274061</v>
      </c>
      <c r="M39" s="8">
        <f t="shared" si="41"/>
        <v>0.59290565028946041</v>
      </c>
      <c r="N39" s="8">
        <f t="shared" si="41"/>
        <v>0.59202932098623817</v>
      </c>
      <c r="O39" s="8">
        <f t="shared" si="41"/>
        <v>0.61185818859970653</v>
      </c>
      <c r="P39" s="8">
        <f t="shared" si="41"/>
        <v>0.62479995077076222</v>
      </c>
      <c r="Q39" s="8">
        <f t="shared" ref="Q39:AA39" si="42">Q37/Q38</f>
        <v>0.63501000401110419</v>
      </c>
      <c r="R39" s="8">
        <f t="shared" si="42"/>
        <v>0.65833298737934842</v>
      </c>
      <c r="S39" s="8">
        <f t="shared" si="42"/>
        <v>0.65630941712720936</v>
      </c>
      <c r="T39" s="8">
        <f t="shared" si="42"/>
        <v>0.66851940282525524</v>
      </c>
      <c r="U39" s="8">
        <f t="shared" si="42"/>
        <v>0.69392874455140163</v>
      </c>
      <c r="V39" s="8">
        <f t="shared" si="42"/>
        <v>0.70547952247389201</v>
      </c>
      <c r="W39" s="8">
        <f t="shared" si="42"/>
        <v>0.70547952247389201</v>
      </c>
      <c r="X39" s="8">
        <f t="shared" si="42"/>
        <v>0.70490788165115481</v>
      </c>
      <c r="Y39" s="8">
        <f t="shared" si="42"/>
        <v>0.70284013010976487</v>
      </c>
      <c r="Z39" s="8">
        <f t="shared" si="42"/>
        <v>0.70135214943323099</v>
      </c>
      <c r="AA39" s="8">
        <f t="shared" si="42"/>
        <v>0.73228366539716583</v>
      </c>
      <c r="AB39" s="8">
        <f t="shared" ref="AB39:AH39" si="43">AB37/AB38</f>
        <v>0.82286931116638973</v>
      </c>
      <c r="AC39" s="8">
        <f t="shared" si="43"/>
        <v>0.82102596258151184</v>
      </c>
      <c r="AD39" s="8">
        <f t="shared" si="43"/>
        <v>0.82006975294633289</v>
      </c>
      <c r="AE39" s="8">
        <f t="shared" si="43"/>
        <v>0.83692616669997488</v>
      </c>
      <c r="AF39" s="8">
        <f t="shared" si="43"/>
        <v>0.8730118707876432</v>
      </c>
      <c r="AG39" s="8">
        <f t="shared" si="43"/>
        <v>0.87219810030776468</v>
      </c>
      <c r="AH39" s="8">
        <f t="shared" si="43"/>
        <v>0.87102458247095493</v>
      </c>
      <c r="AI39" s="8"/>
      <c r="AJ39" s="8"/>
    </row>
    <row r="41" spans="1:36" x14ac:dyDescent="0.25">
      <c r="A41" s="15" t="s">
        <v>275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</row>
    <row r="42" spans="1:36" x14ac:dyDescent="0.25">
      <c r="A42" s="13" t="s">
        <v>236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ht="13.9" customHeight="1" x14ac:dyDescent="0.25">
      <c r="A43" s="18" t="s">
        <v>244</v>
      </c>
      <c r="B43" s="8" t="s">
        <v>0</v>
      </c>
      <c r="C43" s="8">
        <v>2019</v>
      </c>
      <c r="D43" s="8">
        <v>2020</v>
      </c>
      <c r="E43" s="8">
        <v>2021</v>
      </c>
      <c r="F43" s="8">
        <v>2022</v>
      </c>
      <c r="G43" s="8">
        <v>2023</v>
      </c>
      <c r="H43" s="8">
        <v>2024</v>
      </c>
      <c r="I43" s="8">
        <v>2025</v>
      </c>
      <c r="J43" s="8">
        <v>2026</v>
      </c>
      <c r="K43" s="8">
        <v>2027</v>
      </c>
      <c r="L43" s="8">
        <v>2028</v>
      </c>
      <c r="M43" s="8">
        <v>2029</v>
      </c>
      <c r="N43" s="8">
        <v>2030</v>
      </c>
      <c r="O43" s="8">
        <v>2031</v>
      </c>
      <c r="P43" s="8">
        <v>2032</v>
      </c>
      <c r="Q43" s="8">
        <v>2033</v>
      </c>
      <c r="R43" s="8">
        <v>2034</v>
      </c>
      <c r="S43" s="8">
        <v>2035</v>
      </c>
      <c r="T43" s="8">
        <v>2036</v>
      </c>
      <c r="U43" s="8">
        <v>2037</v>
      </c>
      <c r="V43" s="8">
        <v>2038</v>
      </c>
      <c r="W43" s="8">
        <v>2039</v>
      </c>
      <c r="X43" s="8">
        <v>2040</v>
      </c>
      <c r="Y43" s="8">
        <v>2041</v>
      </c>
      <c r="Z43" s="8">
        <v>2042</v>
      </c>
      <c r="AA43" s="8">
        <v>2043</v>
      </c>
      <c r="AB43" s="8">
        <v>2044</v>
      </c>
      <c r="AC43" s="8">
        <v>2045</v>
      </c>
      <c r="AD43" s="8">
        <v>2046</v>
      </c>
      <c r="AE43" s="8">
        <v>2047</v>
      </c>
      <c r="AF43" s="8">
        <v>2048</v>
      </c>
      <c r="AG43" s="8">
        <v>2049</v>
      </c>
      <c r="AH43" s="8">
        <v>2050</v>
      </c>
      <c r="AI43" s="8"/>
      <c r="AJ43" s="8"/>
    </row>
    <row r="44" spans="1:36" x14ac:dyDescent="0.25">
      <c r="A44" t="s">
        <v>280</v>
      </c>
      <c r="B44" s="8" t="s">
        <v>312</v>
      </c>
      <c r="C44" s="7">
        <f>'Subsidies Paid'!K14*10^9</f>
        <v>100000000</v>
      </c>
      <c r="D44" s="7">
        <f>C44</f>
        <v>100000000</v>
      </c>
      <c r="E44" s="7">
        <f>D44</f>
        <v>100000000</v>
      </c>
      <c r="F44" s="7">
        <f t="shared" ref="F44:P44" si="44">E44</f>
        <v>100000000</v>
      </c>
      <c r="G44" s="7">
        <f t="shared" si="44"/>
        <v>100000000</v>
      </c>
      <c r="H44" s="7">
        <f t="shared" si="44"/>
        <v>100000000</v>
      </c>
      <c r="I44" s="7">
        <f t="shared" si="44"/>
        <v>100000000</v>
      </c>
      <c r="J44" s="7">
        <f t="shared" si="44"/>
        <v>100000000</v>
      </c>
      <c r="K44" s="7">
        <f t="shared" si="44"/>
        <v>100000000</v>
      </c>
      <c r="L44" s="7">
        <f t="shared" si="44"/>
        <v>100000000</v>
      </c>
      <c r="M44" s="7">
        <f t="shared" si="44"/>
        <v>100000000</v>
      </c>
      <c r="N44" s="7">
        <f t="shared" si="44"/>
        <v>100000000</v>
      </c>
      <c r="O44" s="7">
        <f t="shared" si="44"/>
        <v>100000000</v>
      </c>
      <c r="P44" s="7">
        <f t="shared" si="44"/>
        <v>100000000</v>
      </c>
      <c r="Q44" s="7">
        <f t="shared" ref="Q44" si="45">P44</f>
        <v>100000000</v>
      </c>
      <c r="R44" s="7">
        <f t="shared" ref="R44" si="46">Q44</f>
        <v>100000000</v>
      </c>
      <c r="S44" s="7">
        <f t="shared" ref="S44" si="47">R44</f>
        <v>100000000</v>
      </c>
      <c r="T44" s="7">
        <f t="shared" ref="T44" si="48">S44</f>
        <v>100000000</v>
      </c>
      <c r="U44" s="7">
        <f t="shared" ref="U44" si="49">T44</f>
        <v>100000000</v>
      </c>
      <c r="V44" s="7">
        <f t="shared" ref="V44" si="50">U44</f>
        <v>100000000</v>
      </c>
      <c r="W44" s="7">
        <f t="shared" ref="W44" si="51">V44</f>
        <v>100000000</v>
      </c>
      <c r="X44" s="7">
        <f t="shared" ref="X44" si="52">W44</f>
        <v>100000000</v>
      </c>
      <c r="Y44" s="7">
        <f t="shared" ref="Y44" si="53">X44</f>
        <v>100000000</v>
      </c>
      <c r="Z44" s="7">
        <f t="shared" ref="Z44" si="54">Y44</f>
        <v>100000000</v>
      </c>
      <c r="AA44" s="7">
        <f t="shared" ref="AA44" si="55">Z44</f>
        <v>100000000</v>
      </c>
      <c r="AB44" s="7">
        <f t="shared" ref="AB44" si="56">AA44</f>
        <v>100000000</v>
      </c>
      <c r="AC44" s="7">
        <f t="shared" ref="AC44" si="57">AB44</f>
        <v>100000000</v>
      </c>
      <c r="AD44" s="7">
        <f t="shared" ref="AD44" si="58">AC44</f>
        <v>100000000</v>
      </c>
      <c r="AE44" s="7">
        <f t="shared" ref="AE44" si="59">AD44</f>
        <v>100000000</v>
      </c>
      <c r="AF44" s="7">
        <f t="shared" ref="AF44" si="60">AE44</f>
        <v>100000000</v>
      </c>
      <c r="AG44" s="7">
        <f t="shared" ref="AG44" si="61">AF44</f>
        <v>100000000</v>
      </c>
      <c r="AH44" s="7">
        <f t="shared" ref="AH44" si="62">AG44</f>
        <v>100000000</v>
      </c>
      <c r="AI44" s="7"/>
      <c r="AJ44" s="7"/>
    </row>
    <row r="45" spans="1:36" x14ac:dyDescent="0.25">
      <c r="A45" t="s">
        <v>281</v>
      </c>
      <c r="B45" t="s">
        <v>271</v>
      </c>
      <c r="C45" s="7"/>
      <c r="D45" s="7">
        <f>INDEX('AEO Table 1'!19:19,MATCH(Calculations!D43,'AEO Table 1'!13:13,0))*10^15</f>
        <v>1.0784114E+16</v>
      </c>
      <c r="E45" s="7">
        <f>INDEX('AEO Table 1'!19:19,MATCH(Calculations!E43,'AEO Table 1'!13:13,0))*10^15</f>
        <v>1.2618449E+16</v>
      </c>
      <c r="F45" s="7">
        <f>INDEX('AEO Table 1'!19:19,MATCH(Calculations!F43,'AEO Table 1'!13:13,0))*10^15</f>
        <v>1.3002274E+16</v>
      </c>
      <c r="G45" s="7">
        <f>INDEX('AEO Table 1'!19:19,MATCH(Calculations!G43,'AEO Table 1'!13:13,0))*10^15</f>
        <v>1.1427409E+16</v>
      </c>
      <c r="H45" s="7">
        <f>INDEX('AEO Table 1'!19:19,MATCH(Calculations!H43,'AEO Table 1'!13:13,0))*10^15</f>
        <v>1.0139303E+16</v>
      </c>
      <c r="I45" s="7">
        <f>INDEX('AEO Table 1'!19:19,MATCH(Calculations!I43,'AEO Table 1'!13:13,0))*10^15</f>
        <v>8502703000000000</v>
      </c>
      <c r="J45" s="7">
        <f>INDEX('AEO Table 1'!19:19,MATCH(Calculations!J43,'AEO Table 1'!13:13,0))*10^15</f>
        <v>8564249000000000</v>
      </c>
      <c r="K45" s="7">
        <f>INDEX('AEO Table 1'!19:19,MATCH(Calculations!K43,'AEO Table 1'!13:13,0))*10^15</f>
        <v>8376678999999999</v>
      </c>
      <c r="L45" s="7">
        <f>INDEX('AEO Table 1'!19:19,MATCH(Calculations!L43,'AEO Table 1'!13:13,0))*10^15</f>
        <v>8404305000000001</v>
      </c>
      <c r="M45" s="7">
        <f>INDEX('AEO Table 1'!19:19,MATCH(Calculations!M43,'AEO Table 1'!13:13,0))*10^15</f>
        <v>8389068999999999</v>
      </c>
      <c r="N45" s="7">
        <f>INDEX('AEO Table 1'!19:19,MATCH(Calculations!N43,'AEO Table 1'!13:13,0))*10^15</f>
        <v>8429992000000000</v>
      </c>
      <c r="O45" s="7">
        <f>INDEX('AEO Table 1'!19:19,MATCH(Calculations!O43,'AEO Table 1'!13:13,0))*10^15</f>
        <v>8341984999999999</v>
      </c>
      <c r="P45" s="7">
        <f>INDEX('AEO Table 1'!19:19,MATCH(Calculations!P43,'AEO Table 1'!13:13,0))*10^15</f>
        <v>8220649000000000</v>
      </c>
      <c r="Q45" s="7">
        <f>INDEX('AEO Table 1'!19:19,MATCH(Calculations!Q43,'AEO Table 1'!13:13,0))*10^15</f>
        <v>8189446999999999</v>
      </c>
      <c r="R45" s="7">
        <f>INDEX('AEO Table 1'!19:19,MATCH(Calculations!R43,'AEO Table 1'!13:13,0))*10^15</f>
        <v>8077508999999999</v>
      </c>
      <c r="S45" s="7">
        <f>INDEX('AEO Table 1'!19:19,MATCH(Calculations!S43,'AEO Table 1'!13:13,0))*10^15</f>
        <v>7964702000000000</v>
      </c>
      <c r="T45" s="7">
        <f>INDEX('AEO Table 1'!19:19,MATCH(Calculations!T43,'AEO Table 1'!13:13,0))*10^15</f>
        <v>7896936000000000</v>
      </c>
      <c r="U45" s="7">
        <f>INDEX('AEO Table 1'!19:19,MATCH(Calculations!U43,'AEO Table 1'!13:13,0))*10^15</f>
        <v>7827104000000000</v>
      </c>
      <c r="V45" s="7">
        <f>INDEX('AEO Table 1'!19:19,MATCH(Calculations!V43,'AEO Table 1'!13:13,0))*10^15</f>
        <v>7718163000000000</v>
      </c>
      <c r="W45" s="7">
        <f>INDEX('AEO Table 1'!19:19,MATCH(Calculations!W43,'AEO Table 1'!13:13,0))*10^15</f>
        <v>7705905000000000</v>
      </c>
      <c r="X45" s="7">
        <f>INDEX('AEO Table 1'!19:19,MATCH(Calculations!X43,'AEO Table 1'!13:13,0))*10^15</f>
        <v>7633009000000000</v>
      </c>
      <c r="Y45" s="7">
        <f>INDEX('AEO Table 1'!19:19,MATCH(Calculations!Y43,'AEO Table 1'!13:13,0))*10^15</f>
        <v>7585832000000000</v>
      </c>
      <c r="Z45" s="7">
        <f>INDEX('AEO Table 1'!19:19,MATCH(Calculations!Z43,'AEO Table 1'!13:13,0))*10^15</f>
        <v>7586134000000000</v>
      </c>
      <c r="AA45" s="7">
        <f>INDEX('AEO Table 1'!19:19,MATCH(Calculations!AA43,'AEO Table 1'!13:13,0))*10^15</f>
        <v>7613787000000000</v>
      </c>
      <c r="AB45" s="7">
        <f>INDEX('AEO Table 1'!19:19,MATCH(Calculations!AB43,'AEO Table 1'!13:13,0))*10^15</f>
        <v>7630188000000000</v>
      </c>
      <c r="AC45" s="7">
        <f>INDEX('AEO Table 1'!19:19,MATCH(Calculations!AC43,'AEO Table 1'!13:13,0))*10^15</f>
        <v>7499932000000000</v>
      </c>
      <c r="AD45" s="7">
        <f>INDEX('AEO Table 1'!19:19,MATCH(Calculations!AD43,'AEO Table 1'!13:13,0))*10^15</f>
        <v>7438654000000000</v>
      </c>
      <c r="AE45" s="7">
        <f>INDEX('AEO Table 1'!19:19,MATCH(Calculations!AE43,'AEO Table 1'!13:13,0))*10^15</f>
        <v>7403985000000000</v>
      </c>
      <c r="AF45" s="7">
        <f>INDEX('AEO Table 1'!19:19,MATCH(Calculations!AF43,'AEO Table 1'!13:13,0))*10^15</f>
        <v>7327478000000000</v>
      </c>
      <c r="AG45" s="7">
        <f>INDEX('AEO Table 1'!19:19,MATCH(Calculations!AG43,'AEO Table 1'!13:13,0))*10^15</f>
        <v>7267259000000000</v>
      </c>
      <c r="AH45" s="7">
        <f>INDEX('AEO Table 1'!19:19,MATCH(Calculations!AH43,'AEO Table 1'!13:13,0))*10^15</f>
        <v>7287380000000000</v>
      </c>
      <c r="AI45" s="7"/>
      <c r="AJ45" s="7"/>
    </row>
    <row r="46" spans="1:36" x14ac:dyDescent="0.25">
      <c r="A46" t="s">
        <v>298</v>
      </c>
      <c r="C46" s="7"/>
      <c r="D46" s="8">
        <f t="shared" ref="D46:P46" si="63">D44/D45</f>
        <v>9.2728990068168788E-9</v>
      </c>
      <c r="E46" s="7">
        <f>E44/E45</f>
        <v>7.9249042414008255E-9</v>
      </c>
      <c r="F46" s="8">
        <f t="shared" si="63"/>
        <v>7.6909623655062182E-9</v>
      </c>
      <c r="G46" s="8">
        <f t="shared" si="63"/>
        <v>8.7508900749067447E-9</v>
      </c>
      <c r="H46" s="8">
        <f t="shared" si="63"/>
        <v>9.8626108717729418E-9</v>
      </c>
      <c r="I46" s="8">
        <f t="shared" si="63"/>
        <v>1.1760965895198269E-8</v>
      </c>
      <c r="J46" s="8">
        <f t="shared" si="63"/>
        <v>1.1676447053325983E-8</v>
      </c>
      <c r="K46" s="8">
        <f t="shared" si="63"/>
        <v>1.1937905224731665E-8</v>
      </c>
      <c r="L46" s="8">
        <f t="shared" si="63"/>
        <v>1.1898663839544137E-8</v>
      </c>
      <c r="M46" s="8">
        <f t="shared" si="63"/>
        <v>1.1920273870676235E-8</v>
      </c>
      <c r="N46" s="8">
        <f t="shared" si="63"/>
        <v>1.1862407461359394E-8</v>
      </c>
      <c r="O46" s="8">
        <f t="shared" si="63"/>
        <v>1.1987554520896407E-8</v>
      </c>
      <c r="P46" s="8">
        <f t="shared" si="63"/>
        <v>1.2164489689317716E-8</v>
      </c>
      <c r="Q46" s="8">
        <f t="shared" ref="Q46:AH46" si="64">Q44/Q45</f>
        <v>1.2210836702404938E-8</v>
      </c>
      <c r="R46" s="8">
        <f t="shared" si="64"/>
        <v>1.2380054296442135E-8</v>
      </c>
      <c r="S46" s="8">
        <f t="shared" si="64"/>
        <v>1.2555397552852574E-8</v>
      </c>
      <c r="T46" s="8">
        <f t="shared" si="64"/>
        <v>1.2663139222604818E-8</v>
      </c>
      <c r="U46" s="8">
        <f t="shared" si="64"/>
        <v>1.2776117450336676E-8</v>
      </c>
      <c r="V46" s="8">
        <f t="shared" si="64"/>
        <v>1.2956450906776651E-8</v>
      </c>
      <c r="W46" s="8">
        <f t="shared" si="64"/>
        <v>1.2977061097950209E-8</v>
      </c>
      <c r="X46" s="8">
        <f t="shared" si="64"/>
        <v>1.3100993330415306E-8</v>
      </c>
      <c r="Y46" s="8">
        <f t="shared" si="64"/>
        <v>1.3182469635499441E-8</v>
      </c>
      <c r="Z46" s="8">
        <f t="shared" si="64"/>
        <v>1.3181944848324589E-8</v>
      </c>
      <c r="AA46" s="8">
        <f t="shared" si="64"/>
        <v>1.3134068499683535E-8</v>
      </c>
      <c r="AB46" s="8">
        <f t="shared" si="64"/>
        <v>1.3105836972824261E-8</v>
      </c>
      <c r="AC46" s="8">
        <f t="shared" si="64"/>
        <v>1.3333454223318291E-8</v>
      </c>
      <c r="AD46" s="8">
        <f t="shared" si="64"/>
        <v>1.3443292294546836E-8</v>
      </c>
      <c r="AE46" s="8">
        <f t="shared" si="64"/>
        <v>1.350624022063794E-8</v>
      </c>
      <c r="AF46" s="8">
        <f t="shared" si="64"/>
        <v>1.3647260353425831E-8</v>
      </c>
      <c r="AG46" s="8">
        <f t="shared" si="64"/>
        <v>1.3760346232327759E-8</v>
      </c>
      <c r="AH46" s="8">
        <f t="shared" si="64"/>
        <v>1.3722352889515848E-8</v>
      </c>
      <c r="AI46" s="8"/>
      <c r="AJ46" s="8"/>
    </row>
    <row r="48" spans="1:36" x14ac:dyDescent="0.25">
      <c r="A48" s="18" t="s">
        <v>257</v>
      </c>
    </row>
    <row r="49" spans="1:36" x14ac:dyDescent="0.25">
      <c r="A49" t="s">
        <v>280</v>
      </c>
      <c r="B49" s="8" t="s">
        <v>312</v>
      </c>
      <c r="D49" s="50">
        <f>'Subsidies Paid'!H13</f>
        <v>53000000</v>
      </c>
      <c r="E49" s="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x14ac:dyDescent="0.25">
      <c r="A50" t="s">
        <v>281</v>
      </c>
      <c r="B50" t="s">
        <v>271</v>
      </c>
      <c r="C50" s="50"/>
      <c r="D50" s="50">
        <f>INDEX('AEO Table 1'!19:19,MATCH(Calculations!D43,'AEO Table 1'!13:13,0))*10^15</f>
        <v>1.0784114E+16</v>
      </c>
      <c r="E50" s="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x14ac:dyDescent="0.25">
      <c r="A51" s="8" t="s">
        <v>298</v>
      </c>
      <c r="C51" s="7"/>
      <c r="D51" s="7">
        <f>D49/D50</f>
        <v>4.9146364736129455E-9</v>
      </c>
      <c r="E51" s="7">
        <f>D51</f>
        <v>4.9146364736129455E-9</v>
      </c>
      <c r="F51" s="7">
        <f>E51</f>
        <v>4.9146364736129455E-9</v>
      </c>
      <c r="G51" s="8">
        <f t="shared" ref="G51:AH51" si="65">F51</f>
        <v>4.9146364736129455E-9</v>
      </c>
      <c r="H51" s="8">
        <f t="shared" si="65"/>
        <v>4.9146364736129455E-9</v>
      </c>
      <c r="I51" s="8">
        <f t="shared" si="65"/>
        <v>4.9146364736129455E-9</v>
      </c>
      <c r="J51" s="8">
        <f t="shared" si="65"/>
        <v>4.9146364736129455E-9</v>
      </c>
      <c r="K51" s="8">
        <f t="shared" si="65"/>
        <v>4.9146364736129455E-9</v>
      </c>
      <c r="L51" s="8">
        <f t="shared" si="65"/>
        <v>4.9146364736129455E-9</v>
      </c>
      <c r="M51" s="8">
        <f t="shared" si="65"/>
        <v>4.9146364736129455E-9</v>
      </c>
      <c r="N51" s="8">
        <f t="shared" si="65"/>
        <v>4.9146364736129455E-9</v>
      </c>
      <c r="O51" s="8">
        <f t="shared" si="65"/>
        <v>4.9146364736129455E-9</v>
      </c>
      <c r="P51" s="8">
        <f t="shared" si="65"/>
        <v>4.9146364736129455E-9</v>
      </c>
      <c r="Q51" s="8">
        <f t="shared" si="65"/>
        <v>4.9146364736129455E-9</v>
      </c>
      <c r="R51" s="8">
        <f t="shared" si="65"/>
        <v>4.9146364736129455E-9</v>
      </c>
      <c r="S51" s="8">
        <f t="shared" si="65"/>
        <v>4.9146364736129455E-9</v>
      </c>
      <c r="T51" s="8">
        <f t="shared" si="65"/>
        <v>4.9146364736129455E-9</v>
      </c>
      <c r="U51" s="8">
        <f t="shared" si="65"/>
        <v>4.9146364736129455E-9</v>
      </c>
      <c r="V51" s="8">
        <f t="shared" si="65"/>
        <v>4.9146364736129455E-9</v>
      </c>
      <c r="W51" s="8">
        <f t="shared" si="65"/>
        <v>4.9146364736129455E-9</v>
      </c>
      <c r="X51" s="8">
        <f t="shared" si="65"/>
        <v>4.9146364736129455E-9</v>
      </c>
      <c r="Y51" s="8">
        <f t="shared" si="65"/>
        <v>4.9146364736129455E-9</v>
      </c>
      <c r="Z51" s="8">
        <f t="shared" si="65"/>
        <v>4.9146364736129455E-9</v>
      </c>
      <c r="AA51" s="8">
        <f t="shared" si="65"/>
        <v>4.9146364736129455E-9</v>
      </c>
      <c r="AB51" s="8">
        <f t="shared" si="65"/>
        <v>4.9146364736129455E-9</v>
      </c>
      <c r="AC51" s="8">
        <f t="shared" si="65"/>
        <v>4.9146364736129455E-9</v>
      </c>
      <c r="AD51" s="8">
        <f t="shared" si="65"/>
        <v>4.9146364736129455E-9</v>
      </c>
      <c r="AE51" s="8">
        <f t="shared" si="65"/>
        <v>4.9146364736129455E-9</v>
      </c>
      <c r="AF51" s="8">
        <f t="shared" si="65"/>
        <v>4.9146364736129455E-9</v>
      </c>
      <c r="AG51" s="8">
        <f t="shared" si="65"/>
        <v>4.9146364736129455E-9</v>
      </c>
      <c r="AH51" s="8">
        <f t="shared" si="65"/>
        <v>4.9146364736129455E-9</v>
      </c>
      <c r="AI51" s="8"/>
      <c r="AJ51" s="8"/>
    </row>
    <row r="53" spans="1:36" x14ac:dyDescent="0.25">
      <c r="A53" s="13" t="s">
        <v>282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spans="1:36" x14ac:dyDescent="0.25">
      <c r="A54" s="20" t="s">
        <v>30</v>
      </c>
      <c r="B54" s="8" t="s">
        <v>0</v>
      </c>
      <c r="C54" s="8">
        <v>2019</v>
      </c>
      <c r="D54" s="8">
        <v>2020</v>
      </c>
      <c r="E54" s="8">
        <v>2021</v>
      </c>
      <c r="F54" s="8">
        <v>2022</v>
      </c>
      <c r="G54" s="8">
        <v>2023</v>
      </c>
      <c r="H54" s="8">
        <v>2024</v>
      </c>
      <c r="I54" s="8">
        <v>2025</v>
      </c>
      <c r="J54" s="8">
        <v>2026</v>
      </c>
      <c r="K54" s="8">
        <v>2027</v>
      </c>
      <c r="L54" s="8">
        <v>2028</v>
      </c>
      <c r="M54" s="8">
        <v>2029</v>
      </c>
      <c r="N54" s="8">
        <v>2030</v>
      </c>
      <c r="O54" s="8">
        <v>2031</v>
      </c>
      <c r="P54" s="8">
        <v>2032</v>
      </c>
      <c r="Q54" s="8">
        <v>2033</v>
      </c>
      <c r="R54" s="8">
        <v>2034</v>
      </c>
      <c r="S54" s="8">
        <v>2035</v>
      </c>
      <c r="T54" s="8">
        <v>2036</v>
      </c>
      <c r="U54" s="8">
        <v>2037</v>
      </c>
      <c r="V54" s="8">
        <v>2038</v>
      </c>
      <c r="W54" s="8">
        <v>2039</v>
      </c>
      <c r="X54" s="8">
        <v>2040</v>
      </c>
      <c r="Y54" s="8">
        <v>2041</v>
      </c>
      <c r="Z54" s="8">
        <v>2042</v>
      </c>
      <c r="AA54" s="8">
        <v>2043</v>
      </c>
      <c r="AB54" s="8">
        <v>2044</v>
      </c>
      <c r="AC54" s="8">
        <v>2045</v>
      </c>
      <c r="AD54" s="8">
        <v>2046</v>
      </c>
      <c r="AE54" s="8">
        <v>2047</v>
      </c>
      <c r="AF54" s="8">
        <v>2048</v>
      </c>
      <c r="AG54" s="8">
        <v>2049</v>
      </c>
      <c r="AH54" s="8">
        <v>2050</v>
      </c>
      <c r="AI54" s="8"/>
      <c r="AJ54" s="8"/>
    </row>
    <row r="55" spans="1:36" x14ac:dyDescent="0.25">
      <c r="A55" s="8" t="s">
        <v>289</v>
      </c>
      <c r="B55" s="8" t="s">
        <v>312</v>
      </c>
      <c r="C55" s="7">
        <f>'Subsidies Paid'!J16*10^9</f>
        <v>1620000000.0000002</v>
      </c>
      <c r="D55" s="7">
        <f>'Subsidies Paid'!K16*10^9</f>
        <v>1620000000.0000002</v>
      </c>
      <c r="E55" s="7">
        <f>D55</f>
        <v>1620000000.0000002</v>
      </c>
      <c r="F55" s="7">
        <f t="shared" ref="F55:P55" si="66">E55</f>
        <v>1620000000.0000002</v>
      </c>
      <c r="G55" s="7">
        <f t="shared" si="66"/>
        <v>1620000000.0000002</v>
      </c>
      <c r="H55" s="7">
        <f t="shared" si="66"/>
        <v>1620000000.0000002</v>
      </c>
      <c r="I55" s="7">
        <f t="shared" si="66"/>
        <v>1620000000.0000002</v>
      </c>
      <c r="J55" s="7">
        <f t="shared" si="66"/>
        <v>1620000000.0000002</v>
      </c>
      <c r="K55" s="7">
        <f t="shared" si="66"/>
        <v>1620000000.0000002</v>
      </c>
      <c r="L55" s="7">
        <f t="shared" si="66"/>
        <v>1620000000.0000002</v>
      </c>
      <c r="M55" s="7">
        <f t="shared" si="66"/>
        <v>1620000000.0000002</v>
      </c>
      <c r="N55" s="7">
        <f t="shared" si="66"/>
        <v>1620000000.0000002</v>
      </c>
      <c r="O55" s="7">
        <f t="shared" si="66"/>
        <v>1620000000.0000002</v>
      </c>
      <c r="P55" s="7">
        <f t="shared" si="66"/>
        <v>1620000000.0000002</v>
      </c>
      <c r="Q55" s="7">
        <f t="shared" ref="Q55" si="67">P55</f>
        <v>1620000000.0000002</v>
      </c>
      <c r="R55" s="7">
        <f t="shared" ref="R55" si="68">Q55</f>
        <v>1620000000.0000002</v>
      </c>
      <c r="S55" s="7">
        <f t="shared" ref="S55" si="69">R55</f>
        <v>1620000000.0000002</v>
      </c>
      <c r="T55" s="7">
        <f t="shared" ref="T55" si="70">S55</f>
        <v>1620000000.0000002</v>
      </c>
      <c r="U55" s="7">
        <f t="shared" ref="U55" si="71">T55</f>
        <v>1620000000.0000002</v>
      </c>
      <c r="V55" s="7">
        <f t="shared" ref="V55" si="72">U55</f>
        <v>1620000000.0000002</v>
      </c>
      <c r="W55" s="7">
        <f t="shared" ref="W55" si="73">V55</f>
        <v>1620000000.0000002</v>
      </c>
      <c r="X55" s="7">
        <f t="shared" ref="X55" si="74">W55</f>
        <v>1620000000.0000002</v>
      </c>
      <c r="Y55" s="7">
        <f t="shared" ref="Y55" si="75">X55</f>
        <v>1620000000.0000002</v>
      </c>
      <c r="Z55" s="7">
        <f t="shared" ref="Z55" si="76">Y55</f>
        <v>1620000000.0000002</v>
      </c>
      <c r="AA55" s="7">
        <f t="shared" ref="AA55" si="77">Z55</f>
        <v>1620000000.0000002</v>
      </c>
      <c r="AB55" s="7">
        <f t="shared" ref="AB55" si="78">AA55</f>
        <v>1620000000.0000002</v>
      </c>
      <c r="AC55" s="7">
        <f t="shared" ref="AC55" si="79">AB55</f>
        <v>1620000000.0000002</v>
      </c>
      <c r="AD55" s="7">
        <f t="shared" ref="AD55" si="80">AC55</f>
        <v>1620000000.0000002</v>
      </c>
      <c r="AE55" s="7">
        <f t="shared" ref="AE55" si="81">AD55</f>
        <v>1620000000.0000002</v>
      </c>
      <c r="AF55" s="7">
        <f t="shared" ref="AF55" si="82">AE55</f>
        <v>1620000000.0000002</v>
      </c>
      <c r="AG55" s="7">
        <f t="shared" ref="AG55" si="83">AF55</f>
        <v>1620000000.0000002</v>
      </c>
      <c r="AH55" s="7">
        <f t="shared" ref="AH55" si="84">AG55</f>
        <v>1620000000.0000002</v>
      </c>
      <c r="AI55" s="7"/>
      <c r="AJ55" s="7"/>
    </row>
    <row r="56" spans="1:36" x14ac:dyDescent="0.25">
      <c r="A56" s="8" t="s">
        <v>283</v>
      </c>
      <c r="B56" s="8" t="s">
        <v>271</v>
      </c>
      <c r="C56" s="7"/>
      <c r="D56" s="7">
        <f>INDEX('AEO Table 1'!18:18,MATCH(Calculations!D43,'AEO Table 1'!13:13,0))*10^15</f>
        <v>3.5071499000000004E+16</v>
      </c>
      <c r="E56" s="7">
        <f>INDEX('AEO Table 1'!18:18,MATCH(Calculations!E43,'AEO Table 1'!13:13,0))*10^15</f>
        <v>3.3420853E+16</v>
      </c>
      <c r="F56" s="7">
        <f>INDEX('AEO Table 1'!18:18,MATCH(Calculations!F43,'AEO Table 1'!13:13,0))*10^15</f>
        <v>3.4514404E+16</v>
      </c>
      <c r="G56" s="7">
        <f>INDEX('AEO Table 1'!18:18,MATCH(Calculations!G43,'AEO Table 1'!13:13,0))*10^15</f>
        <v>3.6586662E+16</v>
      </c>
      <c r="H56" s="7">
        <f>INDEX('AEO Table 1'!18:18,MATCH(Calculations!H43,'AEO Table 1'!13:13,0))*10^15</f>
        <v>3.8453529E+16</v>
      </c>
      <c r="I56" s="7">
        <f>INDEX('AEO Table 1'!18:18,MATCH(Calculations!I43,'AEO Table 1'!13:13,0))*10^15</f>
        <v>4.0565563E+16</v>
      </c>
      <c r="J56" s="7">
        <f>INDEX('AEO Table 1'!18:18,MATCH(Calculations!J43,'AEO Table 1'!13:13,0))*10^15</f>
        <v>4.1814342E+16</v>
      </c>
      <c r="K56" s="7">
        <f>INDEX('AEO Table 1'!18:18,MATCH(Calculations!K43,'AEO Table 1'!13:13,0))*10^15</f>
        <v>4.2703667E+16</v>
      </c>
      <c r="L56" s="7">
        <f>INDEX('AEO Table 1'!18:18,MATCH(Calculations!L43,'AEO Table 1'!13:13,0))*10^15</f>
        <v>4.3344872E+16</v>
      </c>
      <c r="M56" s="7">
        <f>INDEX('AEO Table 1'!18:18,MATCH(Calculations!M43,'AEO Table 1'!13:13,0))*10^15</f>
        <v>4.4335121E+16</v>
      </c>
      <c r="N56" s="7">
        <f>INDEX('AEO Table 1'!18:18,MATCH(Calculations!N43,'AEO Table 1'!13:13,0))*10^15</f>
        <v>4.4964447E+16</v>
      </c>
      <c r="O56" s="7">
        <f>INDEX('AEO Table 1'!18:18,MATCH(Calculations!O43,'AEO Table 1'!13:13,0))*10^15</f>
        <v>4.5514584E+16</v>
      </c>
      <c r="P56" s="7">
        <f>INDEX('AEO Table 1'!18:18,MATCH(Calculations!P43,'AEO Table 1'!13:13,0))*10^15</f>
        <v>4.6237316E+16</v>
      </c>
      <c r="Q56" s="7">
        <f>INDEX('AEO Table 1'!18:18,MATCH(Calculations!Q43,'AEO Table 1'!13:13,0))*10^15</f>
        <v>4.6814991E+16</v>
      </c>
      <c r="R56" s="7">
        <f>INDEX('AEO Table 1'!18:18,MATCH(Calculations!R43,'AEO Table 1'!13:13,0))*10^15</f>
        <v>4.7414043E+16</v>
      </c>
      <c r="S56" s="7">
        <f>INDEX('AEO Table 1'!18:18,MATCH(Calculations!S43,'AEO Table 1'!13:13,0))*10^15</f>
        <v>4.7874859E+16</v>
      </c>
      <c r="T56" s="7">
        <f>INDEX('AEO Table 1'!18:18,MATCH(Calculations!T43,'AEO Table 1'!13:13,0))*10^15</f>
        <v>4.8433479E+16</v>
      </c>
      <c r="U56" s="7">
        <f>INDEX('AEO Table 1'!18:18,MATCH(Calculations!U43,'AEO Table 1'!13:13,0))*10^15</f>
        <v>4.9118267E+16</v>
      </c>
      <c r="V56" s="7">
        <f>INDEX('AEO Table 1'!18:18,MATCH(Calculations!V43,'AEO Table 1'!13:13,0))*10^15</f>
        <v>4.9758228E+16</v>
      </c>
      <c r="W56" s="7">
        <f>INDEX('AEO Table 1'!18:18,MATCH(Calculations!W43,'AEO Table 1'!13:13,0))*10^15</f>
        <v>5.0396996E+16</v>
      </c>
      <c r="X56" s="7">
        <f>INDEX('AEO Table 1'!18:18,MATCH(Calculations!X43,'AEO Table 1'!13:13,0))*10^15</f>
        <v>5.0988029E+16</v>
      </c>
      <c r="Y56" s="7">
        <f>INDEX('AEO Table 1'!18:18,MATCH(Calculations!Y43,'AEO Table 1'!13:13,0))*10^15</f>
        <v>5.1433308E+16</v>
      </c>
      <c r="Z56" s="7">
        <f>INDEX('AEO Table 1'!18:18,MATCH(Calculations!Z43,'AEO Table 1'!13:13,0))*10^15</f>
        <v>5.1869774E+16</v>
      </c>
      <c r="AA56" s="7">
        <f>INDEX('AEO Table 1'!18:18,MATCH(Calculations!AA43,'AEO Table 1'!13:13,0))*10^15</f>
        <v>5.2514465E+16</v>
      </c>
      <c r="AB56" s="7">
        <f>INDEX('AEO Table 1'!18:18,MATCH(Calculations!AB43,'AEO Table 1'!13:13,0))*10^15</f>
        <v>5.3262516E+16</v>
      </c>
      <c r="AC56" s="7">
        <f>INDEX('AEO Table 1'!18:18,MATCH(Calculations!AC43,'AEO Table 1'!13:13,0))*10^15</f>
        <v>5.3763351E+16</v>
      </c>
      <c r="AD56" s="7">
        <f>INDEX('AEO Table 1'!18:18,MATCH(Calculations!AD43,'AEO Table 1'!13:13,0))*10^15</f>
        <v>5.4110775E+16</v>
      </c>
      <c r="AE56" s="7">
        <f>INDEX('AEO Table 1'!18:18,MATCH(Calculations!AE43,'AEO Table 1'!13:13,0))*10^15</f>
        <v>5.4475609E+16</v>
      </c>
      <c r="AF56" s="7">
        <f>INDEX('AEO Table 1'!18:18,MATCH(Calculations!AF43,'AEO Table 1'!13:13,0))*10^15</f>
        <v>5.4893578E+16</v>
      </c>
      <c r="AG56" s="7">
        <f>INDEX('AEO Table 1'!18:18,MATCH(Calculations!AG43,'AEO Table 1'!13:13,0))*10^15</f>
        <v>5.5124947E+16</v>
      </c>
      <c r="AH56" s="7">
        <f>INDEX('AEO Table 1'!18:18,MATCH(Calculations!AH43,'AEO Table 1'!13:13,0))*10^15</f>
        <v>5.550584E+16</v>
      </c>
      <c r="AI56" s="7"/>
      <c r="AJ56" s="7"/>
    </row>
    <row r="57" spans="1:36" s="8" customFormat="1" x14ac:dyDescent="0.25">
      <c r="A57" s="8" t="s">
        <v>290</v>
      </c>
      <c r="B57" s="8" t="s">
        <v>271</v>
      </c>
      <c r="C57" s="7"/>
      <c r="D57" s="7">
        <f>SUM(INDEX('AEO Table 1'!16:17,0,MATCH(Calculations!D43,'AEO Table 1'!13:13,0)))*10^15</f>
        <v>3.0450764E+16</v>
      </c>
      <c r="E57" s="7">
        <f>SUM(INDEX('AEO Table 1'!16:17,0,MATCH(Calculations!E43,'AEO Table 1'!13:13,0)))*10^15</f>
        <v>3.0535249E+16</v>
      </c>
      <c r="F57" s="7">
        <f>SUM(INDEX('AEO Table 1'!16:17,0,MATCH(Calculations!F43,'AEO Table 1'!13:13,0)))*10^15</f>
        <v>3.1956132E+16</v>
      </c>
      <c r="G57" s="7">
        <f>SUM(INDEX('AEO Table 1'!16:17,0,MATCH(Calculations!G43,'AEO Table 1'!13:13,0)))*10^15</f>
        <v>3.6242433E+16</v>
      </c>
      <c r="H57" s="7">
        <f>SUM(INDEX('AEO Table 1'!16:17,0,MATCH(Calculations!H43,'AEO Table 1'!13:13,0)))*10^15</f>
        <v>3.9341878E+16</v>
      </c>
      <c r="I57" s="7">
        <f>SUM(INDEX('AEO Table 1'!16:17,0,MATCH(Calculations!I43,'AEO Table 1'!13:13,0)))*10^15</f>
        <v>4.1791988E+16</v>
      </c>
      <c r="J57" s="7">
        <f>SUM(INDEX('AEO Table 1'!16:17,0,MATCH(Calculations!J43,'AEO Table 1'!13:13,0)))*10^15</f>
        <v>4.3506528E+16</v>
      </c>
      <c r="K57" s="7">
        <f>SUM(INDEX('AEO Table 1'!16:17,0,MATCH(Calculations!K43,'AEO Table 1'!13:13,0)))*10^15</f>
        <v>4.4474967000000008E+16</v>
      </c>
      <c r="L57" s="7">
        <f>SUM(INDEX('AEO Table 1'!16:17,0,MATCH(Calculations!L43,'AEO Table 1'!13:13,0)))*10^15</f>
        <v>4.5292799E+16</v>
      </c>
      <c r="M57" s="7">
        <f>SUM(INDEX('AEO Table 1'!16:17,0,MATCH(Calculations!M43,'AEO Table 1'!13:13,0)))*10^15</f>
        <v>4.5771436E+16</v>
      </c>
      <c r="N57" s="7">
        <f>SUM(INDEX('AEO Table 1'!16:17,0,MATCH(Calculations!N43,'AEO Table 1'!13:13,0)))*10^15</f>
        <v>4.6135681999999992E+16</v>
      </c>
      <c r="O57" s="7">
        <f>SUM(INDEX('AEO Table 1'!16:17,0,MATCH(Calculations!O43,'AEO Table 1'!13:13,0)))*10^15</f>
        <v>4.65631E+16</v>
      </c>
      <c r="P57" s="7">
        <f>SUM(INDEX('AEO Table 1'!16:17,0,MATCH(Calculations!P43,'AEO Table 1'!13:13,0)))*10^15</f>
        <v>4.7070803999999992E+16</v>
      </c>
      <c r="Q57" s="7">
        <f>SUM(INDEX('AEO Table 1'!16:17,0,MATCH(Calculations!Q43,'AEO Table 1'!13:13,0)))*10^15</f>
        <v>4.7201735E+16</v>
      </c>
      <c r="R57" s="7">
        <f>SUM(INDEX('AEO Table 1'!16:17,0,MATCH(Calculations!R43,'AEO Table 1'!13:13,0)))*10^15</f>
        <v>4.761236E+16</v>
      </c>
      <c r="S57" s="7">
        <f>SUM(INDEX('AEO Table 1'!16:17,0,MATCH(Calculations!S43,'AEO Table 1'!13:13,0)))*10^15</f>
        <v>4.8039748E+16</v>
      </c>
      <c r="T57" s="7">
        <f>SUM(INDEX('AEO Table 1'!16:17,0,MATCH(Calculations!T43,'AEO Table 1'!13:13,0)))*10^15</f>
        <v>4.8266723E+16</v>
      </c>
      <c r="U57" s="7">
        <f>SUM(INDEX('AEO Table 1'!16:17,0,MATCH(Calculations!U43,'AEO Table 1'!13:13,0)))*10^15</f>
        <v>4.8448696E+16</v>
      </c>
      <c r="V57" s="7">
        <f>SUM(INDEX('AEO Table 1'!16:17,0,MATCH(Calculations!V43,'AEO Table 1'!13:13,0)))*10^15</f>
        <v>4.8282621E+16</v>
      </c>
      <c r="W57" s="7">
        <f>SUM(INDEX('AEO Table 1'!16:17,0,MATCH(Calculations!W43,'AEO Table 1'!13:13,0)))*10^15</f>
        <v>4.8504458E+16</v>
      </c>
      <c r="X57" s="7">
        <f>SUM(INDEX('AEO Table 1'!16:17,0,MATCH(Calculations!X43,'AEO Table 1'!13:13,0)))*10^15</f>
        <v>4.8737487E+16</v>
      </c>
      <c r="Y57" s="7">
        <f>SUM(INDEX('AEO Table 1'!16:17,0,MATCH(Calculations!Y43,'AEO Table 1'!13:13,0)))*10^15</f>
        <v>4.8878703E+16</v>
      </c>
      <c r="Z57" s="7">
        <f>SUM(INDEX('AEO Table 1'!16:17,0,MATCH(Calculations!Z43,'AEO Table 1'!13:13,0)))*10^15</f>
        <v>4.8981947E+16</v>
      </c>
      <c r="AA57" s="7">
        <f>SUM(INDEX('AEO Table 1'!16:17,0,MATCH(Calculations!AA43,'AEO Table 1'!13:13,0)))*10^15</f>
        <v>4.9214036E+16</v>
      </c>
      <c r="AB57" s="7">
        <f>SUM(INDEX('AEO Table 1'!16:17,0,MATCH(Calculations!AB43,'AEO Table 1'!13:13,0)))*10^15</f>
        <v>4.9167359999999992E+16</v>
      </c>
      <c r="AC57" s="7">
        <f>SUM(INDEX('AEO Table 1'!16:17,0,MATCH(Calculations!AC43,'AEO Table 1'!13:13,0)))*10^15</f>
        <v>4.9401206E+16</v>
      </c>
      <c r="AD57" s="7">
        <f>SUM(INDEX('AEO Table 1'!16:17,0,MATCH(Calculations!AD43,'AEO Table 1'!13:13,0)))*10^15</f>
        <v>4.913758E+16</v>
      </c>
      <c r="AE57" s="7">
        <f>SUM(INDEX('AEO Table 1'!16:17,0,MATCH(Calculations!AE43,'AEO Table 1'!13:13,0)))*10^15</f>
        <v>4.8998515E+16</v>
      </c>
      <c r="AF57" s="7">
        <f>SUM(INDEX('AEO Table 1'!16:17,0,MATCH(Calculations!AF43,'AEO Table 1'!13:13,0)))*10^15</f>
        <v>4.87885E+16</v>
      </c>
      <c r="AG57" s="7">
        <f>SUM(INDEX('AEO Table 1'!16:17,0,MATCH(Calculations!AG43,'AEO Table 1'!13:13,0)))*10^15</f>
        <v>4.8352509E+16</v>
      </c>
      <c r="AH57" s="7">
        <f>SUM(INDEX('AEO Table 1'!16:17,0,MATCH(Calculations!AH43,'AEO Table 1'!13:13,0)))*10^15</f>
        <v>4.7810103E+16</v>
      </c>
      <c r="AI57" s="7"/>
      <c r="AJ57" s="7"/>
    </row>
    <row r="58" spans="1:36" x14ac:dyDescent="0.25">
      <c r="A58" s="8" t="s">
        <v>297</v>
      </c>
      <c r="C58" s="7"/>
      <c r="D58" s="7">
        <f>D55*(D56/SUM(D56:D57))/D56</f>
        <v>2.472442076672474E-8</v>
      </c>
      <c r="E58" s="7">
        <f t="shared" ref="E58:P58" si="85">E55*(E56/SUM(E56:E57))/E56</f>
        <v>2.5329873918832643E-8</v>
      </c>
      <c r="F58" s="7">
        <f t="shared" si="85"/>
        <v>2.4371700568203639E-8</v>
      </c>
      <c r="G58" s="7">
        <f t="shared" si="85"/>
        <v>2.2243857348495134E-8</v>
      </c>
      <c r="H58" s="7">
        <f t="shared" si="85"/>
        <v>2.0823851464650095E-8</v>
      </c>
      <c r="I58" s="7">
        <f t="shared" si="85"/>
        <v>1.9670327496746477E-8</v>
      </c>
      <c r="J58" s="7">
        <f t="shared" si="85"/>
        <v>1.8987148161991316E-8</v>
      </c>
      <c r="K58" s="7">
        <f t="shared" si="85"/>
        <v>1.8582534798606732E-8</v>
      </c>
      <c r="L58" s="7">
        <f t="shared" si="85"/>
        <v>1.8276653500970262E-8</v>
      </c>
      <c r="M58" s="7">
        <f t="shared" si="85"/>
        <v>1.7978713802148717E-8</v>
      </c>
      <c r="N58" s="7">
        <f t="shared" si="85"/>
        <v>1.7782631240840507E-8</v>
      </c>
      <c r="O58" s="7">
        <f t="shared" si="85"/>
        <v>1.7593839567033422E-8</v>
      </c>
      <c r="P58" s="7">
        <f t="shared" si="85"/>
        <v>1.7361833032323446E-8</v>
      </c>
      <c r="Q58" s="7">
        <f t="shared" ref="Q58:AH58" si="86">Q55*(Q56/SUM(Q56:Q57))/Q56</f>
        <v>1.7230976539217078E-8</v>
      </c>
      <c r="R58" s="7">
        <f t="shared" si="86"/>
        <v>1.704789352070919E-8</v>
      </c>
      <c r="S58" s="7">
        <f t="shared" si="86"/>
        <v>1.6890023852154243E-8</v>
      </c>
      <c r="T58" s="7">
        <f t="shared" si="86"/>
        <v>1.6752808851423082E-8</v>
      </c>
      <c r="U58" s="7">
        <f t="shared" si="86"/>
        <v>1.660398100123297E-8</v>
      </c>
      <c r="V58" s="7">
        <f t="shared" si="86"/>
        <v>1.6523724718050943E-8</v>
      </c>
      <c r="W58" s="7">
        <f t="shared" si="86"/>
        <v>1.6379941188731159E-8</v>
      </c>
      <c r="X58" s="7">
        <f t="shared" si="86"/>
        <v>1.6244588797113873E-8</v>
      </c>
      <c r="Y58" s="7">
        <f t="shared" si="86"/>
        <v>1.614961143586285E-8</v>
      </c>
      <c r="Z58" s="7">
        <f t="shared" si="86"/>
        <v>1.6063186467586413E-8</v>
      </c>
      <c r="AA58" s="7">
        <f t="shared" si="86"/>
        <v>1.5924740697791273E-8</v>
      </c>
      <c r="AB58" s="7">
        <f t="shared" si="86"/>
        <v>1.5815698146505615E-8</v>
      </c>
      <c r="AC58" s="7">
        <f t="shared" si="86"/>
        <v>1.5703067478882309E-8</v>
      </c>
      <c r="AD58" s="7">
        <f t="shared" si="86"/>
        <v>1.569032262063643E-8</v>
      </c>
      <c r="AE58" s="7">
        <f t="shared" si="86"/>
        <v>1.5656088086331616E-8</v>
      </c>
      <c r="AF58" s="7">
        <f t="shared" si="86"/>
        <v>1.5624686843178436E-8</v>
      </c>
      <c r="AG58" s="7">
        <f t="shared" si="86"/>
        <v>1.5655583956374039E-8</v>
      </c>
      <c r="AH58" s="7">
        <f t="shared" si="86"/>
        <v>1.5680058207473363E-8</v>
      </c>
      <c r="AI58" s="7"/>
      <c r="AJ58" s="7"/>
    </row>
    <row r="59" spans="1:36" x14ac:dyDescent="0.25"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1:36" x14ac:dyDescent="0.25">
      <c r="A60" s="20" t="s">
        <v>31</v>
      </c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spans="1:36" x14ac:dyDescent="0.25">
      <c r="A61" s="8" t="s">
        <v>289</v>
      </c>
      <c r="B61" s="8" t="s">
        <v>312</v>
      </c>
      <c r="C61" s="7">
        <f>'Subsidies Paid'!J17*10^9</f>
        <v>140000000</v>
      </c>
      <c r="D61" s="7">
        <f>'Subsidies Paid'!K17*10^9</f>
        <v>140000000</v>
      </c>
      <c r="E61" s="7">
        <f>D61</f>
        <v>140000000</v>
      </c>
      <c r="F61" s="7">
        <f t="shared" ref="F61:P61" si="87">E61</f>
        <v>140000000</v>
      </c>
      <c r="G61" s="7">
        <f t="shared" si="87"/>
        <v>140000000</v>
      </c>
      <c r="H61" s="7">
        <f t="shared" si="87"/>
        <v>140000000</v>
      </c>
      <c r="I61" s="7">
        <f t="shared" si="87"/>
        <v>140000000</v>
      </c>
      <c r="J61" s="7">
        <f t="shared" si="87"/>
        <v>140000000</v>
      </c>
      <c r="K61" s="7">
        <f t="shared" si="87"/>
        <v>140000000</v>
      </c>
      <c r="L61" s="7">
        <f t="shared" si="87"/>
        <v>140000000</v>
      </c>
      <c r="M61" s="7">
        <f t="shared" si="87"/>
        <v>140000000</v>
      </c>
      <c r="N61" s="7">
        <f t="shared" si="87"/>
        <v>140000000</v>
      </c>
      <c r="O61" s="7">
        <f t="shared" si="87"/>
        <v>140000000</v>
      </c>
      <c r="P61" s="7">
        <f t="shared" si="87"/>
        <v>140000000</v>
      </c>
      <c r="Q61" s="7">
        <f t="shared" ref="Q61" si="88">P61</f>
        <v>140000000</v>
      </c>
      <c r="R61" s="7">
        <f t="shared" ref="R61" si="89">Q61</f>
        <v>140000000</v>
      </c>
      <c r="S61" s="7">
        <f t="shared" ref="S61" si="90">R61</f>
        <v>140000000</v>
      </c>
      <c r="T61" s="7">
        <f t="shared" ref="T61" si="91">S61</f>
        <v>140000000</v>
      </c>
      <c r="U61" s="7">
        <f t="shared" ref="U61" si="92">T61</f>
        <v>140000000</v>
      </c>
      <c r="V61" s="7">
        <f t="shared" ref="V61" si="93">U61</f>
        <v>140000000</v>
      </c>
      <c r="W61" s="7">
        <f t="shared" ref="W61" si="94">V61</f>
        <v>140000000</v>
      </c>
      <c r="X61" s="7">
        <f t="shared" ref="X61" si="95">W61</f>
        <v>140000000</v>
      </c>
      <c r="Y61" s="7">
        <f t="shared" ref="Y61" si="96">X61</f>
        <v>140000000</v>
      </c>
      <c r="Z61" s="7">
        <f t="shared" ref="Z61" si="97">Y61</f>
        <v>140000000</v>
      </c>
      <c r="AA61" s="7">
        <f t="shared" ref="AA61" si="98">Z61</f>
        <v>140000000</v>
      </c>
      <c r="AB61" s="7">
        <f t="shared" ref="AB61" si="99">AA61</f>
        <v>140000000</v>
      </c>
      <c r="AC61" s="7">
        <f t="shared" ref="AC61" si="100">AB61</f>
        <v>140000000</v>
      </c>
      <c r="AD61" s="7">
        <f t="shared" ref="AD61" si="101">AC61</f>
        <v>140000000</v>
      </c>
      <c r="AE61" s="7">
        <f t="shared" ref="AE61" si="102">AD61</f>
        <v>140000000</v>
      </c>
      <c r="AF61" s="7">
        <f t="shared" ref="AF61" si="103">AE61</f>
        <v>140000000</v>
      </c>
      <c r="AG61" s="7">
        <f t="shared" ref="AG61" si="104">AF61</f>
        <v>140000000</v>
      </c>
      <c r="AH61" s="7">
        <f t="shared" ref="AH61" si="105">AG61</f>
        <v>140000000</v>
      </c>
      <c r="AI61" s="7"/>
      <c r="AJ61" s="7"/>
    </row>
    <row r="62" spans="1:36" x14ac:dyDescent="0.25">
      <c r="A62" s="8" t="s">
        <v>283</v>
      </c>
      <c r="B62" s="8" t="s">
        <v>271</v>
      </c>
      <c r="C62" s="7"/>
      <c r="D62" s="7">
        <f t="shared" ref="D62:AH62" si="106">D56</f>
        <v>3.5071499000000004E+16</v>
      </c>
      <c r="E62" s="7">
        <f t="shared" si="106"/>
        <v>3.3420853E+16</v>
      </c>
      <c r="F62" s="7">
        <f t="shared" si="106"/>
        <v>3.4514404E+16</v>
      </c>
      <c r="G62" s="7">
        <f t="shared" si="106"/>
        <v>3.6586662E+16</v>
      </c>
      <c r="H62" s="7">
        <f t="shared" si="106"/>
        <v>3.8453529E+16</v>
      </c>
      <c r="I62" s="7">
        <f t="shared" si="106"/>
        <v>4.0565563E+16</v>
      </c>
      <c r="J62" s="7">
        <f t="shared" si="106"/>
        <v>4.1814342E+16</v>
      </c>
      <c r="K62" s="7">
        <f t="shared" si="106"/>
        <v>4.2703667E+16</v>
      </c>
      <c r="L62" s="7">
        <f t="shared" si="106"/>
        <v>4.3344872E+16</v>
      </c>
      <c r="M62" s="7">
        <f t="shared" si="106"/>
        <v>4.4335121E+16</v>
      </c>
      <c r="N62" s="7">
        <f t="shared" si="106"/>
        <v>4.4964447E+16</v>
      </c>
      <c r="O62" s="7">
        <f t="shared" si="106"/>
        <v>4.5514584E+16</v>
      </c>
      <c r="P62" s="7">
        <f t="shared" si="106"/>
        <v>4.6237316E+16</v>
      </c>
      <c r="Q62" s="7">
        <f t="shared" si="106"/>
        <v>4.6814991E+16</v>
      </c>
      <c r="R62" s="7">
        <f t="shared" si="106"/>
        <v>4.7414043E+16</v>
      </c>
      <c r="S62" s="7">
        <f t="shared" si="106"/>
        <v>4.7874859E+16</v>
      </c>
      <c r="T62" s="7">
        <f t="shared" si="106"/>
        <v>4.8433479E+16</v>
      </c>
      <c r="U62" s="7">
        <f t="shared" si="106"/>
        <v>4.9118267E+16</v>
      </c>
      <c r="V62" s="7">
        <f t="shared" si="106"/>
        <v>4.9758228E+16</v>
      </c>
      <c r="W62" s="7">
        <f t="shared" si="106"/>
        <v>5.0396996E+16</v>
      </c>
      <c r="X62" s="7">
        <f t="shared" si="106"/>
        <v>5.0988029E+16</v>
      </c>
      <c r="Y62" s="7">
        <f t="shared" si="106"/>
        <v>5.1433308E+16</v>
      </c>
      <c r="Z62" s="7">
        <f t="shared" si="106"/>
        <v>5.1869774E+16</v>
      </c>
      <c r="AA62" s="7">
        <f t="shared" si="106"/>
        <v>5.2514465E+16</v>
      </c>
      <c r="AB62" s="7">
        <f t="shared" si="106"/>
        <v>5.3262516E+16</v>
      </c>
      <c r="AC62" s="7">
        <f t="shared" si="106"/>
        <v>5.3763351E+16</v>
      </c>
      <c r="AD62" s="7">
        <f t="shared" si="106"/>
        <v>5.4110775E+16</v>
      </c>
      <c r="AE62" s="7">
        <f t="shared" si="106"/>
        <v>5.4475609E+16</v>
      </c>
      <c r="AF62" s="7">
        <f t="shared" si="106"/>
        <v>5.4893578E+16</v>
      </c>
      <c r="AG62" s="7">
        <f t="shared" si="106"/>
        <v>5.5124947E+16</v>
      </c>
      <c r="AH62" s="7">
        <f t="shared" si="106"/>
        <v>5.550584E+16</v>
      </c>
      <c r="AI62" s="7"/>
      <c r="AJ62" s="7"/>
    </row>
    <row r="63" spans="1:36" x14ac:dyDescent="0.25">
      <c r="A63" s="8" t="s">
        <v>290</v>
      </c>
      <c r="B63" s="8" t="s">
        <v>271</v>
      </c>
      <c r="C63" s="7"/>
      <c r="D63" s="7">
        <f t="shared" ref="D63:AH63" si="107">D57</f>
        <v>3.0450764E+16</v>
      </c>
      <c r="E63" s="7">
        <f t="shared" si="107"/>
        <v>3.0535249E+16</v>
      </c>
      <c r="F63" s="7">
        <f t="shared" si="107"/>
        <v>3.1956132E+16</v>
      </c>
      <c r="G63" s="7">
        <f t="shared" si="107"/>
        <v>3.6242433E+16</v>
      </c>
      <c r="H63" s="7">
        <f t="shared" si="107"/>
        <v>3.9341878E+16</v>
      </c>
      <c r="I63" s="7">
        <f t="shared" si="107"/>
        <v>4.1791988E+16</v>
      </c>
      <c r="J63" s="7">
        <f t="shared" si="107"/>
        <v>4.3506528E+16</v>
      </c>
      <c r="K63" s="7">
        <f t="shared" si="107"/>
        <v>4.4474967000000008E+16</v>
      </c>
      <c r="L63" s="7">
        <f t="shared" si="107"/>
        <v>4.5292799E+16</v>
      </c>
      <c r="M63" s="7">
        <f t="shared" si="107"/>
        <v>4.5771436E+16</v>
      </c>
      <c r="N63" s="7">
        <f t="shared" si="107"/>
        <v>4.6135681999999992E+16</v>
      </c>
      <c r="O63" s="7">
        <f t="shared" si="107"/>
        <v>4.65631E+16</v>
      </c>
      <c r="P63" s="7">
        <f t="shared" si="107"/>
        <v>4.7070803999999992E+16</v>
      </c>
      <c r="Q63" s="7">
        <f t="shared" si="107"/>
        <v>4.7201735E+16</v>
      </c>
      <c r="R63" s="7">
        <f t="shared" si="107"/>
        <v>4.761236E+16</v>
      </c>
      <c r="S63" s="7">
        <f t="shared" si="107"/>
        <v>4.8039748E+16</v>
      </c>
      <c r="T63" s="7">
        <f t="shared" si="107"/>
        <v>4.8266723E+16</v>
      </c>
      <c r="U63" s="7">
        <f t="shared" si="107"/>
        <v>4.8448696E+16</v>
      </c>
      <c r="V63" s="7">
        <f t="shared" si="107"/>
        <v>4.8282621E+16</v>
      </c>
      <c r="W63" s="7">
        <f t="shared" si="107"/>
        <v>4.8504458E+16</v>
      </c>
      <c r="X63" s="7">
        <f t="shared" si="107"/>
        <v>4.8737487E+16</v>
      </c>
      <c r="Y63" s="7">
        <f t="shared" si="107"/>
        <v>4.8878703E+16</v>
      </c>
      <c r="Z63" s="7">
        <f t="shared" si="107"/>
        <v>4.8981947E+16</v>
      </c>
      <c r="AA63" s="7">
        <f t="shared" si="107"/>
        <v>4.9214036E+16</v>
      </c>
      <c r="AB63" s="7">
        <f t="shared" si="107"/>
        <v>4.9167359999999992E+16</v>
      </c>
      <c r="AC63" s="7">
        <f t="shared" si="107"/>
        <v>4.9401206E+16</v>
      </c>
      <c r="AD63" s="7">
        <f t="shared" si="107"/>
        <v>4.913758E+16</v>
      </c>
      <c r="AE63" s="7">
        <f t="shared" si="107"/>
        <v>4.8998515E+16</v>
      </c>
      <c r="AF63" s="7">
        <f t="shared" si="107"/>
        <v>4.87885E+16</v>
      </c>
      <c r="AG63" s="7">
        <f t="shared" si="107"/>
        <v>4.8352509E+16</v>
      </c>
      <c r="AH63" s="7">
        <f t="shared" si="107"/>
        <v>4.7810103E+16</v>
      </c>
      <c r="AI63" s="7"/>
      <c r="AJ63" s="7"/>
    </row>
    <row r="64" spans="1:36" x14ac:dyDescent="0.25">
      <c r="A64" s="8" t="s">
        <v>297</v>
      </c>
      <c r="B64" s="8"/>
      <c r="C64" s="7"/>
      <c r="D64" s="7">
        <f t="shared" ref="D64:AH64" si="108">D61*(D62/SUM(D62:D63))/D62</f>
        <v>2.1366783378651008E-9</v>
      </c>
      <c r="E64" s="7">
        <f t="shared" si="108"/>
        <v>2.1890014497756602E-9</v>
      </c>
      <c r="F64" s="7">
        <f t="shared" si="108"/>
        <v>2.1061963454003142E-9</v>
      </c>
      <c r="G64" s="7">
        <f t="shared" si="108"/>
        <v>1.9223086597464931E-9</v>
      </c>
      <c r="H64" s="7">
        <f t="shared" si="108"/>
        <v>1.7995921018833412E-9</v>
      </c>
      <c r="I64" s="7">
        <f t="shared" si="108"/>
        <v>1.6999048453978433E-9</v>
      </c>
      <c r="J64" s="7">
        <f t="shared" si="108"/>
        <v>1.6408646559745582E-9</v>
      </c>
      <c r="K64" s="7">
        <f t="shared" si="108"/>
        <v>1.6058980690153967E-9</v>
      </c>
      <c r="L64" s="7">
        <f t="shared" si="108"/>
        <v>1.579463882799899E-9</v>
      </c>
      <c r="M64" s="7">
        <f t="shared" si="108"/>
        <v>1.5537160075930989E-9</v>
      </c>
      <c r="N64" s="7">
        <f t="shared" si="108"/>
        <v>1.5367706010602905E-9</v>
      </c>
      <c r="O64" s="7">
        <f t="shared" si="108"/>
        <v>1.5204552712251103E-9</v>
      </c>
      <c r="P64" s="7">
        <f t="shared" si="108"/>
        <v>1.5004053237810385E-9</v>
      </c>
      <c r="Q64" s="7">
        <f t="shared" si="108"/>
        <v>1.4890967379570313E-9</v>
      </c>
      <c r="R64" s="7">
        <f t="shared" si="108"/>
        <v>1.473274748703263E-9</v>
      </c>
      <c r="S64" s="7">
        <f t="shared" si="108"/>
        <v>1.4596316909269096E-9</v>
      </c>
      <c r="T64" s="7">
        <f t="shared" si="108"/>
        <v>1.4477736044439697E-9</v>
      </c>
      <c r="U64" s="7">
        <f t="shared" si="108"/>
        <v>1.4349119383781578E-9</v>
      </c>
      <c r="V64" s="7">
        <f t="shared" si="108"/>
        <v>1.4279762102019333E-9</v>
      </c>
      <c r="W64" s="7">
        <f t="shared" si="108"/>
        <v>1.4155504731002235E-9</v>
      </c>
      <c r="X64" s="7">
        <f t="shared" si="108"/>
        <v>1.4038533528370011E-9</v>
      </c>
      <c r="Y64" s="7">
        <f t="shared" si="108"/>
        <v>1.3956454327288882E-9</v>
      </c>
      <c r="Z64" s="7">
        <f t="shared" si="108"/>
        <v>1.3881766083099367E-9</v>
      </c>
      <c r="AA64" s="7">
        <f t="shared" si="108"/>
        <v>1.3762121590683815E-9</v>
      </c>
      <c r="AB64" s="7">
        <f t="shared" si="108"/>
        <v>1.3667887287103617E-9</v>
      </c>
      <c r="AC64" s="7">
        <f t="shared" si="108"/>
        <v>1.3570552142243967E-9</v>
      </c>
      <c r="AD64" s="7">
        <f t="shared" si="108"/>
        <v>1.3559538067216664E-9</v>
      </c>
      <c r="AE64" s="7">
        <f t="shared" si="108"/>
        <v>1.3529952667200159E-9</v>
      </c>
      <c r="AF64" s="7">
        <f t="shared" si="108"/>
        <v>1.3502815790401115E-9</v>
      </c>
      <c r="AG64" s="7">
        <f t="shared" si="108"/>
        <v>1.3529516999335585E-9</v>
      </c>
      <c r="AH64" s="7">
        <f t="shared" si="108"/>
        <v>1.3550667586705373E-9</v>
      </c>
      <c r="AI64" s="7"/>
      <c r="AJ64" s="7"/>
    </row>
    <row r="65" spans="1:36" s="8" customFormat="1" x14ac:dyDescent="0.25"/>
    <row r="66" spans="1:36" x14ac:dyDescent="0.25">
      <c r="A66" s="20" t="s">
        <v>38</v>
      </c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spans="1:36" x14ac:dyDescent="0.25">
      <c r="A67" s="8" t="s">
        <v>289</v>
      </c>
      <c r="B67" s="8" t="s">
        <v>312</v>
      </c>
      <c r="C67" s="7">
        <f>'Subsidies Paid'!J18*10^9</f>
        <v>1200000000</v>
      </c>
      <c r="D67" s="7">
        <f>'Subsidies Paid'!K18*10^9</f>
        <v>1200000000</v>
      </c>
      <c r="E67" s="7">
        <f>D67</f>
        <v>1200000000</v>
      </c>
      <c r="F67" s="7">
        <f t="shared" ref="F67:P67" si="109">E67</f>
        <v>1200000000</v>
      </c>
      <c r="G67" s="7">
        <f t="shared" si="109"/>
        <v>1200000000</v>
      </c>
      <c r="H67" s="7">
        <f t="shared" si="109"/>
        <v>1200000000</v>
      </c>
      <c r="I67" s="7">
        <f t="shared" si="109"/>
        <v>1200000000</v>
      </c>
      <c r="J67" s="7">
        <f t="shared" si="109"/>
        <v>1200000000</v>
      </c>
      <c r="K67" s="7">
        <f t="shared" si="109"/>
        <v>1200000000</v>
      </c>
      <c r="L67" s="7">
        <f t="shared" si="109"/>
        <v>1200000000</v>
      </c>
      <c r="M67" s="7">
        <f t="shared" si="109"/>
        <v>1200000000</v>
      </c>
      <c r="N67" s="7">
        <f t="shared" si="109"/>
        <v>1200000000</v>
      </c>
      <c r="O67" s="7">
        <f t="shared" si="109"/>
        <v>1200000000</v>
      </c>
      <c r="P67" s="7">
        <f t="shared" si="109"/>
        <v>1200000000</v>
      </c>
      <c r="Q67" s="7">
        <f t="shared" ref="Q67" si="110">P67</f>
        <v>1200000000</v>
      </c>
      <c r="R67" s="7">
        <f t="shared" ref="R67" si="111">Q67</f>
        <v>1200000000</v>
      </c>
      <c r="S67" s="7">
        <f t="shared" ref="S67" si="112">R67</f>
        <v>1200000000</v>
      </c>
      <c r="T67" s="7">
        <f t="shared" ref="T67" si="113">S67</f>
        <v>1200000000</v>
      </c>
      <c r="U67" s="7">
        <f t="shared" ref="U67" si="114">T67</f>
        <v>1200000000</v>
      </c>
      <c r="V67" s="7">
        <f t="shared" ref="V67" si="115">U67</f>
        <v>1200000000</v>
      </c>
      <c r="W67" s="7">
        <f t="shared" ref="W67" si="116">V67</f>
        <v>1200000000</v>
      </c>
      <c r="X67" s="7">
        <f t="shared" ref="X67" si="117">W67</f>
        <v>1200000000</v>
      </c>
      <c r="Y67" s="7">
        <f t="shared" ref="Y67" si="118">X67</f>
        <v>1200000000</v>
      </c>
      <c r="Z67" s="7">
        <f t="shared" ref="Z67" si="119">Y67</f>
        <v>1200000000</v>
      </c>
      <c r="AA67" s="7">
        <f t="shared" ref="AA67" si="120">Z67</f>
        <v>1200000000</v>
      </c>
      <c r="AB67" s="7">
        <f t="shared" ref="AB67" si="121">AA67</f>
        <v>1200000000</v>
      </c>
      <c r="AC67" s="7">
        <f t="shared" ref="AC67" si="122">AB67</f>
        <v>1200000000</v>
      </c>
      <c r="AD67" s="7">
        <f t="shared" ref="AD67" si="123">AC67</f>
        <v>1200000000</v>
      </c>
      <c r="AE67" s="7">
        <f t="shared" ref="AE67" si="124">AD67</f>
        <v>1200000000</v>
      </c>
      <c r="AF67" s="7">
        <f t="shared" ref="AF67" si="125">AE67</f>
        <v>1200000000</v>
      </c>
      <c r="AG67" s="7">
        <f t="shared" ref="AG67" si="126">AF67</f>
        <v>1200000000</v>
      </c>
      <c r="AH67" s="7">
        <f t="shared" ref="AH67" si="127">AG67</f>
        <v>1200000000</v>
      </c>
      <c r="AI67" s="7"/>
      <c r="AJ67" s="7"/>
    </row>
    <row r="68" spans="1:36" x14ac:dyDescent="0.25">
      <c r="A68" s="8" t="s">
        <v>283</v>
      </c>
      <c r="B68" s="8" t="s">
        <v>271</v>
      </c>
      <c r="C68" s="7"/>
      <c r="D68" s="7">
        <f t="shared" ref="D68:AH68" si="128">D56</f>
        <v>3.5071499000000004E+16</v>
      </c>
      <c r="E68" s="7">
        <f t="shared" si="128"/>
        <v>3.3420853E+16</v>
      </c>
      <c r="F68" s="7">
        <f t="shared" si="128"/>
        <v>3.4514404E+16</v>
      </c>
      <c r="G68" s="7">
        <f t="shared" si="128"/>
        <v>3.6586662E+16</v>
      </c>
      <c r="H68" s="7">
        <f t="shared" si="128"/>
        <v>3.8453529E+16</v>
      </c>
      <c r="I68" s="7">
        <f t="shared" si="128"/>
        <v>4.0565563E+16</v>
      </c>
      <c r="J68" s="7">
        <f t="shared" si="128"/>
        <v>4.1814342E+16</v>
      </c>
      <c r="K68" s="7">
        <f t="shared" si="128"/>
        <v>4.2703667E+16</v>
      </c>
      <c r="L68" s="7">
        <f t="shared" si="128"/>
        <v>4.3344872E+16</v>
      </c>
      <c r="M68" s="7">
        <f t="shared" si="128"/>
        <v>4.4335121E+16</v>
      </c>
      <c r="N68" s="7">
        <f t="shared" si="128"/>
        <v>4.4964447E+16</v>
      </c>
      <c r="O68" s="7">
        <f t="shared" si="128"/>
        <v>4.5514584E+16</v>
      </c>
      <c r="P68" s="7">
        <f t="shared" si="128"/>
        <v>4.6237316E+16</v>
      </c>
      <c r="Q68" s="7">
        <f t="shared" si="128"/>
        <v>4.6814991E+16</v>
      </c>
      <c r="R68" s="7">
        <f t="shared" si="128"/>
        <v>4.7414043E+16</v>
      </c>
      <c r="S68" s="7">
        <f t="shared" si="128"/>
        <v>4.7874859E+16</v>
      </c>
      <c r="T68" s="7">
        <f t="shared" si="128"/>
        <v>4.8433479E+16</v>
      </c>
      <c r="U68" s="7">
        <f t="shared" si="128"/>
        <v>4.9118267E+16</v>
      </c>
      <c r="V68" s="7">
        <f t="shared" si="128"/>
        <v>4.9758228E+16</v>
      </c>
      <c r="W68" s="7">
        <f t="shared" si="128"/>
        <v>5.0396996E+16</v>
      </c>
      <c r="X68" s="7">
        <f t="shared" si="128"/>
        <v>5.0988029E+16</v>
      </c>
      <c r="Y68" s="7">
        <f t="shared" si="128"/>
        <v>5.1433308E+16</v>
      </c>
      <c r="Z68" s="7">
        <f t="shared" si="128"/>
        <v>5.1869774E+16</v>
      </c>
      <c r="AA68" s="7">
        <f t="shared" si="128"/>
        <v>5.2514465E+16</v>
      </c>
      <c r="AB68" s="7">
        <f t="shared" si="128"/>
        <v>5.3262516E+16</v>
      </c>
      <c r="AC68" s="7">
        <f t="shared" si="128"/>
        <v>5.3763351E+16</v>
      </c>
      <c r="AD68" s="7">
        <f t="shared" si="128"/>
        <v>5.4110775E+16</v>
      </c>
      <c r="AE68" s="7">
        <f t="shared" si="128"/>
        <v>5.4475609E+16</v>
      </c>
      <c r="AF68" s="7">
        <f t="shared" si="128"/>
        <v>5.4893578E+16</v>
      </c>
      <c r="AG68" s="7">
        <f t="shared" si="128"/>
        <v>5.5124947E+16</v>
      </c>
      <c r="AH68" s="7">
        <f t="shared" si="128"/>
        <v>5.550584E+16</v>
      </c>
      <c r="AI68" s="7"/>
      <c r="AJ68" s="7"/>
    </row>
    <row r="69" spans="1:36" x14ac:dyDescent="0.25">
      <c r="A69" s="8" t="s">
        <v>290</v>
      </c>
      <c r="B69" s="8" t="s">
        <v>271</v>
      </c>
      <c r="C69" s="7"/>
      <c r="D69" s="7">
        <f t="shared" ref="D69:AH69" si="129">D57</f>
        <v>3.0450764E+16</v>
      </c>
      <c r="E69" s="7">
        <f t="shared" si="129"/>
        <v>3.0535249E+16</v>
      </c>
      <c r="F69" s="7">
        <f t="shared" si="129"/>
        <v>3.1956132E+16</v>
      </c>
      <c r="G69" s="7">
        <f t="shared" si="129"/>
        <v>3.6242433E+16</v>
      </c>
      <c r="H69" s="7">
        <f t="shared" si="129"/>
        <v>3.9341878E+16</v>
      </c>
      <c r="I69" s="7">
        <f t="shared" si="129"/>
        <v>4.1791988E+16</v>
      </c>
      <c r="J69" s="7">
        <f t="shared" si="129"/>
        <v>4.3506528E+16</v>
      </c>
      <c r="K69" s="7">
        <f t="shared" si="129"/>
        <v>4.4474967000000008E+16</v>
      </c>
      <c r="L69" s="7">
        <f t="shared" si="129"/>
        <v>4.5292799E+16</v>
      </c>
      <c r="M69" s="7">
        <f t="shared" si="129"/>
        <v>4.5771436E+16</v>
      </c>
      <c r="N69" s="7">
        <f t="shared" si="129"/>
        <v>4.6135681999999992E+16</v>
      </c>
      <c r="O69" s="7">
        <f t="shared" si="129"/>
        <v>4.65631E+16</v>
      </c>
      <c r="P69" s="7">
        <f t="shared" si="129"/>
        <v>4.7070803999999992E+16</v>
      </c>
      <c r="Q69" s="7">
        <f t="shared" si="129"/>
        <v>4.7201735E+16</v>
      </c>
      <c r="R69" s="7">
        <f t="shared" si="129"/>
        <v>4.761236E+16</v>
      </c>
      <c r="S69" s="7">
        <f t="shared" si="129"/>
        <v>4.8039748E+16</v>
      </c>
      <c r="T69" s="7">
        <f t="shared" si="129"/>
        <v>4.8266723E+16</v>
      </c>
      <c r="U69" s="7">
        <f t="shared" si="129"/>
        <v>4.8448696E+16</v>
      </c>
      <c r="V69" s="7">
        <f t="shared" si="129"/>
        <v>4.8282621E+16</v>
      </c>
      <c r="W69" s="7">
        <f t="shared" si="129"/>
        <v>4.8504458E+16</v>
      </c>
      <c r="X69" s="7">
        <f t="shared" si="129"/>
        <v>4.8737487E+16</v>
      </c>
      <c r="Y69" s="7">
        <f t="shared" si="129"/>
        <v>4.8878703E+16</v>
      </c>
      <c r="Z69" s="7">
        <f t="shared" si="129"/>
        <v>4.8981947E+16</v>
      </c>
      <c r="AA69" s="7">
        <f t="shared" si="129"/>
        <v>4.9214036E+16</v>
      </c>
      <c r="AB69" s="7">
        <f t="shared" si="129"/>
        <v>4.9167359999999992E+16</v>
      </c>
      <c r="AC69" s="7">
        <f t="shared" si="129"/>
        <v>4.9401206E+16</v>
      </c>
      <c r="AD69" s="7">
        <f t="shared" si="129"/>
        <v>4.913758E+16</v>
      </c>
      <c r="AE69" s="7">
        <f t="shared" si="129"/>
        <v>4.8998515E+16</v>
      </c>
      <c r="AF69" s="7">
        <f t="shared" si="129"/>
        <v>4.87885E+16</v>
      </c>
      <c r="AG69" s="7">
        <f t="shared" si="129"/>
        <v>4.8352509E+16</v>
      </c>
      <c r="AH69" s="7">
        <f t="shared" si="129"/>
        <v>4.7810103E+16</v>
      </c>
      <c r="AI69" s="7"/>
      <c r="AJ69" s="7"/>
    </row>
    <row r="70" spans="1:36" x14ac:dyDescent="0.25">
      <c r="A70" s="8" t="s">
        <v>297</v>
      </c>
      <c r="B70" s="8"/>
      <c r="C70" s="7"/>
      <c r="D70" s="7">
        <f t="shared" ref="D70:AH70" si="130">D67*(D68/SUM(D68:D69))/D68</f>
        <v>1.8314385753129437E-8</v>
      </c>
      <c r="E70" s="7">
        <f t="shared" si="130"/>
        <v>1.8762869569505658E-8</v>
      </c>
      <c r="F70" s="7">
        <f t="shared" si="130"/>
        <v>1.8053111532002692E-8</v>
      </c>
      <c r="G70" s="7">
        <f t="shared" si="130"/>
        <v>1.6476931369255653E-8</v>
      </c>
      <c r="H70" s="7">
        <f t="shared" si="130"/>
        <v>1.542507515900007E-8</v>
      </c>
      <c r="I70" s="7">
        <f t="shared" si="130"/>
        <v>1.4570612960552944E-8</v>
      </c>
      <c r="J70" s="7">
        <f t="shared" si="130"/>
        <v>1.4064554194067642E-8</v>
      </c>
      <c r="K70" s="7">
        <f t="shared" si="130"/>
        <v>1.3764840591560541E-8</v>
      </c>
      <c r="L70" s="7">
        <f t="shared" si="130"/>
        <v>1.3538261852570563E-8</v>
      </c>
      <c r="M70" s="7">
        <f t="shared" si="130"/>
        <v>1.331756577936942E-8</v>
      </c>
      <c r="N70" s="7">
        <f t="shared" si="130"/>
        <v>1.3172319437659634E-8</v>
      </c>
      <c r="O70" s="7">
        <f t="shared" si="130"/>
        <v>1.3032473753358087E-8</v>
      </c>
      <c r="P70" s="7">
        <f t="shared" si="130"/>
        <v>1.2860617060980331E-8</v>
      </c>
      <c r="Q70" s="7">
        <f t="shared" si="130"/>
        <v>1.2763686325345981E-8</v>
      </c>
      <c r="R70" s="7">
        <f t="shared" si="130"/>
        <v>1.2628069274599397E-8</v>
      </c>
      <c r="S70" s="7">
        <f t="shared" si="130"/>
        <v>1.2511128779373512E-8</v>
      </c>
      <c r="T70" s="7">
        <f t="shared" si="130"/>
        <v>1.240948803809117E-8</v>
      </c>
      <c r="U70" s="7">
        <f t="shared" si="130"/>
        <v>1.2299245186098495E-8</v>
      </c>
      <c r="V70" s="7">
        <f t="shared" si="130"/>
        <v>1.2239796087445141E-8</v>
      </c>
      <c r="W70" s="7">
        <f t="shared" si="130"/>
        <v>1.2133289769430487E-8</v>
      </c>
      <c r="X70" s="7">
        <f t="shared" si="130"/>
        <v>1.2033028738602868E-8</v>
      </c>
      <c r="Y70" s="7">
        <f t="shared" si="130"/>
        <v>1.1962675137676184E-8</v>
      </c>
      <c r="Z70" s="7">
        <f t="shared" si="130"/>
        <v>1.18986566426566E-8</v>
      </c>
      <c r="AA70" s="7">
        <f t="shared" si="130"/>
        <v>1.1796104220586125E-8</v>
      </c>
      <c r="AB70" s="7">
        <f t="shared" si="130"/>
        <v>1.1715331960374529E-8</v>
      </c>
      <c r="AC70" s="7">
        <f t="shared" si="130"/>
        <v>1.1631901836209115E-8</v>
      </c>
      <c r="AD70" s="7">
        <f t="shared" si="130"/>
        <v>1.1622461200471426E-8</v>
      </c>
      <c r="AE70" s="7">
        <f t="shared" si="130"/>
        <v>1.1597102286171566E-8</v>
      </c>
      <c r="AF70" s="7">
        <f t="shared" si="130"/>
        <v>1.15738421060581E-8</v>
      </c>
      <c r="AG70" s="7">
        <f t="shared" si="130"/>
        <v>1.1596728856573359E-8</v>
      </c>
      <c r="AH70" s="7">
        <f t="shared" si="130"/>
        <v>1.1614857931461748E-8</v>
      </c>
      <c r="AI70" s="7"/>
      <c r="AJ70" s="7"/>
    </row>
    <row r="71" spans="1:36" s="8" customFormat="1" x14ac:dyDescent="0.25"/>
    <row r="72" spans="1:36" x14ac:dyDescent="0.25">
      <c r="A72" s="13" t="s">
        <v>284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spans="1:36" x14ac:dyDescent="0.25">
      <c r="A73" s="20" t="s">
        <v>244</v>
      </c>
      <c r="C73" s="8">
        <v>2019</v>
      </c>
      <c r="D73" s="8">
        <v>2020</v>
      </c>
      <c r="E73" s="8">
        <v>2021</v>
      </c>
      <c r="F73" s="8">
        <v>2022</v>
      </c>
      <c r="G73" s="8">
        <v>2023</v>
      </c>
      <c r="H73" s="8">
        <v>2024</v>
      </c>
      <c r="I73" s="8">
        <v>2025</v>
      </c>
      <c r="J73" s="8">
        <v>2026</v>
      </c>
      <c r="K73" s="8">
        <v>2027</v>
      </c>
      <c r="L73" s="8">
        <v>2028</v>
      </c>
      <c r="M73" s="8">
        <v>2029</v>
      </c>
      <c r="N73" s="8">
        <v>2030</v>
      </c>
      <c r="O73" s="8">
        <v>2031</v>
      </c>
      <c r="P73" s="8">
        <v>2032</v>
      </c>
      <c r="Q73" s="8">
        <v>2033</v>
      </c>
      <c r="R73" s="8">
        <v>2034</v>
      </c>
      <c r="S73" s="8">
        <v>2035</v>
      </c>
      <c r="T73" s="8">
        <v>2036</v>
      </c>
      <c r="U73" s="8">
        <v>2037</v>
      </c>
      <c r="V73" s="8">
        <v>2038</v>
      </c>
      <c r="W73" s="8">
        <v>2039</v>
      </c>
      <c r="X73" s="8">
        <v>2040</v>
      </c>
      <c r="Y73" s="8">
        <v>2041</v>
      </c>
      <c r="Z73" s="8">
        <v>2042</v>
      </c>
      <c r="AA73" s="8">
        <v>2043</v>
      </c>
      <c r="AB73" s="8">
        <v>2044</v>
      </c>
      <c r="AC73" s="8">
        <v>2045</v>
      </c>
      <c r="AD73" s="8">
        <v>2046</v>
      </c>
      <c r="AE73" s="8">
        <v>2047</v>
      </c>
      <c r="AF73" s="8">
        <v>2048</v>
      </c>
      <c r="AG73" s="8">
        <v>2049</v>
      </c>
      <c r="AH73" s="8">
        <v>2050</v>
      </c>
      <c r="AI73" s="8"/>
      <c r="AJ73" s="8"/>
    </row>
    <row r="74" spans="1:36" x14ac:dyDescent="0.25">
      <c r="A74" s="8" t="s">
        <v>285</v>
      </c>
      <c r="B74" s="8" t="s">
        <v>312</v>
      </c>
      <c r="C74" s="8">
        <f>'Subsidies Paid'!J15*10^9</f>
        <v>1300000000</v>
      </c>
      <c r="D74" s="8">
        <f>'Subsidies Paid'!K15*10^9</f>
        <v>1300000000</v>
      </c>
      <c r="E74">
        <f>D74</f>
        <v>1300000000</v>
      </c>
      <c r="F74" s="8">
        <f t="shared" ref="F74:P74" si="131">E74</f>
        <v>1300000000</v>
      </c>
      <c r="G74" s="8">
        <f t="shared" si="131"/>
        <v>1300000000</v>
      </c>
      <c r="H74" s="8">
        <f t="shared" si="131"/>
        <v>1300000000</v>
      </c>
      <c r="I74" s="8">
        <f t="shared" si="131"/>
        <v>1300000000</v>
      </c>
      <c r="J74" s="8">
        <f t="shared" si="131"/>
        <v>1300000000</v>
      </c>
      <c r="K74" s="8">
        <f t="shared" si="131"/>
        <v>1300000000</v>
      </c>
      <c r="L74" s="8">
        <f t="shared" si="131"/>
        <v>1300000000</v>
      </c>
      <c r="M74" s="8">
        <f t="shared" si="131"/>
        <v>1300000000</v>
      </c>
      <c r="N74" s="8">
        <f t="shared" si="131"/>
        <v>1300000000</v>
      </c>
      <c r="O74" s="8">
        <f t="shared" si="131"/>
        <v>1300000000</v>
      </c>
      <c r="P74" s="8">
        <f t="shared" si="131"/>
        <v>1300000000</v>
      </c>
      <c r="Q74" s="8">
        <f t="shared" ref="Q74" si="132">P74</f>
        <v>1300000000</v>
      </c>
      <c r="R74" s="8">
        <f t="shared" ref="R74" si="133">Q74</f>
        <v>1300000000</v>
      </c>
      <c r="S74" s="8">
        <f t="shared" ref="S74" si="134">R74</f>
        <v>1300000000</v>
      </c>
      <c r="T74" s="8">
        <f t="shared" ref="T74" si="135">S74</f>
        <v>1300000000</v>
      </c>
      <c r="U74" s="8">
        <f t="shared" ref="U74" si="136">T74</f>
        <v>1300000000</v>
      </c>
      <c r="V74" s="8">
        <f t="shared" ref="V74" si="137">U74</f>
        <v>1300000000</v>
      </c>
      <c r="W74" s="8">
        <f t="shared" ref="W74" si="138">V74</f>
        <v>1300000000</v>
      </c>
      <c r="X74" s="8">
        <f t="shared" ref="X74" si="139">W74</f>
        <v>1300000000</v>
      </c>
      <c r="Y74" s="8">
        <f t="shared" ref="Y74" si="140">X74</f>
        <v>1300000000</v>
      </c>
      <c r="Z74" s="8">
        <f t="shared" ref="Z74" si="141">Y74</f>
        <v>1300000000</v>
      </c>
      <c r="AA74" s="8">
        <f t="shared" ref="AA74" si="142">Z74</f>
        <v>1300000000</v>
      </c>
      <c r="AB74" s="8">
        <f t="shared" ref="AB74" si="143">AA74</f>
        <v>1300000000</v>
      </c>
      <c r="AC74" s="8">
        <f t="shared" ref="AC74" si="144">AB74</f>
        <v>1300000000</v>
      </c>
      <c r="AD74" s="8">
        <f t="shared" ref="AD74" si="145">AC74</f>
        <v>1300000000</v>
      </c>
      <c r="AE74" s="8">
        <f t="shared" ref="AE74" si="146">AD74</f>
        <v>1300000000</v>
      </c>
      <c r="AF74" s="8">
        <f t="shared" ref="AF74" si="147">AE74</f>
        <v>1300000000</v>
      </c>
      <c r="AG74" s="8">
        <f t="shared" ref="AG74" si="148">AF74</f>
        <v>1300000000</v>
      </c>
      <c r="AH74" s="8">
        <f t="shared" ref="AH74" si="149">AG74</f>
        <v>1300000000</v>
      </c>
      <c r="AI74" s="8"/>
      <c r="AJ74" s="8"/>
    </row>
    <row r="75" spans="1:36" x14ac:dyDescent="0.25">
      <c r="A75" s="8" t="s">
        <v>292</v>
      </c>
      <c r="B75" t="s">
        <v>294</v>
      </c>
      <c r="C75" s="4"/>
      <c r="D75" s="4">
        <f>INDEX('AEO Table 11'!16:16,MATCH(Calculations!D43,'AEO Table 11'!13:13,0))</f>
        <v>11.470048</v>
      </c>
      <c r="E75" s="4">
        <f>INDEX('AEO Table 11'!16:16,MATCH(Calculations!E43,'AEO Table 11'!13:13,0))</f>
        <v>11.393803</v>
      </c>
      <c r="F75" s="4">
        <f>INDEX('AEO Table 11'!16:16,MATCH(Calculations!F43,'AEO Table 11'!13:13,0))</f>
        <v>11.802375</v>
      </c>
      <c r="G75" s="4">
        <f>INDEX('AEO Table 11'!16:16,MATCH(Calculations!G43,'AEO Table 11'!13:13,0))</f>
        <v>13.463839</v>
      </c>
      <c r="H75" s="4">
        <f>INDEX('AEO Table 11'!16:16,MATCH(Calculations!H43,'AEO Table 11'!13:13,0))</f>
        <v>14.764208999999999</v>
      </c>
      <c r="I75" s="4">
        <f>INDEX('AEO Table 11'!16:16,MATCH(Calculations!I43,'AEO Table 11'!13:13,0))</f>
        <v>15.909644</v>
      </c>
      <c r="J75" s="4">
        <f>INDEX('AEO Table 11'!16:16,MATCH(Calculations!J43,'AEO Table 11'!13:13,0))</f>
        <v>16.658766</v>
      </c>
      <c r="K75" s="4">
        <f>INDEX('AEO Table 11'!16:16,MATCH(Calculations!K43,'AEO Table 11'!13:13,0))</f>
        <v>17.065017999999998</v>
      </c>
      <c r="L75" s="4">
        <f>INDEX('AEO Table 11'!16:16,MATCH(Calculations!L43,'AEO Table 11'!13:13,0))</f>
        <v>17.395396999999999</v>
      </c>
      <c r="M75" s="4">
        <f>INDEX('AEO Table 11'!16:16,MATCH(Calculations!M43,'AEO Table 11'!13:13,0))</f>
        <v>17.593847</v>
      </c>
      <c r="N75" s="4">
        <f>INDEX('AEO Table 11'!16:16,MATCH(Calculations!N43,'AEO Table 11'!13:13,0))</f>
        <v>17.711957999999999</v>
      </c>
      <c r="O75" s="4">
        <f>INDEX('AEO Table 11'!16:16,MATCH(Calculations!O43,'AEO Table 11'!13:13,0))</f>
        <v>17.862158000000001</v>
      </c>
      <c r="P75" s="4">
        <f>INDEX('AEO Table 11'!16:16,MATCH(Calculations!P43,'AEO Table 11'!13:13,0))</f>
        <v>18.046313999999999</v>
      </c>
      <c r="Q75" s="4">
        <f>INDEX('AEO Table 11'!16:16,MATCH(Calculations!Q43,'AEO Table 11'!13:13,0))</f>
        <v>18.076929</v>
      </c>
      <c r="R75" s="4">
        <f>INDEX('AEO Table 11'!16:16,MATCH(Calculations!R43,'AEO Table 11'!13:13,0))</f>
        <v>18.215654000000001</v>
      </c>
      <c r="S75" s="4">
        <f>INDEX('AEO Table 11'!16:16,MATCH(Calculations!S43,'AEO Table 11'!13:13,0))</f>
        <v>18.377293000000002</v>
      </c>
      <c r="T75" s="4">
        <f>INDEX('AEO Table 11'!16:16,MATCH(Calculations!T43,'AEO Table 11'!13:13,0))</f>
        <v>18.469908</v>
      </c>
      <c r="U75" s="4">
        <f>INDEX('AEO Table 11'!16:16,MATCH(Calculations!U43,'AEO Table 11'!13:13,0))</f>
        <v>18.521104999999999</v>
      </c>
      <c r="V75" s="4">
        <f>INDEX('AEO Table 11'!16:16,MATCH(Calculations!V43,'AEO Table 11'!13:13,0))</f>
        <v>18.442879000000001</v>
      </c>
      <c r="W75" s="4">
        <f>INDEX('AEO Table 11'!16:16,MATCH(Calculations!W43,'AEO Table 11'!13:13,0))</f>
        <v>18.536311999999999</v>
      </c>
      <c r="X75" s="4">
        <f>INDEX('AEO Table 11'!16:16,MATCH(Calculations!X43,'AEO Table 11'!13:13,0))</f>
        <v>18.643000000000001</v>
      </c>
      <c r="Y75" s="4">
        <f>INDEX('AEO Table 11'!16:16,MATCH(Calculations!Y43,'AEO Table 11'!13:13,0))</f>
        <v>18.699743000000002</v>
      </c>
      <c r="Z75" s="4">
        <f>INDEX('AEO Table 11'!16:16,MATCH(Calculations!Z43,'AEO Table 11'!13:13,0))</f>
        <v>18.727302999999999</v>
      </c>
      <c r="AA75" s="4">
        <f>INDEX('AEO Table 11'!16:16,MATCH(Calculations!AA43,'AEO Table 11'!13:13,0))</f>
        <v>18.785596999999999</v>
      </c>
      <c r="AB75" s="4">
        <f>INDEX('AEO Table 11'!16:16,MATCH(Calculations!AB43,'AEO Table 11'!13:13,0))</f>
        <v>18.724299999999999</v>
      </c>
      <c r="AC75" s="4">
        <f>INDEX('AEO Table 11'!16:16,MATCH(Calculations!AC43,'AEO Table 11'!13:13,0))</f>
        <v>18.783881999999998</v>
      </c>
      <c r="AD75" s="4">
        <f>INDEX('AEO Table 11'!16:16,MATCH(Calculations!AD43,'AEO Table 11'!13:13,0))</f>
        <v>18.666398999999998</v>
      </c>
      <c r="AE75" s="4">
        <f>INDEX('AEO Table 11'!16:16,MATCH(Calculations!AE43,'AEO Table 11'!13:13,0))</f>
        <v>18.600128000000002</v>
      </c>
      <c r="AF75" s="4">
        <f>INDEX('AEO Table 11'!16:16,MATCH(Calculations!AF43,'AEO Table 11'!13:13,0))</f>
        <v>18.491758000000001</v>
      </c>
      <c r="AG75" s="4">
        <f>INDEX('AEO Table 11'!16:16,MATCH(Calculations!AG43,'AEO Table 11'!13:13,0))</f>
        <v>18.308938999999999</v>
      </c>
      <c r="AH75" s="4">
        <f>INDEX('AEO Table 11'!16:16,MATCH(Calculations!AH43,'AEO Table 11'!13:13,0))</f>
        <v>18.083735000000001</v>
      </c>
      <c r="AI75" s="4"/>
      <c r="AJ75" s="4"/>
    </row>
    <row r="76" spans="1:36" x14ac:dyDescent="0.25">
      <c r="A76" t="s">
        <v>295</v>
      </c>
      <c r="B76" s="8" t="s">
        <v>293</v>
      </c>
      <c r="C76" s="8">
        <f t="shared" ref="C76:AH76" si="150">5.751*10^6</f>
        <v>5751000</v>
      </c>
      <c r="D76" s="8">
        <f t="shared" si="150"/>
        <v>5751000</v>
      </c>
      <c r="E76" s="8">
        <f t="shared" si="150"/>
        <v>5751000</v>
      </c>
      <c r="F76" s="8">
        <f t="shared" si="150"/>
        <v>5751000</v>
      </c>
      <c r="G76" s="8">
        <f t="shared" si="150"/>
        <v>5751000</v>
      </c>
      <c r="H76" s="8">
        <f t="shared" si="150"/>
        <v>5751000</v>
      </c>
      <c r="I76" s="8">
        <f t="shared" si="150"/>
        <v>5751000</v>
      </c>
      <c r="J76" s="8">
        <f t="shared" si="150"/>
        <v>5751000</v>
      </c>
      <c r="K76" s="8">
        <f t="shared" si="150"/>
        <v>5751000</v>
      </c>
      <c r="L76" s="8">
        <f t="shared" si="150"/>
        <v>5751000</v>
      </c>
      <c r="M76" s="8">
        <f t="shared" si="150"/>
        <v>5751000</v>
      </c>
      <c r="N76" s="8">
        <f t="shared" si="150"/>
        <v>5751000</v>
      </c>
      <c r="O76" s="8">
        <f t="shared" si="150"/>
        <v>5751000</v>
      </c>
      <c r="P76" s="8">
        <f t="shared" si="150"/>
        <v>5751000</v>
      </c>
      <c r="Q76" s="8">
        <f t="shared" si="150"/>
        <v>5751000</v>
      </c>
      <c r="R76" s="8">
        <f t="shared" si="150"/>
        <v>5751000</v>
      </c>
      <c r="S76" s="8">
        <f t="shared" si="150"/>
        <v>5751000</v>
      </c>
      <c r="T76" s="8">
        <f t="shared" si="150"/>
        <v>5751000</v>
      </c>
      <c r="U76" s="8">
        <f t="shared" si="150"/>
        <v>5751000</v>
      </c>
      <c r="V76" s="8">
        <f t="shared" si="150"/>
        <v>5751000</v>
      </c>
      <c r="W76" s="8">
        <f t="shared" si="150"/>
        <v>5751000</v>
      </c>
      <c r="X76" s="8">
        <f t="shared" si="150"/>
        <v>5751000</v>
      </c>
      <c r="Y76" s="8">
        <f t="shared" si="150"/>
        <v>5751000</v>
      </c>
      <c r="Z76" s="8">
        <f t="shared" si="150"/>
        <v>5751000</v>
      </c>
      <c r="AA76" s="8">
        <f t="shared" si="150"/>
        <v>5751000</v>
      </c>
      <c r="AB76" s="8">
        <f t="shared" si="150"/>
        <v>5751000</v>
      </c>
      <c r="AC76" s="8">
        <f t="shared" si="150"/>
        <v>5751000</v>
      </c>
      <c r="AD76" s="8">
        <f t="shared" si="150"/>
        <v>5751000</v>
      </c>
      <c r="AE76" s="8">
        <f t="shared" si="150"/>
        <v>5751000</v>
      </c>
      <c r="AF76" s="8">
        <f t="shared" si="150"/>
        <v>5751000</v>
      </c>
      <c r="AG76" s="8">
        <f t="shared" si="150"/>
        <v>5751000</v>
      </c>
      <c r="AH76" s="8">
        <f t="shared" si="150"/>
        <v>5751000</v>
      </c>
      <c r="AI76" s="8"/>
      <c r="AJ76" s="8"/>
    </row>
    <row r="77" spans="1:36" x14ac:dyDescent="0.25">
      <c r="A77" t="s">
        <v>296</v>
      </c>
      <c r="B77" t="s">
        <v>294</v>
      </c>
      <c r="C77" s="14"/>
      <c r="D77" s="14">
        <f>(INDEX('AEO Table 11'!16:16,MATCH(Calculations!D43,'AEO Table 11'!13:13,0))-INDEX('AEO Table 11'!21:21,MATCH(Calculations!D43,'AEO Table 11'!13:13,0)))/INDEX('AEO Table 11'!23:23,MATCH(Calculations!D43,'AEO Table 11'!13:13,0))</f>
        <v>0.57502582615816089</v>
      </c>
      <c r="E77" s="14">
        <f>(INDEX('AEO Table 11'!16:16,MATCH(Calculations!E43,'AEO Table 11'!13:13,0))-INDEX('AEO Table 11'!21:21,MATCH(Calculations!E43,'AEO Table 11'!13:13,0)))/INDEX('AEO Table 11'!23:23,MATCH(Calculations!E43,'AEO Table 11'!13:13,0))</f>
        <v>0.51537399901493552</v>
      </c>
      <c r="F77" s="14">
        <f>(INDEX('AEO Table 11'!16:16,MATCH(Calculations!F43,'AEO Table 11'!13:13,0))-INDEX('AEO Table 11'!21:21,MATCH(Calculations!F43,'AEO Table 11'!13:13,0)))/INDEX('AEO Table 11'!23:23,MATCH(Calculations!F43,'AEO Table 11'!13:13,0))</f>
        <v>0.53868017622643938</v>
      </c>
      <c r="G77" s="14">
        <f>(INDEX('AEO Table 11'!16:16,MATCH(Calculations!G43,'AEO Table 11'!13:13,0))-INDEX('AEO Table 11'!21:21,MATCH(Calculations!G43,'AEO Table 11'!13:13,0)))/INDEX('AEO Table 11'!23:23,MATCH(Calculations!G43,'AEO Table 11'!13:13,0))</f>
        <v>0.61148647209367968</v>
      </c>
      <c r="H77" s="14">
        <f>(INDEX('AEO Table 11'!16:16,MATCH(Calculations!H43,'AEO Table 11'!13:13,0))-INDEX('AEO Table 11'!21:21,MATCH(Calculations!H43,'AEO Table 11'!13:13,0)))/INDEX('AEO Table 11'!23:23,MATCH(Calculations!H43,'AEO Table 11'!13:13,0))</f>
        <v>0.66973103847400706</v>
      </c>
      <c r="I77" s="14">
        <f>(INDEX('AEO Table 11'!16:16,MATCH(Calculations!I43,'AEO Table 11'!13:13,0))-INDEX('AEO Table 11'!21:21,MATCH(Calculations!I43,'AEO Table 11'!13:13,0)))/INDEX('AEO Table 11'!23:23,MATCH(Calculations!I43,'AEO Table 11'!13:13,0))</f>
        <v>0.73602233799005257</v>
      </c>
      <c r="J77" s="14">
        <f>(INDEX('AEO Table 11'!16:16,MATCH(Calculations!J43,'AEO Table 11'!13:13,0))-INDEX('AEO Table 11'!21:21,MATCH(Calculations!J43,'AEO Table 11'!13:13,0)))/INDEX('AEO Table 11'!23:23,MATCH(Calculations!J43,'AEO Table 11'!13:13,0))</f>
        <v>0.76285699625959225</v>
      </c>
      <c r="K77" s="14">
        <f>(INDEX('AEO Table 11'!16:16,MATCH(Calculations!K43,'AEO Table 11'!13:13,0))-INDEX('AEO Table 11'!21:21,MATCH(Calculations!K43,'AEO Table 11'!13:13,0)))/INDEX('AEO Table 11'!23:23,MATCH(Calculations!K43,'AEO Table 11'!13:13,0))</f>
        <v>0.78530752156360162</v>
      </c>
      <c r="L77" s="14">
        <f>(INDEX('AEO Table 11'!16:16,MATCH(Calculations!L43,'AEO Table 11'!13:13,0))-INDEX('AEO Table 11'!21:21,MATCH(Calculations!L43,'AEO Table 11'!13:13,0)))/INDEX('AEO Table 11'!23:23,MATCH(Calculations!L43,'AEO Table 11'!13:13,0))</f>
        <v>0.80306025377256152</v>
      </c>
      <c r="M77" s="14">
        <f>(INDEX('AEO Table 11'!16:16,MATCH(Calculations!M43,'AEO Table 11'!13:13,0))-INDEX('AEO Table 11'!21:21,MATCH(Calculations!M43,'AEO Table 11'!13:13,0)))/INDEX('AEO Table 11'!23:23,MATCH(Calculations!M43,'AEO Table 11'!13:13,0))</f>
        <v>0.81110213148833443</v>
      </c>
      <c r="N77" s="14">
        <f>(INDEX('AEO Table 11'!16:16,MATCH(Calculations!N43,'AEO Table 11'!13:13,0))-INDEX('AEO Table 11'!21:21,MATCH(Calculations!N43,'AEO Table 11'!13:13,0)))/INDEX('AEO Table 11'!23:23,MATCH(Calculations!N43,'AEO Table 11'!13:13,0))</f>
        <v>0.81762293442843037</v>
      </c>
      <c r="O77" s="14">
        <f>(INDEX('AEO Table 11'!16:16,MATCH(Calculations!O43,'AEO Table 11'!13:13,0))-INDEX('AEO Table 11'!21:21,MATCH(Calculations!O43,'AEO Table 11'!13:13,0)))/INDEX('AEO Table 11'!23:23,MATCH(Calculations!O43,'AEO Table 11'!13:13,0))</f>
        <v>0.8315291946217791</v>
      </c>
      <c r="P77" s="14">
        <f>(INDEX('AEO Table 11'!16:16,MATCH(Calculations!P43,'AEO Table 11'!13:13,0))-INDEX('AEO Table 11'!21:21,MATCH(Calculations!P43,'AEO Table 11'!13:13,0)))/INDEX('AEO Table 11'!23:23,MATCH(Calculations!P43,'AEO Table 11'!13:13,0))</f>
        <v>0.84108956927646461</v>
      </c>
      <c r="Q77" s="14">
        <f>(INDEX('AEO Table 11'!16:16,MATCH(Calculations!Q43,'AEO Table 11'!13:13,0))-INDEX('AEO Table 11'!21:21,MATCH(Calculations!Q43,'AEO Table 11'!13:13,0)))/INDEX('AEO Table 11'!23:23,MATCH(Calculations!Q43,'AEO Table 11'!13:13,0))</f>
        <v>0.84552346869587502</v>
      </c>
      <c r="R77" s="14">
        <f>(INDEX('AEO Table 11'!16:16,MATCH(Calculations!R43,'AEO Table 11'!13:13,0))-INDEX('AEO Table 11'!21:21,MATCH(Calculations!R43,'AEO Table 11'!13:13,0)))/INDEX('AEO Table 11'!23:23,MATCH(Calculations!R43,'AEO Table 11'!13:13,0))</f>
        <v>0.85147027870019698</v>
      </c>
      <c r="S77" s="14">
        <f>(INDEX('AEO Table 11'!16:16,MATCH(Calculations!S43,'AEO Table 11'!13:13,0))-INDEX('AEO Table 11'!21:21,MATCH(Calculations!S43,'AEO Table 11'!13:13,0)))/INDEX('AEO Table 11'!23:23,MATCH(Calculations!S43,'AEO Table 11'!13:13,0))</f>
        <v>0.85684343820273789</v>
      </c>
      <c r="T77" s="14">
        <f>(INDEX('AEO Table 11'!16:16,MATCH(Calculations!T43,'AEO Table 11'!13:13,0))-INDEX('AEO Table 11'!21:21,MATCH(Calculations!T43,'AEO Table 11'!13:13,0)))/INDEX('AEO Table 11'!23:23,MATCH(Calculations!T43,'AEO Table 11'!13:13,0))</f>
        <v>0.85545759635495355</v>
      </c>
      <c r="U77" s="14">
        <f>(INDEX('AEO Table 11'!16:16,MATCH(Calculations!U43,'AEO Table 11'!13:13,0))-INDEX('AEO Table 11'!21:21,MATCH(Calculations!U43,'AEO Table 11'!13:13,0)))/INDEX('AEO Table 11'!23:23,MATCH(Calculations!U43,'AEO Table 11'!13:13,0))</f>
        <v>0.85319515613762842</v>
      </c>
      <c r="V77" s="14">
        <f>(INDEX('AEO Table 11'!16:16,MATCH(Calculations!V43,'AEO Table 11'!13:13,0))-INDEX('AEO Table 11'!21:21,MATCH(Calculations!V43,'AEO Table 11'!13:13,0)))/INDEX('AEO Table 11'!23:23,MATCH(Calculations!V43,'AEO Table 11'!13:13,0))</f>
        <v>0.85244848263990558</v>
      </c>
      <c r="W77" s="14">
        <f>(INDEX('AEO Table 11'!16:16,MATCH(Calculations!W43,'AEO Table 11'!13:13,0))-INDEX('AEO Table 11'!21:21,MATCH(Calculations!W43,'AEO Table 11'!13:13,0)))/INDEX('AEO Table 11'!23:23,MATCH(Calculations!W43,'AEO Table 11'!13:13,0))</f>
        <v>0.84963800382745014</v>
      </c>
      <c r="X77" s="14">
        <f>(INDEX('AEO Table 11'!16:16,MATCH(Calculations!X43,'AEO Table 11'!13:13,0))-INDEX('AEO Table 11'!21:21,MATCH(Calculations!X43,'AEO Table 11'!13:13,0)))/INDEX('AEO Table 11'!23:23,MATCH(Calculations!X43,'AEO Table 11'!13:13,0))</f>
        <v>0.86299945740501105</v>
      </c>
      <c r="Y77" s="14">
        <f>(INDEX('AEO Table 11'!16:16,MATCH(Calculations!Y43,'AEO Table 11'!13:13,0))-INDEX('AEO Table 11'!21:21,MATCH(Calculations!Y43,'AEO Table 11'!13:13,0)))/INDEX('AEO Table 11'!23:23,MATCH(Calculations!Y43,'AEO Table 11'!13:13,0))</f>
        <v>0.8643649037507819</v>
      </c>
      <c r="Z77" s="14">
        <f>(INDEX('AEO Table 11'!16:16,MATCH(Calculations!Z43,'AEO Table 11'!13:13,0))-INDEX('AEO Table 11'!21:21,MATCH(Calculations!Z43,'AEO Table 11'!13:13,0)))/INDEX('AEO Table 11'!23:23,MATCH(Calculations!Z43,'AEO Table 11'!13:13,0))</f>
        <v>0.86255863041585645</v>
      </c>
      <c r="AA77" s="14">
        <f>(INDEX('AEO Table 11'!16:16,MATCH(Calculations!AA43,'AEO Table 11'!13:13,0))-INDEX('AEO Table 11'!21:21,MATCH(Calculations!AA43,'AEO Table 11'!13:13,0)))/INDEX('AEO Table 11'!23:23,MATCH(Calculations!AA43,'AEO Table 11'!13:13,0))</f>
        <v>0.86319000996899686</v>
      </c>
      <c r="AB77" s="14">
        <f>(INDEX('AEO Table 11'!16:16,MATCH(Calculations!AB43,'AEO Table 11'!13:13,0))-INDEX('AEO Table 11'!21:21,MATCH(Calculations!AB43,'AEO Table 11'!13:13,0)))/INDEX('AEO Table 11'!23:23,MATCH(Calculations!AB43,'AEO Table 11'!13:13,0))</f>
        <v>0.87044533016905334</v>
      </c>
      <c r="AC77" s="14">
        <f>(INDEX('AEO Table 11'!16:16,MATCH(Calculations!AC43,'AEO Table 11'!13:13,0))-INDEX('AEO Table 11'!21:21,MATCH(Calculations!AC43,'AEO Table 11'!13:13,0)))/INDEX('AEO Table 11'!23:23,MATCH(Calculations!AC43,'AEO Table 11'!13:13,0))</f>
        <v>0.87733173581841561</v>
      </c>
      <c r="AD77" s="14">
        <f>(INDEX('AEO Table 11'!16:16,MATCH(Calculations!AD43,'AEO Table 11'!13:13,0))-INDEX('AEO Table 11'!21:21,MATCH(Calculations!AD43,'AEO Table 11'!13:13,0)))/INDEX('AEO Table 11'!23:23,MATCH(Calculations!AD43,'AEO Table 11'!13:13,0))</f>
        <v>0.88027305727951766</v>
      </c>
      <c r="AE77" s="14">
        <f>(INDEX('AEO Table 11'!16:16,MATCH(Calculations!AE43,'AEO Table 11'!13:13,0))-INDEX('AEO Table 11'!21:21,MATCH(Calculations!AE43,'AEO Table 11'!13:13,0)))/INDEX('AEO Table 11'!23:23,MATCH(Calculations!AE43,'AEO Table 11'!13:13,0))</f>
        <v>0.87032754328556816</v>
      </c>
      <c r="AF77" s="14">
        <f>(INDEX('AEO Table 11'!16:16,MATCH(Calculations!AF43,'AEO Table 11'!13:13,0))-INDEX('AEO Table 11'!21:21,MATCH(Calculations!AF43,'AEO Table 11'!13:13,0)))/INDEX('AEO Table 11'!23:23,MATCH(Calculations!AF43,'AEO Table 11'!13:13,0))</f>
        <v>0.86395571602548071</v>
      </c>
      <c r="AG77" s="14">
        <f>(INDEX('AEO Table 11'!16:16,MATCH(Calculations!AG43,'AEO Table 11'!13:13,0))-INDEX('AEO Table 11'!21:21,MATCH(Calculations!AG43,'AEO Table 11'!13:13,0)))/INDEX('AEO Table 11'!23:23,MATCH(Calculations!AG43,'AEO Table 11'!13:13,0))</f>
        <v>0.85861172975013977</v>
      </c>
      <c r="AH77" s="14">
        <f>(INDEX('AEO Table 11'!16:16,MATCH(Calculations!AH43,'AEO Table 11'!13:13,0))-INDEX('AEO Table 11'!21:21,MATCH(Calculations!AH43,'AEO Table 11'!13:13,0)))/INDEX('AEO Table 11'!23:23,MATCH(Calculations!AH43,'AEO Table 11'!13:13,0))</f>
        <v>0.84922017285223617</v>
      </c>
      <c r="AI77" s="14"/>
      <c r="AJ77" s="14"/>
    </row>
    <row r="78" spans="1:36" x14ac:dyDescent="0.25">
      <c r="A78" s="8" t="s">
        <v>299</v>
      </c>
      <c r="C78" s="8"/>
      <c r="D78" s="8">
        <f t="shared" ref="D78:AH78" si="151">D74/(D75*D76*10^6*365)*D77</f>
        <v>3.1047685856458885E-8</v>
      </c>
      <c r="E78" s="8">
        <f t="shared" si="151"/>
        <v>2.8013083665580686E-8</v>
      </c>
      <c r="F78" s="8">
        <f t="shared" si="151"/>
        <v>2.8266283099839232E-8</v>
      </c>
      <c r="G78" s="8">
        <f t="shared" si="151"/>
        <v>2.8127106922490773E-8</v>
      </c>
      <c r="H78" s="8">
        <f t="shared" si="151"/>
        <v>2.8092951053646729E-8</v>
      </c>
      <c r="I78" s="8">
        <f t="shared" si="151"/>
        <v>2.8650859413701235E-8</v>
      </c>
      <c r="J78" s="8">
        <f t="shared" si="151"/>
        <v>2.8360078325716788E-8</v>
      </c>
      <c r="K78" s="8">
        <f t="shared" si="151"/>
        <v>2.849968938009512E-8</v>
      </c>
      <c r="L78" s="8">
        <f t="shared" si="151"/>
        <v>2.8590444485629134E-8</v>
      </c>
      <c r="M78" s="8">
        <f t="shared" si="151"/>
        <v>2.8551034709532348E-8</v>
      </c>
      <c r="N78" s="8">
        <f t="shared" si="151"/>
        <v>2.8588647612998735E-8</v>
      </c>
      <c r="O78" s="8">
        <f t="shared" si="151"/>
        <v>2.8830401820207982E-8</v>
      </c>
      <c r="P78" s="8">
        <f t="shared" si="151"/>
        <v>2.8864288568122129E-8</v>
      </c>
      <c r="Q78" s="8">
        <f t="shared" si="151"/>
        <v>2.8967307831341059E-8</v>
      </c>
      <c r="R78" s="8">
        <f t="shared" si="151"/>
        <v>2.8948885263530892E-8</v>
      </c>
      <c r="S78" s="8">
        <f t="shared" si="151"/>
        <v>2.887533662369258E-8</v>
      </c>
      <c r="T78" s="8">
        <f t="shared" si="151"/>
        <v>2.8684076705422556E-8</v>
      </c>
      <c r="U78" s="8">
        <f t="shared" si="151"/>
        <v>2.8529135227094937E-8</v>
      </c>
      <c r="V78" s="8">
        <f t="shared" si="151"/>
        <v>2.8625069208104268E-8</v>
      </c>
      <c r="W78" s="8">
        <f t="shared" si="151"/>
        <v>2.8386883757426186E-8</v>
      </c>
      <c r="X78" s="8">
        <f t="shared" si="151"/>
        <v>2.8668293585978796E-8</v>
      </c>
      <c r="Y78" s="8">
        <f t="shared" si="151"/>
        <v>2.8626523370212246E-8</v>
      </c>
      <c r="Z78" s="8">
        <f t="shared" si="151"/>
        <v>2.8524662060095023E-8</v>
      </c>
      <c r="AA78" s="8">
        <f t="shared" si="151"/>
        <v>2.8456961371394422E-8</v>
      </c>
      <c r="AB78" s="8">
        <f t="shared" si="151"/>
        <v>2.8790090441853298E-8</v>
      </c>
      <c r="AC78" s="8">
        <f t="shared" si="151"/>
        <v>2.892581527047253E-8</v>
      </c>
      <c r="AD78" s="8">
        <f t="shared" si="151"/>
        <v>2.9205455562691483E-8</v>
      </c>
      <c r="AE78" s="8">
        <f t="shared" si="151"/>
        <v>2.8978367462251159E-8</v>
      </c>
      <c r="AF78" s="8">
        <f t="shared" si="151"/>
        <v>2.8934794437807899E-8</v>
      </c>
      <c r="AG78" s="8">
        <f t="shared" si="151"/>
        <v>2.9042952177268344E-8</v>
      </c>
      <c r="AH78" s="8">
        <f t="shared" si="151"/>
        <v>2.9083005679606127E-8</v>
      </c>
      <c r="AI78" s="8"/>
      <c r="AJ78" s="8"/>
    </row>
    <row r="79" spans="1:36" x14ac:dyDescent="0.25"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1:36" x14ac:dyDescent="0.25">
      <c r="A80" s="20" t="s">
        <v>30</v>
      </c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 spans="1:36" x14ac:dyDescent="0.25">
      <c r="A81" s="8" t="s">
        <v>300</v>
      </c>
      <c r="B81" s="8" t="s">
        <v>312</v>
      </c>
      <c r="C81" s="8">
        <f>'Subsidies Paid'!J16*10^9</f>
        <v>1620000000.0000002</v>
      </c>
      <c r="D81" s="8">
        <f>'Subsidies Paid'!K16*10^9</f>
        <v>1620000000.0000002</v>
      </c>
      <c r="E81" s="8">
        <f>D81</f>
        <v>1620000000.0000002</v>
      </c>
      <c r="F81" s="8">
        <f t="shared" ref="F81:P81" si="152">E81</f>
        <v>1620000000.0000002</v>
      </c>
      <c r="G81" s="8">
        <f t="shared" si="152"/>
        <v>1620000000.0000002</v>
      </c>
      <c r="H81" s="8">
        <f t="shared" si="152"/>
        <v>1620000000.0000002</v>
      </c>
      <c r="I81" s="8">
        <f t="shared" si="152"/>
        <v>1620000000.0000002</v>
      </c>
      <c r="J81" s="8">
        <f t="shared" si="152"/>
        <v>1620000000.0000002</v>
      </c>
      <c r="K81" s="8">
        <f t="shared" si="152"/>
        <v>1620000000.0000002</v>
      </c>
      <c r="L81" s="8">
        <f t="shared" si="152"/>
        <v>1620000000.0000002</v>
      </c>
      <c r="M81" s="8">
        <f t="shared" si="152"/>
        <v>1620000000.0000002</v>
      </c>
      <c r="N81" s="8">
        <f t="shared" si="152"/>
        <v>1620000000.0000002</v>
      </c>
      <c r="O81" s="8">
        <f t="shared" si="152"/>
        <v>1620000000.0000002</v>
      </c>
      <c r="P81" s="8">
        <f t="shared" si="152"/>
        <v>1620000000.0000002</v>
      </c>
      <c r="Q81" s="8">
        <f t="shared" ref="Q81" si="153">P81</f>
        <v>1620000000.0000002</v>
      </c>
      <c r="R81" s="8">
        <f t="shared" ref="R81" si="154">Q81</f>
        <v>1620000000.0000002</v>
      </c>
      <c r="S81" s="8">
        <f t="shared" ref="S81" si="155">R81</f>
        <v>1620000000.0000002</v>
      </c>
      <c r="T81" s="8">
        <f t="shared" ref="T81" si="156">S81</f>
        <v>1620000000.0000002</v>
      </c>
      <c r="U81" s="8">
        <f t="shared" ref="U81" si="157">T81</f>
        <v>1620000000.0000002</v>
      </c>
      <c r="V81" s="8">
        <f t="shared" ref="V81" si="158">U81</f>
        <v>1620000000.0000002</v>
      </c>
      <c r="W81" s="8">
        <f t="shared" ref="W81" si="159">V81</f>
        <v>1620000000.0000002</v>
      </c>
      <c r="X81" s="8">
        <f t="shared" ref="X81" si="160">W81</f>
        <v>1620000000.0000002</v>
      </c>
      <c r="Y81" s="8">
        <f t="shared" ref="Y81" si="161">X81</f>
        <v>1620000000.0000002</v>
      </c>
      <c r="Z81" s="8">
        <f t="shared" ref="Z81" si="162">Y81</f>
        <v>1620000000.0000002</v>
      </c>
      <c r="AA81" s="8">
        <f t="shared" ref="AA81" si="163">Z81</f>
        <v>1620000000.0000002</v>
      </c>
      <c r="AB81" s="8">
        <f t="shared" ref="AB81" si="164">AA81</f>
        <v>1620000000.0000002</v>
      </c>
      <c r="AC81" s="8">
        <f t="shared" ref="AC81" si="165">AB81</f>
        <v>1620000000.0000002</v>
      </c>
      <c r="AD81" s="8">
        <f t="shared" ref="AD81" si="166">AC81</f>
        <v>1620000000.0000002</v>
      </c>
      <c r="AE81" s="8">
        <f t="shared" ref="AE81" si="167">AD81</f>
        <v>1620000000.0000002</v>
      </c>
      <c r="AF81" s="8">
        <f t="shared" ref="AF81" si="168">AE81</f>
        <v>1620000000.0000002</v>
      </c>
      <c r="AG81" s="8">
        <f t="shared" ref="AG81" si="169">AF81</f>
        <v>1620000000.0000002</v>
      </c>
      <c r="AH81" s="8">
        <f t="shared" ref="AH81" si="170">AG81</f>
        <v>1620000000.0000002</v>
      </c>
      <c r="AI81" s="8"/>
      <c r="AJ81" s="8"/>
    </row>
    <row r="82" spans="1:36" s="8" customFormat="1" x14ac:dyDescent="0.25">
      <c r="A82" s="8" t="s">
        <v>301</v>
      </c>
      <c r="B82" s="8" t="s">
        <v>294</v>
      </c>
      <c r="C82" s="14"/>
      <c r="D82" s="14">
        <f>INDEX('AEO Table 1'!16:16,MATCH(Calculations!D43,'AEO Table 1'!13:13,0))/SUM(INDEX('AEO Table 1'!16:18,0,MATCH(Calculations!D43,'AEO Table 1'!13:13,0)))</f>
        <v>0.36426803512570982</v>
      </c>
      <c r="E82" s="14">
        <f>INDEX('AEO Table 1'!16:16,MATCH(Calculations!E43,'AEO Table 1'!13:13,0))/SUM(INDEX('AEO Table 1'!16:18,0,MATCH(Calculations!E43,'AEO Table 1'!13:13,0)))</f>
        <v>0.37081692377062003</v>
      </c>
      <c r="F82" s="14">
        <f>INDEX('AEO Table 1'!16:16,MATCH(Calculations!F43,'AEO Table 1'!13:13,0))/SUM(INDEX('AEO Table 1'!16:18,0,MATCH(Calculations!F43,'AEO Table 1'!13:13,0)))</f>
        <v>0.36917153789763335</v>
      </c>
      <c r="G82" s="14">
        <f>INDEX('AEO Table 1'!16:16,MATCH(Calculations!G43,'AEO Table 1'!13:13,0))/SUM(INDEX('AEO Table 1'!16:18,0,MATCH(Calculations!G43,'AEO Table 1'!13:13,0)))</f>
        <v>0.38343822616496887</v>
      </c>
      <c r="H82" s="14">
        <f>INDEX('AEO Table 1'!16:16,MATCH(Calculations!H43,'AEO Table 1'!13:13,0))/SUM(INDEX('AEO Table 1'!16:18,0,MATCH(Calculations!H43,'AEO Table 1'!13:13,0)))</f>
        <v>0.3930178937170416</v>
      </c>
      <c r="I82" s="14">
        <f>INDEX('AEO Table 1'!16:16,MATCH(Calculations!I43,'AEO Table 1'!13:13,0))/SUM(INDEX('AEO Table 1'!16:18,0,MATCH(Calculations!I43,'AEO Table 1'!13:13,0)))</f>
        <v>0.39955890626228063</v>
      </c>
      <c r="J82" s="14">
        <f>INDEX('AEO Table 1'!16:16,MATCH(Calculations!J43,'AEO Table 1'!13:13,0))/SUM(INDEX('AEO Table 1'!16:18,0,MATCH(Calculations!J43,'AEO Table 1'!13:13,0)))</f>
        <v>0.40381284203970252</v>
      </c>
      <c r="K82" s="14">
        <f>INDEX('AEO Table 1'!16:16,MATCH(Calculations!K43,'AEO Table 1'!13:13,0))/SUM(INDEX('AEO Table 1'!16:18,0,MATCH(Calculations!K43,'AEO Table 1'!13:13,0)))</f>
        <v>0.40479626005610497</v>
      </c>
      <c r="L82" s="14">
        <f>INDEX('AEO Table 1'!16:16,MATCH(Calculations!L43,'AEO Table 1'!13:13,0))/SUM(INDEX('AEO Table 1'!16:18,0,MATCH(Calculations!L43,'AEO Table 1'!13:13,0)))</f>
        <v>0.40604533708923823</v>
      </c>
      <c r="M82" s="14">
        <f>INDEX('AEO Table 1'!16:16,MATCH(Calculations!M43,'AEO Table 1'!13:13,0))/SUM(INDEX('AEO Table 1'!16:18,0,MATCH(Calculations!M43,'AEO Table 1'!13:13,0)))</f>
        <v>0.40406608810943689</v>
      </c>
      <c r="N82" s="14">
        <f>INDEX('AEO Table 1'!16:16,MATCH(Calculations!N43,'AEO Table 1'!13:13,0))/SUM(INDEX('AEO Table 1'!16:18,0,MATCH(Calculations!N43,'AEO Table 1'!13:13,0)))</f>
        <v>0.40244110960589308</v>
      </c>
      <c r="O82" s="14">
        <f>INDEX('AEO Table 1'!16:16,MATCH(Calculations!O43,'AEO Table 1'!13:13,0))/SUM(INDEX('AEO Table 1'!16:18,0,MATCH(Calculations!O43,'AEO Table 1'!13:13,0)))</f>
        <v>0.40167854352201127</v>
      </c>
      <c r="P82" s="14">
        <f>INDEX('AEO Table 1'!16:16,MATCH(Calculations!P43,'AEO Table 1'!13:13,0))/SUM(INDEX('AEO Table 1'!16:18,0,MATCH(Calculations!P43,'AEO Table 1'!13:13,0)))</f>
        <v>0.40062940931614527</v>
      </c>
      <c r="Q82" s="14">
        <f>INDEX('AEO Table 1'!16:16,MATCH(Calculations!Q43,'AEO Table 1'!13:13,0))/SUM(INDEX('AEO Table 1'!16:18,0,MATCH(Calculations!Q43,'AEO Table 1'!13:13,0)))</f>
        <v>0.39830036200154428</v>
      </c>
      <c r="R82" s="14">
        <f>INDEX('AEO Table 1'!16:16,MATCH(Calculations!R43,'AEO Table 1'!13:13,0))/SUM(INDEX('AEO Table 1'!16:18,0,MATCH(Calculations!R43,'AEO Table 1'!13:13,0)))</f>
        <v>0.39717543554710788</v>
      </c>
      <c r="S82" s="14">
        <f>INDEX('AEO Table 1'!16:16,MATCH(Calculations!S43,'AEO Table 1'!13:13,0))/SUM(INDEX('AEO Table 1'!16:18,0,MATCH(Calculations!S43,'AEO Table 1'!13:13,0)))</f>
        <v>0.39714292943930846</v>
      </c>
      <c r="T82" s="14">
        <f>INDEX('AEO Table 1'!16:16,MATCH(Calculations!T43,'AEO Table 1'!13:13,0))/SUM(INDEX('AEO Table 1'!16:18,0,MATCH(Calculations!T43,'AEO Table 1'!13:13,0)))</f>
        <v>0.39599922448972757</v>
      </c>
      <c r="U82" s="14">
        <f>INDEX('AEO Table 1'!16:16,MATCH(Calculations!U43,'AEO Table 1'!13:13,0))/SUM(INDEX('AEO Table 1'!16:18,0,MATCH(Calculations!U43,'AEO Table 1'!13:13,0)))</f>
        <v>0.39358630031356007</v>
      </c>
      <c r="V82" s="14">
        <f>INDEX('AEO Table 1'!16:16,MATCH(Calculations!V43,'AEO Table 1'!13:13,0))/SUM(INDEX('AEO Table 1'!16:18,0,MATCH(Calculations!V43,'AEO Table 1'!13:13,0)))</f>
        <v>0.38995565001686183</v>
      </c>
      <c r="W82" s="14">
        <f>INDEX('AEO Table 1'!16:16,MATCH(Calculations!W43,'AEO Table 1'!13:13,0))/SUM(INDEX('AEO Table 1'!16:18,0,MATCH(Calculations!W43,'AEO Table 1'!13:13,0)))</f>
        <v>0.38874129191265483</v>
      </c>
      <c r="X82" s="14">
        <f>INDEX('AEO Table 1'!16:16,MATCH(Calculations!X43,'AEO Table 1'!13:13,0))/SUM(INDEX('AEO Table 1'!16:18,0,MATCH(Calculations!X43,'AEO Table 1'!13:13,0)))</f>
        <v>0.38777603316687781</v>
      </c>
      <c r="Y82" s="14">
        <f>INDEX('AEO Table 1'!16:16,MATCH(Calculations!Y43,'AEO Table 1'!13:13,0))/SUM(INDEX('AEO Table 1'!16:18,0,MATCH(Calculations!Y43,'AEO Table 1'!13:13,0)))</f>
        <v>0.38669480965743974</v>
      </c>
      <c r="Z82" s="14">
        <f>INDEX('AEO Table 1'!16:16,MATCH(Calculations!Z43,'AEO Table 1'!13:13,0))/SUM(INDEX('AEO Table 1'!16:18,0,MATCH(Calculations!Z43,'AEO Table 1'!13:13,0)))</f>
        <v>0.38515907923871717</v>
      </c>
      <c r="AA82" s="14">
        <f>INDEX('AEO Table 1'!16:16,MATCH(Calculations!AA43,'AEO Table 1'!13:13,0))/SUM(INDEX('AEO Table 1'!16:18,0,MATCH(Calculations!AA43,'AEO Table 1'!13:13,0)))</f>
        <v>0.38306717013356956</v>
      </c>
      <c r="AB82" s="14">
        <f>INDEX('AEO Table 1'!16:16,MATCH(Calculations!AB43,'AEO Table 1'!13:13,0))/SUM(INDEX('AEO Table 1'!16:18,0,MATCH(Calculations!AB43,'AEO Table 1'!13:13,0)))</f>
        <v>0.3792061312267917</v>
      </c>
      <c r="AC82" s="14">
        <f>INDEX('AEO Table 1'!16:16,MATCH(Calculations!AC43,'AEO Table 1'!13:13,0))/SUM(INDEX('AEO Table 1'!16:18,0,MATCH(Calculations!AC43,'AEO Table 1'!13:13,0)))</f>
        <v>0.37769743924747334</v>
      </c>
      <c r="AD82" s="14">
        <f>INDEX('AEO Table 1'!16:16,MATCH(Calculations!AD43,'AEO Table 1'!13:13,0))/SUM(INDEX('AEO Table 1'!16:18,0,MATCH(Calculations!AD43,'AEO Table 1'!13:13,0)))</f>
        <v>0.37491183273573703</v>
      </c>
      <c r="AE82" s="14">
        <f>INDEX('AEO Table 1'!16:16,MATCH(Calculations!AE43,'AEO Table 1'!13:13,0))/SUM(INDEX('AEO Table 1'!16:18,0,MATCH(Calculations!AE43,'AEO Table 1'!13:13,0)))</f>
        <v>0.37265975791203609</v>
      </c>
      <c r="AF82" s="14">
        <f>INDEX('AEO Table 1'!16:16,MATCH(Calculations!AF43,'AEO Table 1'!13:13,0))/SUM(INDEX('AEO Table 1'!16:18,0,MATCH(Calculations!AF43,'AEO Table 1'!13:13,0)))</f>
        <v>0.36954294068064497</v>
      </c>
      <c r="AG82" s="14">
        <f>INDEX('AEO Table 1'!16:16,MATCH(Calculations!AG43,'AEO Table 1'!13:13,0))/SUM(INDEX('AEO Table 1'!16:18,0,MATCH(Calculations!AG43,'AEO Table 1'!13:13,0)))</f>
        <v>0.36639678308287754</v>
      </c>
      <c r="AH82" s="14">
        <f>INDEX('AEO Table 1'!16:16,MATCH(Calculations!AH43,'AEO Table 1'!13:13,0))/SUM(INDEX('AEO Table 1'!16:18,0,MATCH(Calculations!AH43,'AEO Table 1'!13:13,0)))</f>
        <v>0.36216327232283985</v>
      </c>
      <c r="AI82" s="14"/>
      <c r="AJ82" s="14"/>
    </row>
    <row r="83" spans="1:36" x14ac:dyDescent="0.25">
      <c r="A83" s="8" t="s">
        <v>292</v>
      </c>
      <c r="B83" s="8" t="s">
        <v>294</v>
      </c>
      <c r="C83" s="4"/>
      <c r="D83" s="4">
        <f t="shared" ref="D83:AH85" si="171">D75</f>
        <v>11.470048</v>
      </c>
      <c r="E83" s="4">
        <f t="shared" si="171"/>
        <v>11.393803</v>
      </c>
      <c r="F83" s="4">
        <f t="shared" si="171"/>
        <v>11.802375</v>
      </c>
      <c r="G83" s="4">
        <f t="shared" si="171"/>
        <v>13.463839</v>
      </c>
      <c r="H83" s="4">
        <f t="shared" si="171"/>
        <v>14.764208999999999</v>
      </c>
      <c r="I83" s="4">
        <f t="shared" si="171"/>
        <v>15.909644</v>
      </c>
      <c r="J83" s="4">
        <f t="shared" si="171"/>
        <v>16.658766</v>
      </c>
      <c r="K83" s="4">
        <f t="shared" si="171"/>
        <v>17.065017999999998</v>
      </c>
      <c r="L83" s="4">
        <f t="shared" si="171"/>
        <v>17.395396999999999</v>
      </c>
      <c r="M83" s="4">
        <f t="shared" si="171"/>
        <v>17.593847</v>
      </c>
      <c r="N83" s="4">
        <f t="shared" si="171"/>
        <v>17.711957999999999</v>
      </c>
      <c r="O83" s="4">
        <f t="shared" si="171"/>
        <v>17.862158000000001</v>
      </c>
      <c r="P83" s="4">
        <f t="shared" si="171"/>
        <v>18.046313999999999</v>
      </c>
      <c r="Q83" s="4">
        <f t="shared" si="171"/>
        <v>18.076929</v>
      </c>
      <c r="R83" s="4">
        <f t="shared" si="171"/>
        <v>18.215654000000001</v>
      </c>
      <c r="S83" s="4">
        <f t="shared" si="171"/>
        <v>18.377293000000002</v>
      </c>
      <c r="T83" s="4">
        <f t="shared" si="171"/>
        <v>18.469908</v>
      </c>
      <c r="U83" s="4">
        <f t="shared" si="171"/>
        <v>18.521104999999999</v>
      </c>
      <c r="V83" s="4">
        <f t="shared" si="171"/>
        <v>18.442879000000001</v>
      </c>
      <c r="W83" s="4">
        <f t="shared" si="171"/>
        <v>18.536311999999999</v>
      </c>
      <c r="X83" s="4">
        <f t="shared" si="171"/>
        <v>18.643000000000001</v>
      </c>
      <c r="Y83" s="4">
        <f t="shared" si="171"/>
        <v>18.699743000000002</v>
      </c>
      <c r="Z83" s="4">
        <f t="shared" si="171"/>
        <v>18.727302999999999</v>
      </c>
      <c r="AA83" s="4">
        <f t="shared" si="171"/>
        <v>18.785596999999999</v>
      </c>
      <c r="AB83" s="4">
        <f t="shared" si="171"/>
        <v>18.724299999999999</v>
      </c>
      <c r="AC83" s="4">
        <f t="shared" si="171"/>
        <v>18.783881999999998</v>
      </c>
      <c r="AD83" s="4">
        <f t="shared" si="171"/>
        <v>18.666398999999998</v>
      </c>
      <c r="AE83" s="4">
        <f t="shared" si="171"/>
        <v>18.600128000000002</v>
      </c>
      <c r="AF83" s="4">
        <f t="shared" si="171"/>
        <v>18.491758000000001</v>
      </c>
      <c r="AG83" s="4">
        <f t="shared" si="171"/>
        <v>18.308938999999999</v>
      </c>
      <c r="AH83" s="4">
        <f t="shared" si="171"/>
        <v>18.083735000000001</v>
      </c>
      <c r="AI83" s="4"/>
      <c r="AJ83" s="4"/>
    </row>
    <row r="84" spans="1:36" x14ac:dyDescent="0.25">
      <c r="A84" s="8" t="s">
        <v>295</v>
      </c>
      <c r="B84" s="8" t="s">
        <v>293</v>
      </c>
      <c r="C84" s="8">
        <f t="shared" ref="C84:R84" si="172">C76</f>
        <v>5751000</v>
      </c>
      <c r="D84" s="8">
        <f t="shared" si="172"/>
        <v>5751000</v>
      </c>
      <c r="E84" s="8">
        <f t="shared" si="172"/>
        <v>5751000</v>
      </c>
      <c r="F84" s="8">
        <f t="shared" si="172"/>
        <v>5751000</v>
      </c>
      <c r="G84" s="8">
        <f t="shared" si="172"/>
        <v>5751000</v>
      </c>
      <c r="H84" s="8">
        <f t="shared" si="172"/>
        <v>5751000</v>
      </c>
      <c r="I84" s="8">
        <f t="shared" si="172"/>
        <v>5751000</v>
      </c>
      <c r="J84" s="8">
        <f t="shared" si="172"/>
        <v>5751000</v>
      </c>
      <c r="K84" s="8">
        <f t="shared" si="172"/>
        <v>5751000</v>
      </c>
      <c r="L84" s="8">
        <f t="shared" si="172"/>
        <v>5751000</v>
      </c>
      <c r="M84" s="8">
        <f t="shared" si="172"/>
        <v>5751000</v>
      </c>
      <c r="N84" s="8">
        <f t="shared" si="172"/>
        <v>5751000</v>
      </c>
      <c r="O84" s="8">
        <f t="shared" si="172"/>
        <v>5751000</v>
      </c>
      <c r="P84" s="8">
        <f t="shared" si="172"/>
        <v>5751000</v>
      </c>
      <c r="Q84" s="8">
        <f t="shared" si="172"/>
        <v>5751000</v>
      </c>
      <c r="R84" s="8">
        <f t="shared" si="172"/>
        <v>5751000</v>
      </c>
      <c r="S84" s="8">
        <f t="shared" si="171"/>
        <v>5751000</v>
      </c>
      <c r="T84" s="8">
        <f t="shared" si="171"/>
        <v>5751000</v>
      </c>
      <c r="U84" s="8">
        <f t="shared" si="171"/>
        <v>5751000</v>
      </c>
      <c r="V84" s="8">
        <f t="shared" si="171"/>
        <v>5751000</v>
      </c>
      <c r="W84" s="8">
        <f t="shared" si="171"/>
        <v>5751000</v>
      </c>
      <c r="X84" s="8">
        <f t="shared" si="171"/>
        <v>5751000</v>
      </c>
      <c r="Y84" s="8">
        <f t="shared" si="171"/>
        <v>5751000</v>
      </c>
      <c r="Z84" s="8">
        <f t="shared" si="171"/>
        <v>5751000</v>
      </c>
      <c r="AA84" s="8">
        <f t="shared" si="171"/>
        <v>5751000</v>
      </c>
      <c r="AB84" s="8">
        <f t="shared" si="171"/>
        <v>5751000</v>
      </c>
      <c r="AC84" s="8">
        <f t="shared" si="171"/>
        <v>5751000</v>
      </c>
      <c r="AD84" s="8">
        <f t="shared" si="171"/>
        <v>5751000</v>
      </c>
      <c r="AE84" s="8">
        <f t="shared" si="171"/>
        <v>5751000</v>
      </c>
      <c r="AF84" s="8">
        <f t="shared" si="171"/>
        <v>5751000</v>
      </c>
      <c r="AG84" s="8">
        <f t="shared" si="171"/>
        <v>5751000</v>
      </c>
      <c r="AH84" s="8">
        <f t="shared" si="171"/>
        <v>5751000</v>
      </c>
      <c r="AI84" s="8"/>
      <c r="AJ84" s="8"/>
    </row>
    <row r="85" spans="1:36" x14ac:dyDescent="0.25">
      <c r="A85" s="8" t="s">
        <v>296</v>
      </c>
      <c r="B85" s="8" t="s">
        <v>294</v>
      </c>
      <c r="C85" s="14"/>
      <c r="D85" s="14">
        <f t="shared" si="171"/>
        <v>0.57502582615816089</v>
      </c>
      <c r="E85" s="14">
        <f t="shared" si="171"/>
        <v>0.51537399901493552</v>
      </c>
      <c r="F85" s="14">
        <f t="shared" si="171"/>
        <v>0.53868017622643938</v>
      </c>
      <c r="G85" s="14">
        <f t="shared" si="171"/>
        <v>0.61148647209367968</v>
      </c>
      <c r="H85" s="14">
        <f t="shared" si="171"/>
        <v>0.66973103847400706</v>
      </c>
      <c r="I85" s="14">
        <f t="shared" si="171"/>
        <v>0.73602233799005257</v>
      </c>
      <c r="J85" s="14">
        <f t="shared" si="171"/>
        <v>0.76285699625959225</v>
      </c>
      <c r="K85" s="14">
        <f t="shared" si="171"/>
        <v>0.78530752156360162</v>
      </c>
      <c r="L85" s="14">
        <f t="shared" si="171"/>
        <v>0.80306025377256152</v>
      </c>
      <c r="M85" s="14">
        <f t="shared" si="171"/>
        <v>0.81110213148833443</v>
      </c>
      <c r="N85" s="14">
        <f t="shared" si="171"/>
        <v>0.81762293442843037</v>
      </c>
      <c r="O85" s="14">
        <f t="shared" si="171"/>
        <v>0.8315291946217791</v>
      </c>
      <c r="P85" s="14">
        <f t="shared" si="171"/>
        <v>0.84108956927646461</v>
      </c>
      <c r="Q85" s="14">
        <f t="shared" si="171"/>
        <v>0.84552346869587502</v>
      </c>
      <c r="R85" s="14">
        <f t="shared" si="171"/>
        <v>0.85147027870019698</v>
      </c>
      <c r="S85" s="14">
        <f t="shared" si="171"/>
        <v>0.85684343820273789</v>
      </c>
      <c r="T85" s="14">
        <f t="shared" si="171"/>
        <v>0.85545759635495355</v>
      </c>
      <c r="U85" s="14">
        <f t="shared" si="171"/>
        <v>0.85319515613762842</v>
      </c>
      <c r="V85" s="14">
        <f t="shared" si="171"/>
        <v>0.85244848263990558</v>
      </c>
      <c r="W85" s="14">
        <f t="shared" si="171"/>
        <v>0.84963800382745014</v>
      </c>
      <c r="X85" s="14">
        <f t="shared" si="171"/>
        <v>0.86299945740501105</v>
      </c>
      <c r="Y85" s="14">
        <f t="shared" si="171"/>
        <v>0.8643649037507819</v>
      </c>
      <c r="Z85" s="14">
        <f t="shared" si="171"/>
        <v>0.86255863041585645</v>
      </c>
      <c r="AA85" s="14">
        <f t="shared" si="171"/>
        <v>0.86319000996899686</v>
      </c>
      <c r="AB85" s="14">
        <f t="shared" si="171"/>
        <v>0.87044533016905334</v>
      </c>
      <c r="AC85" s="14">
        <f t="shared" si="171"/>
        <v>0.87733173581841561</v>
      </c>
      <c r="AD85" s="14">
        <f t="shared" si="171"/>
        <v>0.88027305727951766</v>
      </c>
      <c r="AE85" s="14">
        <f t="shared" si="171"/>
        <v>0.87032754328556816</v>
      </c>
      <c r="AF85" s="14">
        <f t="shared" si="171"/>
        <v>0.86395571602548071</v>
      </c>
      <c r="AG85" s="14">
        <f t="shared" si="171"/>
        <v>0.85861172975013977</v>
      </c>
      <c r="AH85" s="14">
        <f t="shared" si="171"/>
        <v>0.84922017285223617</v>
      </c>
      <c r="AI85" s="14"/>
      <c r="AJ85" s="14"/>
    </row>
    <row r="86" spans="1:36" x14ac:dyDescent="0.25">
      <c r="A86" s="8" t="s">
        <v>299</v>
      </c>
      <c r="B86" s="8"/>
      <c r="C86" s="8"/>
      <c r="D86" s="8">
        <f t="shared" ref="D86:AH86" si="173">(D81*D82)/(D83*10^6*D84*365)*D85</f>
        <v>1.4093600635272896E-8</v>
      </c>
      <c r="E86" s="8">
        <f t="shared" si="173"/>
        <v>1.29447040973257E-8</v>
      </c>
      <c r="F86" s="8">
        <f t="shared" si="173"/>
        <v>1.3003748975569541E-8</v>
      </c>
      <c r="G86" s="8">
        <f t="shared" si="173"/>
        <v>1.3439779181946074E-8</v>
      </c>
      <c r="H86" s="8">
        <f t="shared" si="173"/>
        <v>1.3758825054821764E-8</v>
      </c>
      <c r="I86" s="8">
        <f t="shared" si="173"/>
        <v>1.4265602924859071E-8</v>
      </c>
      <c r="J86" s="8">
        <f t="shared" si="173"/>
        <v>1.4271158002511961E-8</v>
      </c>
      <c r="K86" s="8">
        <f t="shared" si="173"/>
        <v>1.4376338178148907E-8</v>
      </c>
      <c r="L86" s="8">
        <f t="shared" si="173"/>
        <v>1.4466620771762664E-8</v>
      </c>
      <c r="M86" s="8">
        <f t="shared" si="173"/>
        <v>1.4376259960479335E-8</v>
      </c>
      <c r="N86" s="8">
        <f t="shared" si="173"/>
        <v>1.4337307884124204E-8</v>
      </c>
      <c r="O86" s="8">
        <f t="shared" si="173"/>
        <v>1.4431151673783608E-8</v>
      </c>
      <c r="P86" s="8">
        <f t="shared" si="173"/>
        <v>1.4410377126608929E-8</v>
      </c>
      <c r="Q86" s="8">
        <f t="shared" si="173"/>
        <v>1.4377735766616898E-8</v>
      </c>
      <c r="R86" s="8">
        <f t="shared" si="173"/>
        <v>1.432801038715134E-8</v>
      </c>
      <c r="S86" s="8">
        <f t="shared" si="173"/>
        <v>1.4290438427655899E-8</v>
      </c>
      <c r="T86" s="8">
        <f t="shared" si="173"/>
        <v>1.4154902193456102E-8</v>
      </c>
      <c r="U86" s="8">
        <f t="shared" si="173"/>
        <v>1.3992658763067412E-8</v>
      </c>
      <c r="V86" s="8">
        <f t="shared" si="173"/>
        <v>1.3910201616242166E-8</v>
      </c>
      <c r="W86" s="8">
        <f t="shared" si="173"/>
        <v>1.3751499432063589E-8</v>
      </c>
      <c r="X86" s="8">
        <f t="shared" si="173"/>
        <v>1.3853339235679672E-8</v>
      </c>
      <c r="Y86" s="8">
        <f t="shared" si="173"/>
        <v>1.3794584130302718E-8</v>
      </c>
      <c r="Z86" s="8">
        <f t="shared" si="173"/>
        <v>1.369090982380928E-8</v>
      </c>
      <c r="AA86" s="8">
        <f t="shared" si="173"/>
        <v>1.3584232934067224E-8</v>
      </c>
      <c r="AB86" s="8">
        <f t="shared" si="173"/>
        <v>1.3604733599139917E-8</v>
      </c>
      <c r="AC86" s="8">
        <f t="shared" si="173"/>
        <v>1.3614487920308272E-8</v>
      </c>
      <c r="AD86" s="8">
        <f t="shared" si="173"/>
        <v>1.3644725239110063E-8</v>
      </c>
      <c r="AE86" s="8">
        <f t="shared" si="173"/>
        <v>1.3457304363948491E-8</v>
      </c>
      <c r="AF86" s="8">
        <f t="shared" si="173"/>
        <v>1.332468570750058E-8</v>
      </c>
      <c r="AG86" s="8">
        <f t="shared" si="173"/>
        <v>1.3260627448730139E-8</v>
      </c>
      <c r="AH86" s="8">
        <f t="shared" si="173"/>
        <v>1.3125484876595403E-8</v>
      </c>
      <c r="AI86" s="8"/>
      <c r="AJ86" s="8"/>
    </row>
    <row r="87" spans="1:36" x14ac:dyDescent="0.25"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 x14ac:dyDescent="0.25">
      <c r="A88" s="20" t="s">
        <v>31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 x14ac:dyDescent="0.25">
      <c r="A89" s="8" t="s">
        <v>300</v>
      </c>
      <c r="B89" s="8" t="s">
        <v>312</v>
      </c>
      <c r="C89" s="8">
        <f>'Subsidies Paid'!J17*10^9</f>
        <v>140000000</v>
      </c>
      <c r="D89" s="8">
        <f>'Subsidies Paid'!K17*10^9</f>
        <v>140000000</v>
      </c>
      <c r="E89">
        <f>D89</f>
        <v>140000000</v>
      </c>
      <c r="F89" s="8">
        <f t="shared" ref="F89:P89" si="174">E89</f>
        <v>140000000</v>
      </c>
      <c r="G89" s="8">
        <f t="shared" si="174"/>
        <v>140000000</v>
      </c>
      <c r="H89" s="8">
        <f t="shared" si="174"/>
        <v>140000000</v>
      </c>
      <c r="I89" s="8">
        <f t="shared" si="174"/>
        <v>140000000</v>
      </c>
      <c r="J89" s="8">
        <f t="shared" si="174"/>
        <v>140000000</v>
      </c>
      <c r="K89" s="8">
        <f t="shared" si="174"/>
        <v>140000000</v>
      </c>
      <c r="L89" s="8">
        <f t="shared" si="174"/>
        <v>140000000</v>
      </c>
      <c r="M89" s="8">
        <f t="shared" si="174"/>
        <v>140000000</v>
      </c>
      <c r="N89" s="8">
        <f t="shared" si="174"/>
        <v>140000000</v>
      </c>
      <c r="O89" s="8">
        <f t="shared" si="174"/>
        <v>140000000</v>
      </c>
      <c r="P89" s="8">
        <f t="shared" si="174"/>
        <v>140000000</v>
      </c>
      <c r="Q89" s="8">
        <f t="shared" ref="Q89" si="175">P89</f>
        <v>140000000</v>
      </c>
      <c r="R89" s="8">
        <f t="shared" ref="R89" si="176">Q89</f>
        <v>140000000</v>
      </c>
      <c r="S89" s="8">
        <f t="shared" ref="S89" si="177">R89</f>
        <v>140000000</v>
      </c>
      <c r="T89" s="8">
        <f t="shared" ref="T89" si="178">S89</f>
        <v>140000000</v>
      </c>
      <c r="U89" s="8">
        <f t="shared" ref="U89" si="179">T89</f>
        <v>140000000</v>
      </c>
      <c r="V89" s="8">
        <f t="shared" ref="V89" si="180">U89</f>
        <v>140000000</v>
      </c>
      <c r="W89" s="8">
        <f t="shared" ref="W89" si="181">V89</f>
        <v>140000000</v>
      </c>
      <c r="X89" s="8">
        <f t="shared" ref="X89" si="182">W89</f>
        <v>140000000</v>
      </c>
      <c r="Y89" s="8">
        <f t="shared" ref="Y89" si="183">X89</f>
        <v>140000000</v>
      </c>
      <c r="Z89" s="8">
        <f t="shared" ref="Z89" si="184">Y89</f>
        <v>140000000</v>
      </c>
      <c r="AA89" s="8">
        <f t="shared" ref="AA89" si="185">Z89</f>
        <v>140000000</v>
      </c>
      <c r="AB89" s="8">
        <f t="shared" ref="AB89" si="186">AA89</f>
        <v>140000000</v>
      </c>
      <c r="AC89" s="8">
        <f t="shared" ref="AC89" si="187">AB89</f>
        <v>140000000</v>
      </c>
      <c r="AD89" s="8">
        <f t="shared" ref="AD89" si="188">AC89</f>
        <v>140000000</v>
      </c>
      <c r="AE89" s="8">
        <f t="shared" ref="AE89" si="189">AD89</f>
        <v>140000000</v>
      </c>
      <c r="AF89" s="8">
        <f t="shared" ref="AF89" si="190">AE89</f>
        <v>140000000</v>
      </c>
      <c r="AG89" s="8">
        <f t="shared" ref="AG89" si="191">AF89</f>
        <v>140000000</v>
      </c>
      <c r="AH89" s="8">
        <f t="shared" ref="AH89" si="192">AG89</f>
        <v>140000000</v>
      </c>
      <c r="AI89" s="8"/>
      <c r="AJ89" s="8"/>
    </row>
    <row r="90" spans="1:36" x14ac:dyDescent="0.25">
      <c r="A90" s="8" t="s">
        <v>301</v>
      </c>
      <c r="B90" s="8" t="s">
        <v>294</v>
      </c>
      <c r="C90" s="14"/>
      <c r="D90" s="14">
        <f t="shared" ref="D90:AH93" si="193">D82</f>
        <v>0.36426803512570982</v>
      </c>
      <c r="E90" s="14">
        <f t="shared" si="193"/>
        <v>0.37081692377062003</v>
      </c>
      <c r="F90" s="14">
        <f t="shared" si="193"/>
        <v>0.36917153789763335</v>
      </c>
      <c r="G90" s="14">
        <f t="shared" si="193"/>
        <v>0.38343822616496887</v>
      </c>
      <c r="H90" s="14">
        <f t="shared" si="193"/>
        <v>0.3930178937170416</v>
      </c>
      <c r="I90" s="14">
        <f t="shared" si="193"/>
        <v>0.39955890626228063</v>
      </c>
      <c r="J90" s="14">
        <f t="shared" si="193"/>
        <v>0.40381284203970252</v>
      </c>
      <c r="K90" s="14">
        <f t="shared" si="193"/>
        <v>0.40479626005610497</v>
      </c>
      <c r="L90" s="14">
        <f t="shared" si="193"/>
        <v>0.40604533708923823</v>
      </c>
      <c r="M90" s="14">
        <f t="shared" si="193"/>
        <v>0.40406608810943689</v>
      </c>
      <c r="N90" s="14">
        <f t="shared" si="193"/>
        <v>0.40244110960589308</v>
      </c>
      <c r="O90" s="14">
        <f t="shared" si="193"/>
        <v>0.40167854352201127</v>
      </c>
      <c r="P90" s="14">
        <f t="shared" si="193"/>
        <v>0.40062940931614527</v>
      </c>
      <c r="Q90" s="14">
        <f t="shared" si="193"/>
        <v>0.39830036200154428</v>
      </c>
      <c r="R90" s="14">
        <f t="shared" si="193"/>
        <v>0.39717543554710788</v>
      </c>
      <c r="S90" s="14">
        <f t="shared" si="193"/>
        <v>0.39714292943930846</v>
      </c>
      <c r="T90" s="14">
        <f t="shared" si="193"/>
        <v>0.39599922448972757</v>
      </c>
      <c r="U90" s="14">
        <f t="shared" si="193"/>
        <v>0.39358630031356007</v>
      </c>
      <c r="V90" s="14">
        <f t="shared" si="193"/>
        <v>0.38995565001686183</v>
      </c>
      <c r="W90" s="14">
        <f t="shared" si="193"/>
        <v>0.38874129191265483</v>
      </c>
      <c r="X90" s="14">
        <f t="shared" si="193"/>
        <v>0.38777603316687781</v>
      </c>
      <c r="Y90" s="14">
        <f t="shared" si="193"/>
        <v>0.38669480965743974</v>
      </c>
      <c r="Z90" s="14">
        <f t="shared" si="193"/>
        <v>0.38515907923871717</v>
      </c>
      <c r="AA90" s="14">
        <f t="shared" si="193"/>
        <v>0.38306717013356956</v>
      </c>
      <c r="AB90" s="14">
        <f t="shared" si="193"/>
        <v>0.3792061312267917</v>
      </c>
      <c r="AC90" s="14">
        <f t="shared" si="193"/>
        <v>0.37769743924747334</v>
      </c>
      <c r="AD90" s="14">
        <f t="shared" si="193"/>
        <v>0.37491183273573703</v>
      </c>
      <c r="AE90" s="14">
        <f t="shared" si="193"/>
        <v>0.37265975791203609</v>
      </c>
      <c r="AF90" s="14">
        <f t="shared" si="193"/>
        <v>0.36954294068064497</v>
      </c>
      <c r="AG90" s="14">
        <f t="shared" si="193"/>
        <v>0.36639678308287754</v>
      </c>
      <c r="AH90" s="14">
        <f t="shared" si="193"/>
        <v>0.36216327232283985</v>
      </c>
      <c r="AI90" s="14"/>
      <c r="AJ90" s="14"/>
    </row>
    <row r="91" spans="1:36" x14ac:dyDescent="0.25">
      <c r="A91" s="8" t="s">
        <v>292</v>
      </c>
      <c r="B91" s="8" t="s">
        <v>294</v>
      </c>
      <c r="C91" s="4"/>
      <c r="D91" s="4">
        <f t="shared" ref="C91:R92" si="194">D83</f>
        <v>11.470048</v>
      </c>
      <c r="E91" s="4">
        <f t="shared" si="194"/>
        <v>11.393803</v>
      </c>
      <c r="F91" s="4">
        <f t="shared" si="194"/>
        <v>11.802375</v>
      </c>
      <c r="G91" s="4">
        <f t="shared" si="194"/>
        <v>13.463839</v>
      </c>
      <c r="H91" s="4">
        <f t="shared" si="194"/>
        <v>14.764208999999999</v>
      </c>
      <c r="I91" s="4">
        <f t="shared" si="194"/>
        <v>15.909644</v>
      </c>
      <c r="J91" s="4">
        <f t="shared" si="194"/>
        <v>16.658766</v>
      </c>
      <c r="K91" s="4">
        <f t="shared" si="194"/>
        <v>17.065017999999998</v>
      </c>
      <c r="L91" s="4">
        <f t="shared" si="194"/>
        <v>17.395396999999999</v>
      </c>
      <c r="M91" s="4">
        <f t="shared" si="194"/>
        <v>17.593847</v>
      </c>
      <c r="N91" s="4">
        <f t="shared" si="194"/>
        <v>17.711957999999999</v>
      </c>
      <c r="O91" s="4">
        <f t="shared" si="194"/>
        <v>17.862158000000001</v>
      </c>
      <c r="P91" s="4">
        <f t="shared" si="194"/>
        <v>18.046313999999999</v>
      </c>
      <c r="Q91" s="4">
        <f t="shared" si="194"/>
        <v>18.076929</v>
      </c>
      <c r="R91" s="4">
        <f t="shared" si="194"/>
        <v>18.215654000000001</v>
      </c>
      <c r="S91" s="4">
        <f t="shared" si="193"/>
        <v>18.377293000000002</v>
      </c>
      <c r="T91" s="4">
        <f t="shared" si="193"/>
        <v>18.469908</v>
      </c>
      <c r="U91" s="4">
        <f t="shared" si="193"/>
        <v>18.521104999999999</v>
      </c>
      <c r="V91" s="4">
        <f t="shared" si="193"/>
        <v>18.442879000000001</v>
      </c>
      <c r="W91" s="4">
        <f t="shared" si="193"/>
        <v>18.536311999999999</v>
      </c>
      <c r="X91" s="4">
        <f t="shared" si="193"/>
        <v>18.643000000000001</v>
      </c>
      <c r="Y91" s="4">
        <f t="shared" si="193"/>
        <v>18.699743000000002</v>
      </c>
      <c r="Z91" s="4">
        <f t="shared" si="193"/>
        <v>18.727302999999999</v>
      </c>
      <c r="AA91" s="4">
        <f t="shared" si="193"/>
        <v>18.785596999999999</v>
      </c>
      <c r="AB91" s="4">
        <f t="shared" si="193"/>
        <v>18.724299999999999</v>
      </c>
      <c r="AC91" s="4">
        <f t="shared" si="193"/>
        <v>18.783881999999998</v>
      </c>
      <c r="AD91" s="4">
        <f t="shared" si="193"/>
        <v>18.666398999999998</v>
      </c>
      <c r="AE91" s="4">
        <f t="shared" si="193"/>
        <v>18.600128000000002</v>
      </c>
      <c r="AF91" s="4">
        <f t="shared" si="193"/>
        <v>18.491758000000001</v>
      </c>
      <c r="AG91" s="4">
        <f t="shared" si="193"/>
        <v>18.308938999999999</v>
      </c>
      <c r="AH91" s="4">
        <f t="shared" si="193"/>
        <v>18.083735000000001</v>
      </c>
      <c r="AI91" s="4"/>
      <c r="AJ91" s="4"/>
    </row>
    <row r="92" spans="1:36" x14ac:dyDescent="0.25">
      <c r="A92" s="8" t="s">
        <v>295</v>
      </c>
      <c r="B92" s="8" t="s">
        <v>293</v>
      </c>
      <c r="C92" s="8">
        <f t="shared" si="194"/>
        <v>5751000</v>
      </c>
      <c r="D92" s="8">
        <f t="shared" si="193"/>
        <v>5751000</v>
      </c>
      <c r="E92" s="8">
        <f t="shared" si="193"/>
        <v>5751000</v>
      </c>
      <c r="F92" s="8">
        <f t="shared" si="193"/>
        <v>5751000</v>
      </c>
      <c r="G92" s="8">
        <f t="shared" si="193"/>
        <v>5751000</v>
      </c>
      <c r="H92" s="8">
        <f t="shared" si="193"/>
        <v>5751000</v>
      </c>
      <c r="I92" s="8">
        <f t="shared" si="193"/>
        <v>5751000</v>
      </c>
      <c r="J92" s="8">
        <f t="shared" si="193"/>
        <v>5751000</v>
      </c>
      <c r="K92" s="8">
        <f t="shared" si="193"/>
        <v>5751000</v>
      </c>
      <c r="L92" s="8">
        <f t="shared" si="193"/>
        <v>5751000</v>
      </c>
      <c r="M92" s="8">
        <f t="shared" si="193"/>
        <v>5751000</v>
      </c>
      <c r="N92" s="8">
        <f t="shared" si="193"/>
        <v>5751000</v>
      </c>
      <c r="O92" s="8">
        <f t="shared" si="193"/>
        <v>5751000</v>
      </c>
      <c r="P92" s="8">
        <f t="shared" si="193"/>
        <v>5751000</v>
      </c>
      <c r="Q92" s="8">
        <f t="shared" si="193"/>
        <v>5751000</v>
      </c>
      <c r="R92" s="8">
        <f t="shared" si="193"/>
        <v>5751000</v>
      </c>
      <c r="S92" s="8">
        <f t="shared" si="193"/>
        <v>5751000</v>
      </c>
      <c r="T92" s="8">
        <f t="shared" si="193"/>
        <v>5751000</v>
      </c>
      <c r="U92" s="8">
        <f t="shared" si="193"/>
        <v>5751000</v>
      </c>
      <c r="V92" s="8">
        <f t="shared" si="193"/>
        <v>5751000</v>
      </c>
      <c r="W92" s="8">
        <f t="shared" si="193"/>
        <v>5751000</v>
      </c>
      <c r="X92" s="8">
        <f t="shared" si="193"/>
        <v>5751000</v>
      </c>
      <c r="Y92" s="8">
        <f t="shared" si="193"/>
        <v>5751000</v>
      </c>
      <c r="Z92" s="8">
        <f t="shared" si="193"/>
        <v>5751000</v>
      </c>
      <c r="AA92" s="8">
        <f t="shared" si="193"/>
        <v>5751000</v>
      </c>
      <c r="AB92" s="8">
        <f t="shared" si="193"/>
        <v>5751000</v>
      </c>
      <c r="AC92" s="8">
        <f t="shared" si="193"/>
        <v>5751000</v>
      </c>
      <c r="AD92" s="8">
        <f t="shared" si="193"/>
        <v>5751000</v>
      </c>
      <c r="AE92" s="8">
        <f t="shared" si="193"/>
        <v>5751000</v>
      </c>
      <c r="AF92" s="8">
        <f t="shared" si="193"/>
        <v>5751000</v>
      </c>
      <c r="AG92" s="8">
        <f t="shared" si="193"/>
        <v>5751000</v>
      </c>
      <c r="AH92" s="8">
        <f t="shared" si="193"/>
        <v>5751000</v>
      </c>
      <c r="AI92" s="8"/>
      <c r="AJ92" s="8"/>
    </row>
    <row r="93" spans="1:36" x14ac:dyDescent="0.25">
      <c r="A93" s="8" t="s">
        <v>296</v>
      </c>
      <c r="B93" s="8" t="s">
        <v>294</v>
      </c>
      <c r="C93" s="14"/>
      <c r="D93" s="14">
        <f t="shared" si="193"/>
        <v>0.57502582615816089</v>
      </c>
      <c r="E93" s="14">
        <f t="shared" si="193"/>
        <v>0.51537399901493552</v>
      </c>
      <c r="F93" s="14">
        <f t="shared" si="193"/>
        <v>0.53868017622643938</v>
      </c>
      <c r="G93" s="14">
        <f t="shared" si="193"/>
        <v>0.61148647209367968</v>
      </c>
      <c r="H93" s="14">
        <f t="shared" si="193"/>
        <v>0.66973103847400706</v>
      </c>
      <c r="I93" s="14">
        <f t="shared" si="193"/>
        <v>0.73602233799005257</v>
      </c>
      <c r="J93" s="14">
        <f t="shared" si="193"/>
        <v>0.76285699625959225</v>
      </c>
      <c r="K93" s="14">
        <f t="shared" si="193"/>
        <v>0.78530752156360162</v>
      </c>
      <c r="L93" s="14">
        <f t="shared" si="193"/>
        <v>0.80306025377256152</v>
      </c>
      <c r="M93" s="14">
        <f t="shared" si="193"/>
        <v>0.81110213148833443</v>
      </c>
      <c r="N93" s="14">
        <f t="shared" si="193"/>
        <v>0.81762293442843037</v>
      </c>
      <c r="O93" s="14">
        <f t="shared" si="193"/>
        <v>0.8315291946217791</v>
      </c>
      <c r="P93" s="14">
        <f t="shared" si="193"/>
        <v>0.84108956927646461</v>
      </c>
      <c r="Q93" s="14">
        <f t="shared" si="193"/>
        <v>0.84552346869587502</v>
      </c>
      <c r="R93" s="14">
        <f t="shared" si="193"/>
        <v>0.85147027870019698</v>
      </c>
      <c r="S93" s="14">
        <f t="shared" si="193"/>
        <v>0.85684343820273789</v>
      </c>
      <c r="T93" s="14">
        <f t="shared" si="193"/>
        <v>0.85545759635495355</v>
      </c>
      <c r="U93" s="14">
        <f t="shared" si="193"/>
        <v>0.85319515613762842</v>
      </c>
      <c r="V93" s="14">
        <f t="shared" si="193"/>
        <v>0.85244848263990558</v>
      </c>
      <c r="W93" s="14">
        <f t="shared" si="193"/>
        <v>0.84963800382745014</v>
      </c>
      <c r="X93" s="14">
        <f t="shared" si="193"/>
        <v>0.86299945740501105</v>
      </c>
      <c r="Y93" s="14">
        <f t="shared" si="193"/>
        <v>0.8643649037507819</v>
      </c>
      <c r="Z93" s="14">
        <f t="shared" si="193"/>
        <v>0.86255863041585645</v>
      </c>
      <c r="AA93" s="14">
        <f t="shared" si="193"/>
        <v>0.86319000996899686</v>
      </c>
      <c r="AB93" s="14">
        <f t="shared" si="193"/>
        <v>0.87044533016905334</v>
      </c>
      <c r="AC93" s="14">
        <f t="shared" si="193"/>
        <v>0.87733173581841561</v>
      </c>
      <c r="AD93" s="14">
        <f t="shared" si="193"/>
        <v>0.88027305727951766</v>
      </c>
      <c r="AE93" s="14">
        <f t="shared" si="193"/>
        <v>0.87032754328556816</v>
      </c>
      <c r="AF93" s="14">
        <f t="shared" si="193"/>
        <v>0.86395571602548071</v>
      </c>
      <c r="AG93" s="14">
        <f t="shared" si="193"/>
        <v>0.85861172975013977</v>
      </c>
      <c r="AH93" s="14">
        <f t="shared" si="193"/>
        <v>0.84922017285223617</v>
      </c>
      <c r="AI93" s="14"/>
      <c r="AJ93" s="14"/>
    </row>
    <row r="94" spans="1:36" x14ac:dyDescent="0.25">
      <c r="A94" s="8" t="s">
        <v>299</v>
      </c>
      <c r="B94" s="8"/>
      <c r="C94" s="8"/>
      <c r="D94" s="8">
        <f t="shared" ref="D94:AH94" si="195">(D89*D90)/(D91*10^6*D92*365)*D93</f>
        <v>1.217965486998892E-9</v>
      </c>
      <c r="E94" s="8">
        <f t="shared" si="195"/>
        <v>1.1186781318676529E-9</v>
      </c>
      <c r="F94" s="8">
        <f t="shared" si="195"/>
        <v>1.1237807756665033E-9</v>
      </c>
      <c r="G94" s="8">
        <f t="shared" si="195"/>
        <v>1.1614623984397839E-9</v>
      </c>
      <c r="H94" s="8">
        <f t="shared" si="195"/>
        <v>1.1890342639969424E-9</v>
      </c>
      <c r="I94" s="8">
        <f t="shared" si="195"/>
        <v>1.2328298823952281E-9</v>
      </c>
      <c r="J94" s="8">
        <f t="shared" si="195"/>
        <v>1.2333099508343669E-9</v>
      </c>
      <c r="K94" s="8">
        <f t="shared" si="195"/>
        <v>1.2423995956424982E-9</v>
      </c>
      <c r="L94" s="8">
        <f t="shared" si="195"/>
        <v>1.2502017950906004E-9</v>
      </c>
      <c r="M94" s="8">
        <f t="shared" si="195"/>
        <v>1.2423928360908064E-9</v>
      </c>
      <c r="N94" s="8">
        <f t="shared" si="195"/>
        <v>1.2390266072699928E-9</v>
      </c>
      <c r="O94" s="8">
        <f t="shared" si="195"/>
        <v>1.2471365644010524E-9</v>
      </c>
      <c r="P94" s="8">
        <f t="shared" si="195"/>
        <v>1.2453412331637343E-9</v>
      </c>
      <c r="Q94" s="8">
        <f t="shared" si="195"/>
        <v>1.2425203748928184E-9</v>
      </c>
      <c r="R94" s="8">
        <f t="shared" si="195"/>
        <v>1.2382231198772763E-9</v>
      </c>
      <c r="S94" s="8">
        <f t="shared" si="195"/>
        <v>1.2349761604147071E-9</v>
      </c>
      <c r="T94" s="8">
        <f t="shared" si="195"/>
        <v>1.2232631525208974E-9</v>
      </c>
      <c r="U94" s="8">
        <f t="shared" si="195"/>
        <v>1.2092421153268133E-9</v>
      </c>
      <c r="V94" s="8">
        <f t="shared" si="195"/>
        <v>1.2021161890579647E-9</v>
      </c>
      <c r="W94" s="8">
        <f t="shared" si="195"/>
        <v>1.1884011854869767E-9</v>
      </c>
      <c r="X94" s="8">
        <f t="shared" si="195"/>
        <v>1.197202156169848E-9</v>
      </c>
      <c r="Y94" s="8">
        <f t="shared" si="195"/>
        <v>1.1921245544706054E-9</v>
      </c>
      <c r="Z94" s="8">
        <f t="shared" si="195"/>
        <v>1.1831650465020362E-9</v>
      </c>
      <c r="AA94" s="8">
        <f t="shared" si="195"/>
        <v>1.1739460560305007E-9</v>
      </c>
      <c r="AB94" s="8">
        <f t="shared" si="195"/>
        <v>1.1757177184441902E-9</v>
      </c>
      <c r="AC94" s="8">
        <f t="shared" si="195"/>
        <v>1.176560684471085E-9</v>
      </c>
      <c r="AD94" s="8">
        <f t="shared" si="195"/>
        <v>1.1791737860959312E-9</v>
      </c>
      <c r="AE94" s="8">
        <f t="shared" si="195"/>
        <v>1.1629769203412275E-9</v>
      </c>
      <c r="AF94" s="8">
        <f t="shared" si="195"/>
        <v>1.1515160487963463E-9</v>
      </c>
      <c r="AG94" s="8">
        <f t="shared" si="195"/>
        <v>1.1459801498902588E-9</v>
      </c>
      <c r="AH94" s="8">
        <f t="shared" si="195"/>
        <v>1.1343011621749115E-9</v>
      </c>
      <c r="AI94" s="8"/>
      <c r="AJ94" s="8"/>
    </row>
    <row r="95" spans="1:36" x14ac:dyDescent="0.25"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 x14ac:dyDescent="0.25">
      <c r="A96" s="20" t="s">
        <v>38</v>
      </c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 x14ac:dyDescent="0.25">
      <c r="A97" s="8" t="s">
        <v>300</v>
      </c>
      <c r="B97" s="8" t="s">
        <v>312</v>
      </c>
      <c r="C97" s="8">
        <f>'Subsidies Paid'!J18*10^9</f>
        <v>1200000000</v>
      </c>
      <c r="D97" s="8">
        <f>'Subsidies Paid'!K18*10^9</f>
        <v>1200000000</v>
      </c>
      <c r="E97" s="8">
        <f>D97</f>
        <v>1200000000</v>
      </c>
      <c r="F97" s="8">
        <f t="shared" ref="F97:P97" si="196">E97</f>
        <v>1200000000</v>
      </c>
      <c r="G97" s="8">
        <f t="shared" si="196"/>
        <v>1200000000</v>
      </c>
      <c r="H97" s="8">
        <f t="shared" si="196"/>
        <v>1200000000</v>
      </c>
      <c r="I97" s="8">
        <f t="shared" si="196"/>
        <v>1200000000</v>
      </c>
      <c r="J97" s="8">
        <f t="shared" si="196"/>
        <v>1200000000</v>
      </c>
      <c r="K97" s="8">
        <f t="shared" si="196"/>
        <v>1200000000</v>
      </c>
      <c r="L97" s="8">
        <f t="shared" si="196"/>
        <v>1200000000</v>
      </c>
      <c r="M97" s="8">
        <f t="shared" si="196"/>
        <v>1200000000</v>
      </c>
      <c r="N97" s="8">
        <f t="shared" si="196"/>
        <v>1200000000</v>
      </c>
      <c r="O97" s="8">
        <f t="shared" si="196"/>
        <v>1200000000</v>
      </c>
      <c r="P97" s="8">
        <f t="shared" si="196"/>
        <v>1200000000</v>
      </c>
      <c r="Q97" s="8">
        <f t="shared" ref="Q97" si="197">P97</f>
        <v>1200000000</v>
      </c>
      <c r="R97" s="8">
        <f t="shared" ref="R97" si="198">Q97</f>
        <v>1200000000</v>
      </c>
      <c r="S97" s="8">
        <f t="shared" ref="S97" si="199">R97</f>
        <v>1200000000</v>
      </c>
      <c r="T97" s="8">
        <f t="shared" ref="T97" si="200">S97</f>
        <v>1200000000</v>
      </c>
      <c r="U97" s="8">
        <f t="shared" ref="U97" si="201">T97</f>
        <v>1200000000</v>
      </c>
      <c r="V97" s="8">
        <f t="shared" ref="V97" si="202">U97</f>
        <v>1200000000</v>
      </c>
      <c r="W97" s="8">
        <f t="shared" ref="W97" si="203">V97</f>
        <v>1200000000</v>
      </c>
      <c r="X97" s="8">
        <f t="shared" ref="X97" si="204">W97</f>
        <v>1200000000</v>
      </c>
      <c r="Y97" s="8">
        <f t="shared" ref="Y97" si="205">X97</f>
        <v>1200000000</v>
      </c>
      <c r="Z97" s="8">
        <f t="shared" ref="Z97" si="206">Y97</f>
        <v>1200000000</v>
      </c>
      <c r="AA97" s="8">
        <f t="shared" ref="AA97" si="207">Z97</f>
        <v>1200000000</v>
      </c>
      <c r="AB97" s="8">
        <f t="shared" ref="AB97" si="208">AA97</f>
        <v>1200000000</v>
      </c>
      <c r="AC97" s="8">
        <f t="shared" ref="AC97" si="209">AB97</f>
        <v>1200000000</v>
      </c>
      <c r="AD97" s="8">
        <f t="shared" ref="AD97" si="210">AC97</f>
        <v>1200000000</v>
      </c>
      <c r="AE97" s="8">
        <f t="shared" ref="AE97" si="211">AD97</f>
        <v>1200000000</v>
      </c>
      <c r="AF97" s="8">
        <f t="shared" ref="AF97" si="212">AE97</f>
        <v>1200000000</v>
      </c>
      <c r="AG97" s="8">
        <f t="shared" ref="AG97" si="213">AF97</f>
        <v>1200000000</v>
      </c>
      <c r="AH97" s="8">
        <f t="shared" ref="AH97" si="214">AG97</f>
        <v>1200000000</v>
      </c>
      <c r="AI97" s="8"/>
      <c r="AJ97" s="8"/>
    </row>
    <row r="98" spans="1:36" x14ac:dyDescent="0.25">
      <c r="A98" s="8" t="s">
        <v>301</v>
      </c>
      <c r="B98" s="8" t="s">
        <v>294</v>
      </c>
      <c r="C98" s="14"/>
      <c r="D98" s="14">
        <f t="shared" ref="D98:AH101" si="215">D90</f>
        <v>0.36426803512570982</v>
      </c>
      <c r="E98" s="14">
        <f>E90</f>
        <v>0.37081692377062003</v>
      </c>
      <c r="F98" s="14">
        <f t="shared" si="215"/>
        <v>0.36917153789763335</v>
      </c>
      <c r="G98" s="14">
        <f t="shared" si="215"/>
        <v>0.38343822616496887</v>
      </c>
      <c r="H98" s="14">
        <f t="shared" si="215"/>
        <v>0.3930178937170416</v>
      </c>
      <c r="I98" s="14">
        <f t="shared" si="215"/>
        <v>0.39955890626228063</v>
      </c>
      <c r="J98" s="14">
        <f t="shared" si="215"/>
        <v>0.40381284203970252</v>
      </c>
      <c r="K98" s="14">
        <f t="shared" si="215"/>
        <v>0.40479626005610497</v>
      </c>
      <c r="L98" s="14">
        <f t="shared" si="215"/>
        <v>0.40604533708923823</v>
      </c>
      <c r="M98" s="14">
        <f t="shared" si="215"/>
        <v>0.40406608810943689</v>
      </c>
      <c r="N98" s="14">
        <f t="shared" si="215"/>
        <v>0.40244110960589308</v>
      </c>
      <c r="O98" s="14">
        <f t="shared" si="215"/>
        <v>0.40167854352201127</v>
      </c>
      <c r="P98" s="14">
        <f t="shared" si="215"/>
        <v>0.40062940931614527</v>
      </c>
      <c r="Q98" s="14">
        <f t="shared" si="215"/>
        <v>0.39830036200154428</v>
      </c>
      <c r="R98" s="14">
        <f t="shared" si="215"/>
        <v>0.39717543554710788</v>
      </c>
      <c r="S98" s="14">
        <f t="shared" si="215"/>
        <v>0.39714292943930846</v>
      </c>
      <c r="T98" s="14">
        <f t="shared" si="215"/>
        <v>0.39599922448972757</v>
      </c>
      <c r="U98" s="14">
        <f t="shared" si="215"/>
        <v>0.39358630031356007</v>
      </c>
      <c r="V98" s="14">
        <f t="shared" si="215"/>
        <v>0.38995565001686183</v>
      </c>
      <c r="W98" s="14">
        <f t="shared" si="215"/>
        <v>0.38874129191265483</v>
      </c>
      <c r="X98" s="14">
        <f t="shared" si="215"/>
        <v>0.38777603316687781</v>
      </c>
      <c r="Y98" s="14">
        <f t="shared" si="215"/>
        <v>0.38669480965743974</v>
      </c>
      <c r="Z98" s="14">
        <f t="shared" si="215"/>
        <v>0.38515907923871717</v>
      </c>
      <c r="AA98" s="14">
        <f t="shared" si="215"/>
        <v>0.38306717013356956</v>
      </c>
      <c r="AB98" s="14">
        <f t="shared" si="215"/>
        <v>0.3792061312267917</v>
      </c>
      <c r="AC98" s="14">
        <f t="shared" si="215"/>
        <v>0.37769743924747334</v>
      </c>
      <c r="AD98" s="14">
        <f t="shared" si="215"/>
        <v>0.37491183273573703</v>
      </c>
      <c r="AE98" s="14">
        <f t="shared" si="215"/>
        <v>0.37265975791203609</v>
      </c>
      <c r="AF98" s="14">
        <f t="shared" si="215"/>
        <v>0.36954294068064497</v>
      </c>
      <c r="AG98" s="14">
        <f t="shared" si="215"/>
        <v>0.36639678308287754</v>
      </c>
      <c r="AH98" s="14">
        <f t="shared" si="215"/>
        <v>0.36216327232283985</v>
      </c>
      <c r="AI98" s="14"/>
      <c r="AJ98" s="14"/>
    </row>
    <row r="99" spans="1:36" x14ac:dyDescent="0.25">
      <c r="A99" s="8" t="s">
        <v>292</v>
      </c>
      <c r="B99" s="8" t="s">
        <v>294</v>
      </c>
      <c r="C99" s="4"/>
      <c r="D99" s="4">
        <f t="shared" ref="C99:R100" si="216">D91</f>
        <v>11.470048</v>
      </c>
      <c r="E99" s="4">
        <f t="shared" si="216"/>
        <v>11.393803</v>
      </c>
      <c r="F99" s="4">
        <f t="shared" si="216"/>
        <v>11.802375</v>
      </c>
      <c r="G99" s="4">
        <f t="shared" si="216"/>
        <v>13.463839</v>
      </c>
      <c r="H99" s="4">
        <f t="shared" si="216"/>
        <v>14.764208999999999</v>
      </c>
      <c r="I99" s="4">
        <f t="shared" si="216"/>
        <v>15.909644</v>
      </c>
      <c r="J99" s="4">
        <f t="shared" si="216"/>
        <v>16.658766</v>
      </c>
      <c r="K99" s="4">
        <f t="shared" si="216"/>
        <v>17.065017999999998</v>
      </c>
      <c r="L99" s="4">
        <f t="shared" si="216"/>
        <v>17.395396999999999</v>
      </c>
      <c r="M99" s="4">
        <f t="shared" si="216"/>
        <v>17.593847</v>
      </c>
      <c r="N99" s="4">
        <f t="shared" si="216"/>
        <v>17.711957999999999</v>
      </c>
      <c r="O99" s="4">
        <f t="shared" si="216"/>
        <v>17.862158000000001</v>
      </c>
      <c r="P99" s="4">
        <f t="shared" si="216"/>
        <v>18.046313999999999</v>
      </c>
      <c r="Q99" s="4">
        <f t="shared" si="216"/>
        <v>18.076929</v>
      </c>
      <c r="R99" s="4">
        <f t="shared" si="216"/>
        <v>18.215654000000001</v>
      </c>
      <c r="S99" s="4">
        <f t="shared" si="215"/>
        <v>18.377293000000002</v>
      </c>
      <c r="T99" s="4">
        <f t="shared" si="215"/>
        <v>18.469908</v>
      </c>
      <c r="U99" s="4">
        <f t="shared" si="215"/>
        <v>18.521104999999999</v>
      </c>
      <c r="V99" s="4">
        <f t="shared" si="215"/>
        <v>18.442879000000001</v>
      </c>
      <c r="W99" s="4">
        <f t="shared" si="215"/>
        <v>18.536311999999999</v>
      </c>
      <c r="X99" s="4">
        <f t="shared" si="215"/>
        <v>18.643000000000001</v>
      </c>
      <c r="Y99" s="4">
        <f t="shared" si="215"/>
        <v>18.699743000000002</v>
      </c>
      <c r="Z99" s="4">
        <f t="shared" si="215"/>
        <v>18.727302999999999</v>
      </c>
      <c r="AA99" s="4">
        <f t="shared" si="215"/>
        <v>18.785596999999999</v>
      </c>
      <c r="AB99" s="4">
        <f t="shared" si="215"/>
        <v>18.724299999999999</v>
      </c>
      <c r="AC99" s="4">
        <f t="shared" si="215"/>
        <v>18.783881999999998</v>
      </c>
      <c r="AD99" s="4">
        <f t="shared" si="215"/>
        <v>18.666398999999998</v>
      </c>
      <c r="AE99" s="4">
        <f t="shared" si="215"/>
        <v>18.600128000000002</v>
      </c>
      <c r="AF99" s="4">
        <f t="shared" si="215"/>
        <v>18.491758000000001</v>
      </c>
      <c r="AG99" s="4">
        <f t="shared" si="215"/>
        <v>18.308938999999999</v>
      </c>
      <c r="AH99" s="4">
        <f t="shared" si="215"/>
        <v>18.083735000000001</v>
      </c>
      <c r="AI99" s="4"/>
      <c r="AJ99" s="4"/>
    </row>
    <row r="100" spans="1:36" x14ac:dyDescent="0.25">
      <c r="A100" s="8" t="s">
        <v>295</v>
      </c>
      <c r="B100" s="8" t="s">
        <v>293</v>
      </c>
      <c r="C100" s="8">
        <f t="shared" si="216"/>
        <v>5751000</v>
      </c>
      <c r="D100" s="8">
        <f t="shared" si="215"/>
        <v>5751000</v>
      </c>
      <c r="E100" s="8">
        <f t="shared" si="215"/>
        <v>5751000</v>
      </c>
      <c r="F100" s="8">
        <f t="shared" si="215"/>
        <v>5751000</v>
      </c>
      <c r="G100" s="8">
        <f t="shared" si="215"/>
        <v>5751000</v>
      </c>
      <c r="H100" s="8">
        <f t="shared" si="215"/>
        <v>5751000</v>
      </c>
      <c r="I100" s="8">
        <f t="shared" si="215"/>
        <v>5751000</v>
      </c>
      <c r="J100" s="8">
        <f t="shared" si="215"/>
        <v>5751000</v>
      </c>
      <c r="K100" s="8">
        <f t="shared" si="215"/>
        <v>5751000</v>
      </c>
      <c r="L100" s="8">
        <f t="shared" si="215"/>
        <v>5751000</v>
      </c>
      <c r="M100" s="8">
        <f t="shared" si="215"/>
        <v>5751000</v>
      </c>
      <c r="N100" s="8">
        <f t="shared" si="215"/>
        <v>5751000</v>
      </c>
      <c r="O100" s="8">
        <f t="shared" si="215"/>
        <v>5751000</v>
      </c>
      <c r="P100" s="8">
        <f t="shared" si="215"/>
        <v>5751000</v>
      </c>
      <c r="Q100" s="8">
        <f t="shared" si="215"/>
        <v>5751000</v>
      </c>
      <c r="R100" s="8">
        <f t="shared" si="215"/>
        <v>5751000</v>
      </c>
      <c r="S100" s="8">
        <f t="shared" si="215"/>
        <v>5751000</v>
      </c>
      <c r="T100" s="8">
        <f t="shared" si="215"/>
        <v>5751000</v>
      </c>
      <c r="U100" s="8">
        <f t="shared" si="215"/>
        <v>5751000</v>
      </c>
      <c r="V100" s="8">
        <f t="shared" si="215"/>
        <v>5751000</v>
      </c>
      <c r="W100" s="8">
        <f t="shared" si="215"/>
        <v>5751000</v>
      </c>
      <c r="X100" s="8">
        <f t="shared" si="215"/>
        <v>5751000</v>
      </c>
      <c r="Y100" s="8">
        <f t="shared" si="215"/>
        <v>5751000</v>
      </c>
      <c r="Z100" s="8">
        <f t="shared" si="215"/>
        <v>5751000</v>
      </c>
      <c r="AA100" s="8">
        <f t="shared" si="215"/>
        <v>5751000</v>
      </c>
      <c r="AB100" s="8">
        <f t="shared" si="215"/>
        <v>5751000</v>
      </c>
      <c r="AC100" s="8">
        <f t="shared" si="215"/>
        <v>5751000</v>
      </c>
      <c r="AD100" s="8">
        <f t="shared" si="215"/>
        <v>5751000</v>
      </c>
      <c r="AE100" s="8">
        <f t="shared" si="215"/>
        <v>5751000</v>
      </c>
      <c r="AF100" s="8">
        <f t="shared" si="215"/>
        <v>5751000</v>
      </c>
      <c r="AG100" s="8">
        <f t="shared" si="215"/>
        <v>5751000</v>
      </c>
      <c r="AH100" s="8">
        <f t="shared" si="215"/>
        <v>5751000</v>
      </c>
      <c r="AI100" s="8"/>
      <c r="AJ100" s="8"/>
    </row>
    <row r="101" spans="1:36" x14ac:dyDescent="0.25">
      <c r="A101" s="8" t="s">
        <v>296</v>
      </c>
      <c r="B101" s="8" t="s">
        <v>294</v>
      </c>
      <c r="C101" s="14"/>
      <c r="D101" s="14">
        <f t="shared" si="215"/>
        <v>0.57502582615816089</v>
      </c>
      <c r="E101" s="14">
        <f t="shared" si="215"/>
        <v>0.51537399901493552</v>
      </c>
      <c r="F101" s="14">
        <f t="shared" si="215"/>
        <v>0.53868017622643938</v>
      </c>
      <c r="G101" s="14">
        <f t="shared" si="215"/>
        <v>0.61148647209367968</v>
      </c>
      <c r="H101" s="14">
        <f t="shared" si="215"/>
        <v>0.66973103847400706</v>
      </c>
      <c r="I101" s="14">
        <f t="shared" si="215"/>
        <v>0.73602233799005257</v>
      </c>
      <c r="J101" s="14">
        <f t="shared" si="215"/>
        <v>0.76285699625959225</v>
      </c>
      <c r="K101" s="14">
        <f t="shared" si="215"/>
        <v>0.78530752156360162</v>
      </c>
      <c r="L101" s="14">
        <f t="shared" si="215"/>
        <v>0.80306025377256152</v>
      </c>
      <c r="M101" s="14">
        <f t="shared" si="215"/>
        <v>0.81110213148833443</v>
      </c>
      <c r="N101" s="14">
        <f t="shared" si="215"/>
        <v>0.81762293442843037</v>
      </c>
      <c r="O101" s="14">
        <f t="shared" si="215"/>
        <v>0.8315291946217791</v>
      </c>
      <c r="P101" s="14">
        <f t="shared" si="215"/>
        <v>0.84108956927646461</v>
      </c>
      <c r="Q101" s="14">
        <f t="shared" si="215"/>
        <v>0.84552346869587502</v>
      </c>
      <c r="R101" s="14">
        <f t="shared" si="215"/>
        <v>0.85147027870019698</v>
      </c>
      <c r="S101" s="14">
        <f t="shared" si="215"/>
        <v>0.85684343820273789</v>
      </c>
      <c r="T101" s="14">
        <f t="shared" si="215"/>
        <v>0.85545759635495355</v>
      </c>
      <c r="U101" s="14">
        <f t="shared" si="215"/>
        <v>0.85319515613762842</v>
      </c>
      <c r="V101" s="14">
        <f t="shared" si="215"/>
        <v>0.85244848263990558</v>
      </c>
      <c r="W101" s="14">
        <f t="shared" si="215"/>
        <v>0.84963800382745014</v>
      </c>
      <c r="X101" s="14">
        <f t="shared" si="215"/>
        <v>0.86299945740501105</v>
      </c>
      <c r="Y101" s="14">
        <f t="shared" si="215"/>
        <v>0.8643649037507819</v>
      </c>
      <c r="Z101" s="14">
        <f t="shared" si="215"/>
        <v>0.86255863041585645</v>
      </c>
      <c r="AA101" s="14">
        <f t="shared" si="215"/>
        <v>0.86319000996899686</v>
      </c>
      <c r="AB101" s="14">
        <f t="shared" si="215"/>
        <v>0.87044533016905334</v>
      </c>
      <c r="AC101" s="14">
        <f t="shared" si="215"/>
        <v>0.87733173581841561</v>
      </c>
      <c r="AD101" s="14">
        <f t="shared" si="215"/>
        <v>0.88027305727951766</v>
      </c>
      <c r="AE101" s="14">
        <f t="shared" si="215"/>
        <v>0.87032754328556816</v>
      </c>
      <c r="AF101" s="14">
        <f t="shared" si="215"/>
        <v>0.86395571602548071</v>
      </c>
      <c r="AG101" s="14">
        <f t="shared" si="215"/>
        <v>0.85861172975013977</v>
      </c>
      <c r="AH101" s="14">
        <f t="shared" si="215"/>
        <v>0.84922017285223617</v>
      </c>
      <c r="AI101" s="14"/>
      <c r="AJ101" s="14"/>
    </row>
    <row r="102" spans="1:36" x14ac:dyDescent="0.25">
      <c r="A102" s="8" t="s">
        <v>299</v>
      </c>
      <c r="B102" s="8"/>
      <c r="C102" s="8"/>
      <c r="D102" s="8">
        <f t="shared" ref="D102:AH102" si="217">(D97*D98)/(D99*10^6*D100*365)*D101</f>
        <v>1.0439704174276216E-8</v>
      </c>
      <c r="E102" s="8">
        <f t="shared" si="217"/>
        <v>9.5886697017227389E-9</v>
      </c>
      <c r="F102" s="8">
        <f t="shared" si="217"/>
        <v>9.6324066485700293E-9</v>
      </c>
      <c r="G102" s="8">
        <f t="shared" si="217"/>
        <v>9.9553919866267193E-9</v>
      </c>
      <c r="H102" s="8">
        <f t="shared" si="217"/>
        <v>1.0191722262830936E-8</v>
      </c>
      <c r="I102" s="8">
        <f t="shared" si="217"/>
        <v>1.0567113277673384E-8</v>
      </c>
      <c r="J102" s="8">
        <f t="shared" si="217"/>
        <v>1.0571228150008859E-8</v>
      </c>
      <c r="K102" s="8">
        <f t="shared" si="217"/>
        <v>1.0649139391221413E-8</v>
      </c>
      <c r="L102" s="8">
        <f t="shared" si="217"/>
        <v>1.0716015386490862E-8</v>
      </c>
      <c r="M102" s="8">
        <f t="shared" si="217"/>
        <v>1.0649081452206912E-8</v>
      </c>
      <c r="N102" s="8">
        <f t="shared" si="217"/>
        <v>1.0620228062314224E-8</v>
      </c>
      <c r="O102" s="8">
        <f t="shared" si="217"/>
        <v>1.068974198058045E-8</v>
      </c>
      <c r="P102" s="8">
        <f t="shared" si="217"/>
        <v>1.0674353427117724E-8</v>
      </c>
      <c r="Q102" s="8">
        <f t="shared" si="217"/>
        <v>1.0650174641938441E-8</v>
      </c>
      <c r="R102" s="8">
        <f t="shared" si="217"/>
        <v>1.061334102751951E-8</v>
      </c>
      <c r="S102" s="8">
        <f t="shared" si="217"/>
        <v>1.0585509946411775E-8</v>
      </c>
      <c r="T102" s="8">
        <f t="shared" si="217"/>
        <v>1.0485112735893407E-8</v>
      </c>
      <c r="U102" s="8">
        <f t="shared" si="217"/>
        <v>1.0364932417086973E-8</v>
      </c>
      <c r="V102" s="8">
        <f t="shared" si="217"/>
        <v>1.030385304906827E-8</v>
      </c>
      <c r="W102" s="8">
        <f t="shared" si="217"/>
        <v>1.0186295875602658E-8</v>
      </c>
      <c r="X102" s="8">
        <f t="shared" si="217"/>
        <v>1.0261732767170127E-8</v>
      </c>
      <c r="Y102" s="8">
        <f t="shared" si="217"/>
        <v>1.0218210466890902E-8</v>
      </c>
      <c r="Z102" s="8">
        <f t="shared" si="217"/>
        <v>1.0141414684303169E-8</v>
      </c>
      <c r="AA102" s="8">
        <f t="shared" si="217"/>
        <v>1.006239476597572E-8</v>
      </c>
      <c r="AB102" s="8">
        <f t="shared" si="217"/>
        <v>1.0077580443807344E-8</v>
      </c>
      <c r="AC102" s="8">
        <f t="shared" si="217"/>
        <v>1.0084805866895014E-8</v>
      </c>
      <c r="AD102" s="8">
        <f t="shared" si="217"/>
        <v>1.0107203880822265E-8</v>
      </c>
      <c r="AE102" s="8">
        <f t="shared" si="217"/>
        <v>9.9683736029248067E-9</v>
      </c>
      <c r="AF102" s="8">
        <f t="shared" si="217"/>
        <v>9.8701375611115387E-9</v>
      </c>
      <c r="AG102" s="8">
        <f t="shared" si="217"/>
        <v>9.8226869990593625E-9</v>
      </c>
      <c r="AH102" s="8">
        <f t="shared" si="217"/>
        <v>9.7225813900706689E-9</v>
      </c>
      <c r="AI102" s="8"/>
      <c r="AJ102" s="8"/>
    </row>
    <row r="103" spans="1:36" x14ac:dyDescent="0.25"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 x14ac:dyDescent="0.25">
      <c r="A104" s="20" t="s">
        <v>260</v>
      </c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 x14ac:dyDescent="0.25">
      <c r="A105" s="8" t="s">
        <v>285</v>
      </c>
      <c r="B105" s="8" t="s">
        <v>291</v>
      </c>
      <c r="D105" s="8">
        <f>'Subsidies Paid'!H19</f>
        <v>10000000</v>
      </c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 x14ac:dyDescent="0.25">
      <c r="A106" s="8" t="s">
        <v>292</v>
      </c>
      <c r="B106" s="8" t="s">
        <v>294</v>
      </c>
      <c r="D106" s="4">
        <f>D75</f>
        <v>11.470048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 x14ac:dyDescent="0.25">
      <c r="A107" s="8" t="s">
        <v>295</v>
      </c>
      <c r="B107" s="8" t="s">
        <v>293</v>
      </c>
      <c r="D107" s="8">
        <f t="shared" ref="D107" si="218">5.751*10^6</f>
        <v>5751000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x14ac:dyDescent="0.25">
      <c r="A108" s="8" t="s">
        <v>296</v>
      </c>
      <c r="B108" s="8" t="s">
        <v>294</v>
      </c>
      <c r="D108" s="14">
        <f>D77</f>
        <v>0.57502582615816089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x14ac:dyDescent="0.25">
      <c r="A109" s="8" t="s">
        <v>299</v>
      </c>
      <c r="B109" s="8"/>
      <c r="D109" s="8">
        <f>D105/(D106*10^6*D107*365)*D108</f>
        <v>2.3882835274199142E-10</v>
      </c>
      <c r="E109" s="8">
        <f>D109</f>
        <v>2.3882835274199142E-10</v>
      </c>
      <c r="F109" s="8">
        <f t="shared" ref="F109:AH109" si="219">E109</f>
        <v>2.3882835274199142E-10</v>
      </c>
      <c r="G109" s="8">
        <f t="shared" si="219"/>
        <v>2.3882835274199142E-10</v>
      </c>
      <c r="H109" s="8">
        <f t="shared" si="219"/>
        <v>2.3882835274199142E-10</v>
      </c>
      <c r="I109" s="8">
        <f t="shared" si="219"/>
        <v>2.3882835274199142E-10</v>
      </c>
      <c r="J109" s="8">
        <f t="shared" si="219"/>
        <v>2.3882835274199142E-10</v>
      </c>
      <c r="K109" s="8">
        <f t="shared" si="219"/>
        <v>2.3882835274199142E-10</v>
      </c>
      <c r="L109" s="8">
        <f t="shared" si="219"/>
        <v>2.3882835274199142E-10</v>
      </c>
      <c r="M109" s="8">
        <f t="shared" si="219"/>
        <v>2.3882835274199142E-10</v>
      </c>
      <c r="N109" s="8">
        <f t="shared" si="219"/>
        <v>2.3882835274199142E-10</v>
      </c>
      <c r="O109" s="8">
        <f t="shared" si="219"/>
        <v>2.3882835274199142E-10</v>
      </c>
      <c r="P109" s="8">
        <f t="shared" si="219"/>
        <v>2.3882835274199142E-10</v>
      </c>
      <c r="Q109" s="8">
        <f t="shared" si="219"/>
        <v>2.3882835274199142E-10</v>
      </c>
      <c r="R109" s="8">
        <f t="shared" si="219"/>
        <v>2.3882835274199142E-10</v>
      </c>
      <c r="S109" s="8">
        <f t="shared" si="219"/>
        <v>2.3882835274199142E-10</v>
      </c>
      <c r="T109" s="8">
        <f t="shared" si="219"/>
        <v>2.3882835274199142E-10</v>
      </c>
      <c r="U109" s="8">
        <f t="shared" si="219"/>
        <v>2.3882835274199142E-10</v>
      </c>
      <c r="V109" s="8">
        <f t="shared" si="219"/>
        <v>2.3882835274199142E-10</v>
      </c>
      <c r="W109" s="8">
        <f t="shared" si="219"/>
        <v>2.3882835274199142E-10</v>
      </c>
      <c r="X109" s="8">
        <f t="shared" si="219"/>
        <v>2.3882835274199142E-10</v>
      </c>
      <c r="Y109" s="8">
        <f t="shared" si="219"/>
        <v>2.3882835274199142E-10</v>
      </c>
      <c r="Z109" s="8">
        <f t="shared" si="219"/>
        <v>2.3882835274199142E-10</v>
      </c>
      <c r="AA109" s="8">
        <f t="shared" si="219"/>
        <v>2.3882835274199142E-10</v>
      </c>
      <c r="AB109" s="8">
        <f t="shared" si="219"/>
        <v>2.3882835274199142E-10</v>
      </c>
      <c r="AC109" s="8">
        <f t="shared" si="219"/>
        <v>2.3882835274199142E-10</v>
      </c>
      <c r="AD109" s="8">
        <f t="shared" si="219"/>
        <v>2.3882835274199142E-10</v>
      </c>
      <c r="AE109" s="8">
        <f t="shared" si="219"/>
        <v>2.3882835274199142E-10</v>
      </c>
      <c r="AF109" s="8">
        <f t="shared" si="219"/>
        <v>2.3882835274199142E-10</v>
      </c>
      <c r="AG109" s="8">
        <f t="shared" si="219"/>
        <v>2.3882835274199142E-10</v>
      </c>
      <c r="AH109" s="8">
        <f t="shared" si="219"/>
        <v>2.3882835274199142E-10</v>
      </c>
      <c r="AI109" s="8"/>
      <c r="AJ109" s="8"/>
    </row>
    <row r="114" spans="3:34" x14ac:dyDescent="0.2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21" spans="3:34" x14ac:dyDescent="0.2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</sheetData>
  <mergeCells count="3">
    <mergeCell ref="J13:L13"/>
    <mergeCell ref="C6:I6"/>
    <mergeCell ref="C20:I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workbookViewId="0">
      <selection activeCell="A30" sqref="A30"/>
    </sheetView>
  </sheetViews>
  <sheetFormatPr defaultRowHeight="15" x14ac:dyDescent="0.25"/>
  <sheetData>
    <row r="29" spans="1:1" x14ac:dyDescent="0.25">
      <c r="A29" t="s">
        <v>568</v>
      </c>
    </row>
    <row r="30" spans="1:1" x14ac:dyDescent="0.25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E27" sqref="E27"/>
    </sheetView>
  </sheetViews>
  <sheetFormatPr defaultColWidth="9.140625" defaultRowHeight="15" x14ac:dyDescent="0.25"/>
  <cols>
    <col min="1" max="1" width="26.5703125" style="6" customWidth="1"/>
    <col min="2" max="16384" width="9.140625" style="6"/>
  </cols>
  <sheetData>
    <row r="1" spans="1:34" x14ac:dyDescent="0.25">
      <c r="A1" s="6" t="s">
        <v>177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5">
      <c r="A2" s="6" t="s">
        <v>178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25">
      <c r="A3" s="6" t="s">
        <v>331</v>
      </c>
      <c r="B3" s="25">
        <f>SUM(Calculations!D46,Calculations!D51)</f>
        <v>1.4187535480429823E-8</v>
      </c>
      <c r="C3" s="25">
        <f>SUM(Calculations!E46,Calculations!E51)</f>
        <v>1.283954071501377E-8</v>
      </c>
      <c r="D3" s="25">
        <f>SUM(Calculations!F46,Calculations!F51)</f>
        <v>1.2605598839119163E-8</v>
      </c>
      <c r="E3" s="25">
        <f>SUM(Calculations!G46,Calculations!G51)</f>
        <v>1.3665526548519689E-8</v>
      </c>
      <c r="F3" s="25">
        <f>SUM(Calculations!H46,Calculations!H51)</f>
        <v>1.4777247345385886E-8</v>
      </c>
      <c r="G3" s="25">
        <f>SUM(Calculations!I46,Calculations!I51)</f>
        <v>1.6675602368811213E-8</v>
      </c>
      <c r="H3" s="25">
        <f>SUM(Calculations!J46,Calculations!J51)</f>
        <v>1.6591083526938928E-8</v>
      </c>
      <c r="I3" s="25">
        <f>SUM(Calculations!K46,Calculations!K51)</f>
        <v>1.685254169834461E-8</v>
      </c>
      <c r="J3" s="25">
        <f>SUM(Calculations!L46,Calculations!L51)</f>
        <v>1.6813300313157083E-8</v>
      </c>
      <c r="K3" s="25">
        <f>SUM(Calculations!M46,Calculations!M51)</f>
        <v>1.683491034428918E-8</v>
      </c>
      <c r="L3" s="25">
        <f>SUM(Calculations!N46,Calculations!N51)</f>
        <v>1.677704393497234E-8</v>
      </c>
      <c r="M3" s="25">
        <f>SUM(Calculations!O46,Calculations!O51)</f>
        <v>1.6902190994509353E-8</v>
      </c>
      <c r="N3" s="25">
        <f>SUM(Calculations!P46,Calculations!P51)</f>
        <v>1.7079126162930663E-8</v>
      </c>
      <c r="O3" s="25">
        <f>SUM(Calculations!Q46,Calculations!Q51)</f>
        <v>1.7125473176017885E-8</v>
      </c>
      <c r="P3" s="25">
        <f>SUM(Calculations!R46,Calculations!R51)</f>
        <v>1.729469077005508E-8</v>
      </c>
      <c r="Q3" s="25">
        <f>SUM(Calculations!S46,Calculations!S51)</f>
        <v>1.7470034026465519E-8</v>
      </c>
      <c r="R3" s="25">
        <f>SUM(Calculations!T46,Calculations!T51)</f>
        <v>1.7577775696217763E-8</v>
      </c>
      <c r="S3" s="25">
        <f>SUM(Calculations!U46,Calculations!U51)</f>
        <v>1.769075392394962E-8</v>
      </c>
      <c r="T3" s="25">
        <f>SUM(Calculations!V46,Calculations!V51)</f>
        <v>1.7871087380389596E-8</v>
      </c>
      <c r="U3" s="25">
        <f>SUM(Calculations!W46,Calculations!W51)</f>
        <v>1.7891697571563154E-8</v>
      </c>
      <c r="V3" s="25">
        <f>SUM(Calculations!X46,Calculations!X51)</f>
        <v>1.8015629804028252E-8</v>
      </c>
      <c r="W3" s="25">
        <f>SUM(Calculations!Y46,Calculations!Y51)</f>
        <v>1.8097106109112386E-8</v>
      </c>
      <c r="X3" s="25">
        <f>SUM(Calculations!Z46,Calculations!Z51)</f>
        <v>1.8096581321937535E-8</v>
      </c>
      <c r="Y3" s="25">
        <f>SUM(Calculations!AA46,Calculations!AA51)</f>
        <v>1.8048704973296479E-8</v>
      </c>
      <c r="Z3" s="25">
        <f>SUM(Calculations!AB46,Calculations!AB51)</f>
        <v>1.8020473446437205E-8</v>
      </c>
      <c r="AA3" s="25">
        <f>SUM(Calculations!AC46,Calculations!AC51)</f>
        <v>1.8248090696931236E-8</v>
      </c>
      <c r="AB3" s="25">
        <f>SUM(Calculations!AD46,Calculations!AD51)</f>
        <v>1.8357928768159782E-8</v>
      </c>
      <c r="AC3" s="25">
        <f>SUM(Calculations!AE46,Calculations!AE51)</f>
        <v>1.8420876694250885E-8</v>
      </c>
      <c r="AD3" s="25">
        <f>SUM(Calculations!AF46,Calculations!AF51)</f>
        <v>1.8561896827038775E-8</v>
      </c>
      <c r="AE3" s="25">
        <f>SUM(Calculations!AG46,Calculations!AG51)</f>
        <v>1.8674982705940705E-8</v>
      </c>
      <c r="AF3" s="25">
        <f>SUM(Calculations!AH46,Calculations!AH51)</f>
        <v>1.8636989363128795E-8</v>
      </c>
      <c r="AG3" s="25"/>
      <c r="AH3" s="25"/>
    </row>
    <row r="4" spans="1:34" x14ac:dyDescent="0.25">
      <c r="A4" s="6" t="s">
        <v>183</v>
      </c>
      <c r="B4" s="25">
        <f>SUM(Calculations!D58,Calculations!D64,Calculations!D70)</f>
        <v>4.5175484857719275E-8</v>
      </c>
      <c r="C4" s="25">
        <f>SUM(Calculations!E58,Calculations!E64,Calculations!E70)</f>
        <v>4.6281744938113965E-8</v>
      </c>
      <c r="D4" s="25">
        <f>SUM(Calculations!F58,Calculations!F64,Calculations!F70)</f>
        <v>4.4531008445606649E-8</v>
      </c>
      <c r="E4" s="25">
        <f>SUM(Calculations!G58,Calculations!G64,Calculations!G70)</f>
        <v>4.0643097377497276E-8</v>
      </c>
      <c r="F4" s="25">
        <f>SUM(Calculations!H58,Calculations!H64,Calculations!H70)</f>
        <v>3.8048518725533506E-8</v>
      </c>
      <c r="G4" s="25">
        <f>SUM(Calculations!I58,Calculations!I64,Calculations!I70)</f>
        <v>3.5940845302697267E-8</v>
      </c>
      <c r="H4" s="25">
        <f>SUM(Calculations!J58,Calculations!J64,Calculations!J70)</f>
        <v>3.4692567012033515E-8</v>
      </c>
      <c r="I4" s="25">
        <f>SUM(Calculations!K58,Calculations!K64,Calculations!K70)</f>
        <v>3.3953273459182673E-8</v>
      </c>
      <c r="J4" s="25">
        <f>SUM(Calculations!L58,Calculations!L64,Calculations!L70)</f>
        <v>3.3394379236340721E-8</v>
      </c>
      <c r="K4" s="25">
        <f>SUM(Calculations!M58,Calculations!M64,Calculations!M70)</f>
        <v>3.2849995589111238E-8</v>
      </c>
      <c r="L4" s="25">
        <f>SUM(Calculations!N58,Calculations!N64,Calculations!N70)</f>
        <v>3.2491721279560429E-8</v>
      </c>
      <c r="M4" s="25">
        <f>SUM(Calculations!O58,Calculations!O64,Calculations!O70)</f>
        <v>3.2146768591616616E-8</v>
      </c>
      <c r="N4" s="25">
        <f>SUM(Calculations!P58,Calculations!P64,Calculations!P70)</f>
        <v>3.1722855417084816E-8</v>
      </c>
      <c r="O4" s="25">
        <f>SUM(Calculations!Q58,Calculations!Q64,Calculations!Q70)</f>
        <v>3.148375960252009E-8</v>
      </c>
      <c r="P4" s="25">
        <f>SUM(Calculations!R58,Calculations!R64,Calculations!R70)</f>
        <v>3.114923754401185E-8</v>
      </c>
      <c r="Q4" s="25">
        <f>SUM(Calculations!S58,Calculations!S64,Calculations!S70)</f>
        <v>3.0860784322454661E-8</v>
      </c>
      <c r="R4" s="25">
        <f>SUM(Calculations!T58,Calculations!T64,Calculations!T70)</f>
        <v>3.0610070493958218E-8</v>
      </c>
      <c r="S4" s="25">
        <f>SUM(Calculations!U58,Calculations!U64,Calculations!U70)</f>
        <v>3.0338138125709623E-8</v>
      </c>
      <c r="T4" s="25">
        <f>SUM(Calculations!V58,Calculations!V64,Calculations!V70)</f>
        <v>3.019149701569802E-8</v>
      </c>
      <c r="U4" s="25">
        <f>SUM(Calculations!W58,Calculations!W64,Calculations!W70)</f>
        <v>2.9928781431261871E-8</v>
      </c>
      <c r="V4" s="25">
        <f>SUM(Calculations!X58,Calculations!X64,Calculations!X70)</f>
        <v>2.9681470888553742E-8</v>
      </c>
      <c r="W4" s="25">
        <f>SUM(Calculations!Y58,Calculations!Y64,Calculations!Y70)</f>
        <v>2.9507932006267921E-8</v>
      </c>
      <c r="X4" s="25">
        <f>SUM(Calculations!Z58,Calculations!Z64,Calculations!Z70)</f>
        <v>2.9350019718552949E-8</v>
      </c>
      <c r="Y4" s="25">
        <f>SUM(Calculations!AA58,Calculations!AA64,Calculations!AA70)</f>
        <v>2.9097057077445778E-8</v>
      </c>
      <c r="Z4" s="25">
        <f>SUM(Calculations!AB58,Calculations!AB64,Calculations!AB70)</f>
        <v>2.8897818835590505E-8</v>
      </c>
      <c r="AA4" s="25">
        <f>SUM(Calculations!AC58,Calculations!AC64,Calculations!AC70)</f>
        <v>2.8692024529315823E-8</v>
      </c>
      <c r="AB4" s="25">
        <f>SUM(Calculations!AD58,Calculations!AD64,Calculations!AD70)</f>
        <v>2.8668737627829525E-8</v>
      </c>
      <c r="AC4" s="25">
        <f>SUM(Calculations!AE58,Calculations!AE64,Calculations!AE70)</f>
        <v>2.8606185639223195E-8</v>
      </c>
      <c r="AD4" s="25">
        <f>SUM(Calculations!AF58,Calculations!AF64,Calculations!AF70)</f>
        <v>2.8548810528276647E-8</v>
      </c>
      <c r="AE4" s="25">
        <f>SUM(Calculations!AG58,Calculations!AG64,Calculations!AG70)</f>
        <v>2.8605264512880959E-8</v>
      </c>
      <c r="AF4" s="25">
        <f>SUM(Calculations!AH58,Calculations!AH64,Calculations!AH70)</f>
        <v>2.8649982897605648E-8</v>
      </c>
      <c r="AG4" s="25"/>
      <c r="AH4" s="25"/>
    </row>
    <row r="5" spans="1:34" x14ac:dyDescent="0.2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2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2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2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25">
      <c r="A9" s="6" t="s">
        <v>184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25">
      <c r="A10" s="6" t="s">
        <v>185</v>
      </c>
      <c r="B10" s="25">
        <f>SUM(Calculations!D$78,Calculations!D$86,Calculations!D$94,Calculations!D$102,Calculations!D$109)</f>
        <v>5.7037784505748876E-8</v>
      </c>
      <c r="C10" s="25">
        <f>SUM(Calculations!E$78,Calculations!E$86,Calculations!E$94,Calculations!E$102,Calculations!E$109)</f>
        <v>5.1903963949238773E-8</v>
      </c>
      <c r="D10" s="25">
        <f>SUM(Calculations!F$78,Calculations!F$86,Calculations!F$94,Calculations!F$102,Calculations!F$109)</f>
        <v>5.2265047852387298E-8</v>
      </c>
      <c r="E10" s="25">
        <f>SUM(Calculations!G$78,Calculations!G$86,Calculations!G$94,Calculations!G$102,Calculations!G$109)</f>
        <v>5.2922568842245343E-8</v>
      </c>
      <c r="F10" s="25">
        <f>SUM(Calculations!H$78,Calculations!H$86,Calculations!H$94,Calculations!H$102,Calculations!H$109)</f>
        <v>5.3471360988038362E-8</v>
      </c>
      <c r="G10" s="25">
        <f>SUM(Calculations!I$78,Calculations!I$86,Calculations!I$94,Calculations!I$102,Calculations!I$109)</f>
        <v>5.495523385137091E-8</v>
      </c>
      <c r="H10" s="25">
        <f>SUM(Calculations!J$78,Calculations!J$86,Calculations!J$94,Calculations!J$102,Calculations!J$109)</f>
        <v>5.4674602781813968E-8</v>
      </c>
      <c r="I10" s="25">
        <f>SUM(Calculations!K$78,Calculations!K$86,Calculations!K$94,Calculations!K$102,Calculations!K$109)</f>
        <v>5.5006394897849931E-8</v>
      </c>
      <c r="J10" s="25">
        <f>SUM(Calculations!L$78,Calculations!L$86,Calculations!L$94,Calculations!L$102,Calculations!L$109)</f>
        <v>5.5262110791715248E-8</v>
      </c>
      <c r="K10" s="25">
        <f>SUM(Calculations!M$78,Calculations!M$86,Calculations!M$94,Calculations!M$102,Calculations!M$109)</f>
        <v>5.5057597311051392E-8</v>
      </c>
      <c r="L10" s="25">
        <f>SUM(Calculations!N$78,Calculations!N$86,Calculations!N$94,Calculations!N$102,Calculations!N$109)</f>
        <v>5.5024038519449145E-8</v>
      </c>
      <c r="M10" s="25">
        <f>SUM(Calculations!O$78,Calculations!O$86,Calculations!O$94,Calculations!O$102,Calculations!O$109)</f>
        <v>5.5437260391715077E-8</v>
      </c>
      <c r="N10" s="25">
        <f>SUM(Calculations!P$78,Calculations!P$86,Calculations!P$94,Calculations!P$102,Calculations!P$109)</f>
        <v>5.543318870775451E-8</v>
      </c>
      <c r="O10" s="25">
        <f>SUM(Calculations!Q$78,Calculations!Q$86,Calculations!Q$94,Calculations!Q$102,Calculations!Q$109)</f>
        <v>5.5476566967531207E-8</v>
      </c>
      <c r="P10" s="25">
        <f>SUM(Calculations!R$78,Calculations!R$86,Calculations!R$94,Calculations!R$102,Calculations!R$109)</f>
        <v>5.5367288150821007E-8</v>
      </c>
      <c r="Q10" s="25">
        <f>SUM(Calculations!S$78,Calculations!S$86,Calculations!S$94,Calculations!S$102,Calculations!S$109)</f>
        <v>5.5225089510916958E-8</v>
      </c>
      <c r="R10" s="25">
        <f>SUM(Calculations!T$78,Calculations!T$86,Calculations!T$94,Calculations!T$102,Calculations!T$109)</f>
        <v>5.4786183140034955E-8</v>
      </c>
      <c r="S10" s="25">
        <f>SUM(Calculations!U$78,Calculations!U$86,Calculations!U$94,Calculations!U$102,Calculations!U$109)</f>
        <v>5.4334796875318121E-8</v>
      </c>
      <c r="T10" s="25">
        <f>SUM(Calculations!V$78,Calculations!V$86,Calculations!V$94,Calculations!V$102,Calculations!V$109)</f>
        <v>5.4280068415214653E-8</v>
      </c>
      <c r="U10" s="25">
        <f>SUM(Calculations!W$78,Calculations!W$86,Calculations!W$94,Calculations!W$102,Calculations!W$109)</f>
        <v>5.3751908603321399E-8</v>
      </c>
      <c r="V10" s="25">
        <f>SUM(Calculations!X$78,Calculations!X$86,Calculations!X$94,Calculations!X$102,Calculations!X$109)</f>
        <v>5.4219396097740427E-8</v>
      </c>
      <c r="W10" s="25">
        <f>SUM(Calculations!Y$78,Calculations!Y$86,Calculations!Y$94,Calculations!Y$102,Calculations!Y$109)</f>
        <v>5.4070270874618462E-8</v>
      </c>
      <c r="X10" s="25">
        <f>SUM(Calculations!Z$78,Calculations!Z$86,Calculations!Z$94,Calculations!Z$102,Calculations!Z$109)</f>
        <v>5.3778979967451503E-8</v>
      </c>
      <c r="Y10" s="25">
        <f>SUM(Calculations!AA$78,Calculations!AA$86,Calculations!AA$94,Calculations!AA$102,Calculations!AA$109)</f>
        <v>5.3516363480209859E-8</v>
      </c>
      <c r="Z10" s="25">
        <f>SUM(Calculations!AB$78,Calculations!AB$86,Calculations!AB$94,Calculations!AB$102,Calculations!AB$109)</f>
        <v>5.3886950555986744E-8</v>
      </c>
      <c r="AA10" s="25">
        <f>SUM(Calculations!AC$78,Calculations!AC$86,Calculations!AC$94,Calculations!AC$102,Calculations!AC$109)</f>
        <v>5.4040498094888885E-8</v>
      </c>
      <c r="AB10" s="25">
        <f>SUM(Calculations!AD$78,Calculations!AD$86,Calculations!AD$94,Calculations!AD$102,Calculations!AD$109)</f>
        <v>5.4375386821461737E-8</v>
      </c>
      <c r="AC10" s="25">
        <f>SUM(Calculations!AE$78,Calculations!AE$86,Calculations!AE$94,Calculations!AE$102,Calculations!AE$109)</f>
        <v>5.3805850702207675E-8</v>
      </c>
      <c r="AD10" s="25">
        <f>SUM(Calculations!AF$78,Calculations!AF$86,Calculations!AF$94,Calculations!AF$102,Calculations!AF$109)</f>
        <v>5.3519962107958353E-8</v>
      </c>
      <c r="AE10" s="25">
        <f>SUM(Calculations!AG$78,Calculations!AG$86,Calculations!AG$94,Calculations!AG$102,Calculations!AG$109)</f>
        <v>5.3511075127690094E-8</v>
      </c>
      <c r="AF10" s="25">
        <f>SUM(Calculations!AH$78,Calculations!AH$86,Calculations!AH$94,Calculations!AH$102,Calculations!AH$109)</f>
        <v>5.3304201461189098E-8</v>
      </c>
      <c r="AG10" s="25"/>
      <c r="AH10" s="25"/>
    </row>
    <row r="11" spans="1:34" x14ac:dyDescent="0.25">
      <c r="A11" s="6" t="s">
        <v>186</v>
      </c>
      <c r="B11" s="25">
        <f>SUM(Calculations!D$78,Calculations!D$86,Calculations!D$94,Calculations!D$102,Calculations!D$109)</f>
        <v>5.7037784505748876E-8</v>
      </c>
      <c r="C11" s="25">
        <f>SUM(Calculations!E$78,Calculations!E$86,Calculations!E$94,Calculations!E$102,Calculations!E$109)</f>
        <v>5.1903963949238773E-8</v>
      </c>
      <c r="D11" s="25">
        <f>SUM(Calculations!F$78,Calculations!F$86,Calculations!F$94,Calculations!F$102,Calculations!F$109)</f>
        <v>5.2265047852387298E-8</v>
      </c>
      <c r="E11" s="25">
        <f>SUM(Calculations!G$78,Calculations!G$86,Calculations!G$94,Calculations!G$102,Calculations!G$109)</f>
        <v>5.2922568842245343E-8</v>
      </c>
      <c r="F11" s="25">
        <f>SUM(Calculations!H$78,Calculations!H$86,Calculations!H$94,Calculations!H$102,Calculations!H$109)</f>
        <v>5.3471360988038362E-8</v>
      </c>
      <c r="G11" s="25">
        <f>SUM(Calculations!I$78,Calculations!I$86,Calculations!I$94,Calculations!I$102,Calculations!I$109)</f>
        <v>5.495523385137091E-8</v>
      </c>
      <c r="H11" s="25">
        <f>SUM(Calculations!J$78,Calculations!J$86,Calculations!J$94,Calculations!J$102,Calculations!J$109)</f>
        <v>5.4674602781813968E-8</v>
      </c>
      <c r="I11" s="25">
        <f>SUM(Calculations!K$78,Calculations!K$86,Calculations!K$94,Calculations!K$102,Calculations!K$109)</f>
        <v>5.5006394897849931E-8</v>
      </c>
      <c r="J11" s="25">
        <f>SUM(Calculations!L$78,Calculations!L$86,Calculations!L$94,Calculations!L$102,Calculations!L$109)</f>
        <v>5.5262110791715248E-8</v>
      </c>
      <c r="K11" s="25">
        <f>SUM(Calculations!M$78,Calculations!M$86,Calculations!M$94,Calculations!M$102,Calculations!M$109)</f>
        <v>5.5057597311051392E-8</v>
      </c>
      <c r="L11" s="25">
        <f>SUM(Calculations!N$78,Calculations!N$86,Calculations!N$94,Calculations!N$102,Calculations!N$109)</f>
        <v>5.5024038519449145E-8</v>
      </c>
      <c r="M11" s="25">
        <f>SUM(Calculations!O$78,Calculations!O$86,Calculations!O$94,Calculations!O$102,Calculations!O$109)</f>
        <v>5.5437260391715077E-8</v>
      </c>
      <c r="N11" s="25">
        <f>SUM(Calculations!P$78,Calculations!P$86,Calculations!P$94,Calculations!P$102,Calculations!P$109)</f>
        <v>5.543318870775451E-8</v>
      </c>
      <c r="O11" s="25">
        <f>SUM(Calculations!Q$78,Calculations!Q$86,Calculations!Q$94,Calculations!Q$102,Calculations!Q$109)</f>
        <v>5.5476566967531207E-8</v>
      </c>
      <c r="P11" s="25">
        <f>SUM(Calculations!R$78,Calculations!R$86,Calculations!R$94,Calculations!R$102,Calculations!R$109)</f>
        <v>5.5367288150821007E-8</v>
      </c>
      <c r="Q11" s="25">
        <f>SUM(Calculations!S$78,Calculations!S$86,Calculations!S$94,Calculations!S$102,Calculations!S$109)</f>
        <v>5.5225089510916958E-8</v>
      </c>
      <c r="R11" s="25">
        <f>SUM(Calculations!T$78,Calculations!T$86,Calculations!T$94,Calculations!T$102,Calculations!T$109)</f>
        <v>5.4786183140034955E-8</v>
      </c>
      <c r="S11" s="25">
        <f>SUM(Calculations!U$78,Calculations!U$86,Calculations!U$94,Calculations!U$102,Calculations!U$109)</f>
        <v>5.4334796875318121E-8</v>
      </c>
      <c r="T11" s="25">
        <f>SUM(Calculations!V$78,Calculations!V$86,Calculations!V$94,Calculations!V$102,Calculations!V$109)</f>
        <v>5.4280068415214653E-8</v>
      </c>
      <c r="U11" s="25">
        <f>SUM(Calculations!W$78,Calculations!W$86,Calculations!W$94,Calculations!W$102,Calculations!W$109)</f>
        <v>5.3751908603321399E-8</v>
      </c>
      <c r="V11" s="25">
        <f>SUM(Calculations!X$78,Calculations!X$86,Calculations!X$94,Calculations!X$102,Calculations!X$109)</f>
        <v>5.4219396097740427E-8</v>
      </c>
      <c r="W11" s="25">
        <f>SUM(Calculations!Y$78,Calculations!Y$86,Calculations!Y$94,Calculations!Y$102,Calculations!Y$109)</f>
        <v>5.4070270874618462E-8</v>
      </c>
      <c r="X11" s="25">
        <f>SUM(Calculations!Z$78,Calculations!Z$86,Calculations!Z$94,Calculations!Z$102,Calculations!Z$109)</f>
        <v>5.3778979967451503E-8</v>
      </c>
      <c r="Y11" s="25">
        <f>SUM(Calculations!AA$78,Calculations!AA$86,Calculations!AA$94,Calculations!AA$102,Calculations!AA$109)</f>
        <v>5.3516363480209859E-8</v>
      </c>
      <c r="Z11" s="25">
        <f>SUM(Calculations!AB$78,Calculations!AB$86,Calculations!AB$94,Calculations!AB$102,Calculations!AB$109)</f>
        <v>5.3886950555986744E-8</v>
      </c>
      <c r="AA11" s="25">
        <f>SUM(Calculations!AC$78,Calculations!AC$86,Calculations!AC$94,Calculations!AC$102,Calculations!AC$109)</f>
        <v>5.4040498094888885E-8</v>
      </c>
      <c r="AB11" s="25">
        <f>SUM(Calculations!AD$78,Calculations!AD$86,Calculations!AD$94,Calculations!AD$102,Calculations!AD$109)</f>
        <v>5.4375386821461737E-8</v>
      </c>
      <c r="AC11" s="25">
        <f>SUM(Calculations!AE$78,Calculations!AE$86,Calculations!AE$94,Calculations!AE$102,Calculations!AE$109)</f>
        <v>5.3805850702207675E-8</v>
      </c>
      <c r="AD11" s="25">
        <f>SUM(Calculations!AF$78,Calculations!AF$86,Calculations!AF$94,Calculations!AF$102,Calculations!AF$109)</f>
        <v>5.3519962107958353E-8</v>
      </c>
      <c r="AE11" s="25">
        <f>SUM(Calculations!AG$78,Calculations!AG$86,Calculations!AG$94,Calculations!AG$102,Calculations!AG$109)</f>
        <v>5.3511075127690094E-8</v>
      </c>
      <c r="AF11" s="25">
        <f>SUM(Calculations!AH$78,Calculations!AH$86,Calculations!AH$94,Calculations!AH$102,Calculations!AH$109)</f>
        <v>5.3304201461189098E-8</v>
      </c>
      <c r="AG11" s="25"/>
      <c r="AH11" s="25"/>
    </row>
    <row r="12" spans="1:34" x14ac:dyDescent="0.25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25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25">
      <c r="A14" s="6" t="s">
        <v>187</v>
      </c>
      <c r="B14" s="25">
        <f>SUM(Calculations!D$78,Calculations!D$86,Calculations!D$94,Calculations!D$102,Calculations!D$109)</f>
        <v>5.7037784505748876E-8</v>
      </c>
      <c r="C14" s="25">
        <f>SUM(Calculations!E$78,Calculations!E$86,Calculations!E$94,Calculations!E$102,Calculations!E$109)</f>
        <v>5.1903963949238773E-8</v>
      </c>
      <c r="D14" s="25">
        <f>SUM(Calculations!F$78,Calculations!F$86,Calculations!F$94,Calculations!F$102,Calculations!F$109)</f>
        <v>5.2265047852387298E-8</v>
      </c>
      <c r="E14" s="25">
        <f>SUM(Calculations!G$78,Calculations!G$86,Calculations!G$94,Calculations!G$102,Calculations!G$109)</f>
        <v>5.2922568842245343E-8</v>
      </c>
      <c r="F14" s="25">
        <f>SUM(Calculations!H$78,Calculations!H$86,Calculations!H$94,Calculations!H$102,Calculations!H$109)</f>
        <v>5.3471360988038362E-8</v>
      </c>
      <c r="G14" s="25">
        <f>SUM(Calculations!I$78,Calculations!I$86,Calculations!I$94,Calculations!I$102,Calculations!I$109)</f>
        <v>5.495523385137091E-8</v>
      </c>
      <c r="H14" s="25">
        <f>SUM(Calculations!J$78,Calculations!J$86,Calculations!J$94,Calculations!J$102,Calculations!J$109)</f>
        <v>5.4674602781813968E-8</v>
      </c>
      <c r="I14" s="25">
        <f>SUM(Calculations!K$78,Calculations!K$86,Calculations!K$94,Calculations!K$102,Calculations!K$109)</f>
        <v>5.5006394897849931E-8</v>
      </c>
      <c r="J14" s="25">
        <f>SUM(Calculations!L$78,Calculations!L$86,Calculations!L$94,Calculations!L$102,Calculations!L$109)</f>
        <v>5.5262110791715248E-8</v>
      </c>
      <c r="K14" s="25">
        <f>SUM(Calculations!M$78,Calculations!M$86,Calculations!M$94,Calculations!M$102,Calculations!M$109)</f>
        <v>5.5057597311051392E-8</v>
      </c>
      <c r="L14" s="25">
        <f>SUM(Calculations!N$78,Calculations!N$86,Calculations!N$94,Calculations!N$102,Calculations!N$109)</f>
        <v>5.5024038519449145E-8</v>
      </c>
      <c r="M14" s="25">
        <f>SUM(Calculations!O$78,Calculations!O$86,Calculations!O$94,Calculations!O$102,Calculations!O$109)</f>
        <v>5.5437260391715077E-8</v>
      </c>
      <c r="N14" s="25">
        <f>SUM(Calculations!P$78,Calculations!P$86,Calculations!P$94,Calculations!P$102,Calculations!P$109)</f>
        <v>5.543318870775451E-8</v>
      </c>
      <c r="O14" s="25">
        <f>SUM(Calculations!Q$78,Calculations!Q$86,Calculations!Q$94,Calculations!Q$102,Calculations!Q$109)</f>
        <v>5.5476566967531207E-8</v>
      </c>
      <c r="P14" s="25">
        <f>SUM(Calculations!R$78,Calculations!R$86,Calculations!R$94,Calculations!R$102,Calculations!R$109)</f>
        <v>5.5367288150821007E-8</v>
      </c>
      <c r="Q14" s="25">
        <f>SUM(Calculations!S$78,Calculations!S$86,Calculations!S$94,Calculations!S$102,Calculations!S$109)</f>
        <v>5.5225089510916958E-8</v>
      </c>
      <c r="R14" s="25">
        <f>SUM(Calculations!T$78,Calculations!T$86,Calculations!T$94,Calculations!T$102,Calculations!T$109)</f>
        <v>5.4786183140034955E-8</v>
      </c>
      <c r="S14" s="25">
        <f>SUM(Calculations!U$78,Calculations!U$86,Calculations!U$94,Calculations!U$102,Calculations!U$109)</f>
        <v>5.4334796875318121E-8</v>
      </c>
      <c r="T14" s="25">
        <f>SUM(Calculations!V$78,Calculations!V$86,Calculations!V$94,Calculations!V$102,Calculations!V$109)</f>
        <v>5.4280068415214653E-8</v>
      </c>
      <c r="U14" s="25">
        <f>SUM(Calculations!W$78,Calculations!W$86,Calculations!W$94,Calculations!W$102,Calculations!W$109)</f>
        <v>5.3751908603321399E-8</v>
      </c>
      <c r="V14" s="25">
        <f>SUM(Calculations!X$78,Calculations!X$86,Calculations!X$94,Calculations!X$102,Calculations!X$109)</f>
        <v>5.4219396097740427E-8</v>
      </c>
      <c r="W14" s="25">
        <f>SUM(Calculations!Y$78,Calculations!Y$86,Calculations!Y$94,Calculations!Y$102,Calculations!Y$109)</f>
        <v>5.4070270874618462E-8</v>
      </c>
      <c r="X14" s="25">
        <f>SUM(Calculations!Z$78,Calculations!Z$86,Calculations!Z$94,Calculations!Z$102,Calculations!Z$109)</f>
        <v>5.3778979967451503E-8</v>
      </c>
      <c r="Y14" s="25">
        <f>SUM(Calculations!AA$78,Calculations!AA$86,Calculations!AA$94,Calculations!AA$102,Calculations!AA$109)</f>
        <v>5.3516363480209859E-8</v>
      </c>
      <c r="Z14" s="25">
        <f>SUM(Calculations!AB$78,Calculations!AB$86,Calculations!AB$94,Calculations!AB$102,Calculations!AB$109)</f>
        <v>5.3886950555986744E-8</v>
      </c>
      <c r="AA14" s="25">
        <f>SUM(Calculations!AC$78,Calculations!AC$86,Calculations!AC$94,Calculations!AC$102,Calculations!AC$109)</f>
        <v>5.4040498094888885E-8</v>
      </c>
      <c r="AB14" s="25">
        <f>SUM(Calculations!AD$78,Calculations!AD$86,Calculations!AD$94,Calculations!AD$102,Calculations!AD$109)</f>
        <v>5.4375386821461737E-8</v>
      </c>
      <c r="AC14" s="25">
        <f>SUM(Calculations!AE$78,Calculations!AE$86,Calculations!AE$94,Calculations!AE$102,Calculations!AE$109)</f>
        <v>5.3805850702207675E-8</v>
      </c>
      <c r="AD14" s="25">
        <f>SUM(Calculations!AF$78,Calculations!AF$86,Calculations!AF$94,Calculations!AF$102,Calculations!AF$109)</f>
        <v>5.3519962107958353E-8</v>
      </c>
      <c r="AE14" s="25">
        <f>SUM(Calculations!AG$78,Calculations!AG$86,Calculations!AG$94,Calculations!AG$102,Calculations!AG$109)</f>
        <v>5.3511075127690094E-8</v>
      </c>
      <c r="AF14" s="25">
        <f>SUM(Calculations!AH$78,Calculations!AH$86,Calculations!AH$94,Calculations!AH$102,Calculations!AH$109)</f>
        <v>5.3304201461189098E-8</v>
      </c>
      <c r="AG14" s="25"/>
      <c r="AH14" s="25"/>
    </row>
    <row r="15" spans="1:34" x14ac:dyDescent="0.25">
      <c r="A15" s="6" t="s">
        <v>192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25">
      <c r="A16" s="6" t="s">
        <v>316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25">
      <c r="A17" s="6" t="s">
        <v>328</v>
      </c>
      <c r="B17" s="25">
        <f t="shared" ref="B17:N17" si="0">B3</f>
        <v>1.4187535480429823E-8</v>
      </c>
      <c r="C17" s="25">
        <f t="shared" si="0"/>
        <v>1.283954071501377E-8</v>
      </c>
      <c r="D17" s="25">
        <f t="shared" si="0"/>
        <v>1.2605598839119163E-8</v>
      </c>
      <c r="E17" s="25">
        <f t="shared" si="0"/>
        <v>1.3665526548519689E-8</v>
      </c>
      <c r="F17" s="25">
        <f t="shared" si="0"/>
        <v>1.4777247345385886E-8</v>
      </c>
      <c r="G17" s="25">
        <f t="shared" si="0"/>
        <v>1.6675602368811213E-8</v>
      </c>
      <c r="H17" s="25">
        <f t="shared" si="0"/>
        <v>1.6591083526938928E-8</v>
      </c>
      <c r="I17" s="25">
        <f t="shared" si="0"/>
        <v>1.685254169834461E-8</v>
      </c>
      <c r="J17" s="25">
        <f t="shared" si="0"/>
        <v>1.6813300313157083E-8</v>
      </c>
      <c r="K17" s="25">
        <f t="shared" si="0"/>
        <v>1.683491034428918E-8</v>
      </c>
      <c r="L17" s="25">
        <f t="shared" si="0"/>
        <v>1.677704393497234E-8</v>
      </c>
      <c r="M17" s="25">
        <f t="shared" si="0"/>
        <v>1.6902190994509353E-8</v>
      </c>
      <c r="N17" s="25">
        <f t="shared" si="0"/>
        <v>1.7079126162930663E-8</v>
      </c>
      <c r="O17" s="25">
        <f t="shared" ref="O17:AF17" si="1">O3</f>
        <v>1.7125473176017885E-8</v>
      </c>
      <c r="P17" s="25">
        <f t="shared" si="1"/>
        <v>1.729469077005508E-8</v>
      </c>
      <c r="Q17" s="25">
        <f t="shared" si="1"/>
        <v>1.7470034026465519E-8</v>
      </c>
      <c r="R17" s="25">
        <f t="shared" si="1"/>
        <v>1.7577775696217763E-8</v>
      </c>
      <c r="S17" s="25">
        <f t="shared" si="1"/>
        <v>1.769075392394962E-8</v>
      </c>
      <c r="T17" s="25">
        <f t="shared" si="1"/>
        <v>1.7871087380389596E-8</v>
      </c>
      <c r="U17" s="25">
        <f t="shared" si="1"/>
        <v>1.7891697571563154E-8</v>
      </c>
      <c r="V17" s="25">
        <f t="shared" si="1"/>
        <v>1.8015629804028252E-8</v>
      </c>
      <c r="W17" s="25">
        <f t="shared" si="1"/>
        <v>1.8097106109112386E-8</v>
      </c>
      <c r="X17" s="25">
        <f t="shared" si="1"/>
        <v>1.8096581321937535E-8</v>
      </c>
      <c r="Y17" s="25">
        <f t="shared" si="1"/>
        <v>1.8048704973296479E-8</v>
      </c>
      <c r="Z17" s="25">
        <f t="shared" si="1"/>
        <v>1.8020473446437205E-8</v>
      </c>
      <c r="AA17" s="25">
        <f t="shared" si="1"/>
        <v>1.8248090696931236E-8</v>
      </c>
      <c r="AB17" s="25">
        <f t="shared" si="1"/>
        <v>1.8357928768159782E-8</v>
      </c>
      <c r="AC17" s="25">
        <f t="shared" si="1"/>
        <v>1.8420876694250885E-8</v>
      </c>
      <c r="AD17" s="25">
        <f t="shared" si="1"/>
        <v>1.8561896827038775E-8</v>
      </c>
      <c r="AE17" s="25">
        <f t="shared" si="1"/>
        <v>1.8674982705940705E-8</v>
      </c>
      <c r="AF17" s="25">
        <f t="shared" si="1"/>
        <v>1.8636989363128795E-8</v>
      </c>
      <c r="AG17" s="25"/>
      <c r="AH17" s="25"/>
    </row>
    <row r="18" spans="1:34" x14ac:dyDescent="0.25">
      <c r="A18" s="6" t="s">
        <v>539</v>
      </c>
      <c r="B18" s="25">
        <f>SUM(Calculations!D$78,Calculations!D$86,Calculations!D$94,Calculations!D$102,Calculations!D$109)</f>
        <v>5.7037784505748876E-8</v>
      </c>
      <c r="C18" s="25">
        <f>SUM(Calculations!E$78,Calculations!E$86,Calculations!E$94,Calculations!E$102,Calculations!E$109)</f>
        <v>5.1903963949238773E-8</v>
      </c>
      <c r="D18" s="25">
        <f>SUM(Calculations!F$78,Calculations!F$86,Calculations!F$94,Calculations!F$102,Calculations!F$109)</f>
        <v>5.2265047852387298E-8</v>
      </c>
      <c r="E18" s="25">
        <f>SUM(Calculations!G$78,Calculations!G$86,Calculations!G$94,Calculations!G$102,Calculations!G$109)</f>
        <v>5.2922568842245343E-8</v>
      </c>
      <c r="F18" s="25">
        <f>SUM(Calculations!H$78,Calculations!H$86,Calculations!H$94,Calculations!H$102,Calculations!H$109)</f>
        <v>5.3471360988038362E-8</v>
      </c>
      <c r="G18" s="25">
        <f>SUM(Calculations!I$78,Calculations!I$86,Calculations!I$94,Calculations!I$102,Calculations!I$109)</f>
        <v>5.495523385137091E-8</v>
      </c>
      <c r="H18" s="25">
        <f>SUM(Calculations!J$78,Calculations!J$86,Calculations!J$94,Calculations!J$102,Calculations!J$109)</f>
        <v>5.4674602781813968E-8</v>
      </c>
      <c r="I18" s="25">
        <f>SUM(Calculations!K$78,Calculations!K$86,Calculations!K$94,Calculations!K$102,Calculations!K$109)</f>
        <v>5.5006394897849931E-8</v>
      </c>
      <c r="J18" s="25">
        <f>SUM(Calculations!L$78,Calculations!L$86,Calculations!L$94,Calculations!L$102,Calculations!L$109)</f>
        <v>5.5262110791715248E-8</v>
      </c>
      <c r="K18" s="25">
        <f>SUM(Calculations!M$78,Calculations!M$86,Calculations!M$94,Calculations!M$102,Calculations!M$109)</f>
        <v>5.5057597311051392E-8</v>
      </c>
      <c r="L18" s="25">
        <f>SUM(Calculations!N$78,Calculations!N$86,Calculations!N$94,Calculations!N$102,Calculations!N$109)</f>
        <v>5.5024038519449145E-8</v>
      </c>
      <c r="M18" s="25">
        <f>SUM(Calculations!O$78,Calculations!O$86,Calculations!O$94,Calculations!O$102,Calculations!O$109)</f>
        <v>5.5437260391715077E-8</v>
      </c>
      <c r="N18" s="25">
        <f>SUM(Calculations!P$78,Calculations!P$86,Calculations!P$94,Calculations!P$102,Calculations!P$109)</f>
        <v>5.543318870775451E-8</v>
      </c>
      <c r="O18" s="25">
        <f>SUM(Calculations!Q$78,Calculations!Q$86,Calculations!Q$94,Calculations!Q$102,Calculations!Q$109)</f>
        <v>5.5476566967531207E-8</v>
      </c>
      <c r="P18" s="25">
        <f>SUM(Calculations!R$78,Calculations!R$86,Calculations!R$94,Calculations!R$102,Calculations!R$109)</f>
        <v>5.5367288150821007E-8</v>
      </c>
      <c r="Q18" s="25">
        <f>SUM(Calculations!S$78,Calculations!S$86,Calculations!S$94,Calculations!S$102,Calculations!S$109)</f>
        <v>5.5225089510916958E-8</v>
      </c>
      <c r="R18" s="25">
        <f>SUM(Calculations!T$78,Calculations!T$86,Calculations!T$94,Calculations!T$102,Calculations!T$109)</f>
        <v>5.4786183140034955E-8</v>
      </c>
      <c r="S18" s="25">
        <f>SUM(Calculations!U$78,Calculations!U$86,Calculations!U$94,Calculations!U$102,Calculations!U$109)</f>
        <v>5.4334796875318121E-8</v>
      </c>
      <c r="T18" s="25">
        <f>SUM(Calculations!V$78,Calculations!V$86,Calculations!V$94,Calculations!V$102,Calculations!V$109)</f>
        <v>5.4280068415214653E-8</v>
      </c>
      <c r="U18" s="25">
        <f>SUM(Calculations!W$78,Calculations!W$86,Calculations!W$94,Calculations!W$102,Calculations!W$109)</f>
        <v>5.3751908603321399E-8</v>
      </c>
      <c r="V18" s="25">
        <f>SUM(Calculations!X$78,Calculations!X$86,Calculations!X$94,Calculations!X$102,Calculations!X$109)</f>
        <v>5.4219396097740427E-8</v>
      </c>
      <c r="W18" s="25">
        <f>SUM(Calculations!Y$78,Calculations!Y$86,Calculations!Y$94,Calculations!Y$102,Calculations!Y$109)</f>
        <v>5.4070270874618462E-8</v>
      </c>
      <c r="X18" s="25">
        <f>SUM(Calculations!Z$78,Calculations!Z$86,Calculations!Z$94,Calculations!Z$102,Calculations!Z$109)</f>
        <v>5.3778979967451503E-8</v>
      </c>
      <c r="Y18" s="25">
        <f>SUM(Calculations!AA$78,Calculations!AA$86,Calculations!AA$94,Calculations!AA$102,Calculations!AA$109)</f>
        <v>5.3516363480209859E-8</v>
      </c>
      <c r="Z18" s="25">
        <f>SUM(Calculations!AB$78,Calculations!AB$86,Calculations!AB$94,Calculations!AB$102,Calculations!AB$109)</f>
        <v>5.3886950555986744E-8</v>
      </c>
      <c r="AA18" s="25">
        <f>SUM(Calculations!AC$78,Calculations!AC$86,Calculations!AC$94,Calculations!AC$102,Calculations!AC$109)</f>
        <v>5.4040498094888885E-8</v>
      </c>
      <c r="AB18" s="25">
        <f>SUM(Calculations!AD$78,Calculations!AD$86,Calculations!AD$94,Calculations!AD$102,Calculations!AD$109)</f>
        <v>5.4375386821461737E-8</v>
      </c>
      <c r="AC18" s="25">
        <f>SUM(Calculations!AE$78,Calculations!AE$86,Calculations!AE$94,Calculations!AE$102,Calculations!AE$109)</f>
        <v>5.3805850702207675E-8</v>
      </c>
      <c r="AD18" s="25">
        <f>SUM(Calculations!AF$78,Calculations!AF$86,Calculations!AF$94,Calculations!AF$102,Calculations!AF$109)</f>
        <v>5.3519962107958353E-8</v>
      </c>
      <c r="AE18" s="25">
        <f>SUM(Calculations!AG$78,Calculations!AG$86,Calculations!AG$94,Calculations!AG$102,Calculations!AG$109)</f>
        <v>5.3511075127690094E-8</v>
      </c>
      <c r="AF18" s="25">
        <f>SUM(Calculations!AH$78,Calculations!AH$86,Calculations!AH$94,Calculations!AH$102,Calculations!AH$109)</f>
        <v>5.3304201461189098E-8</v>
      </c>
      <c r="AG18" s="25"/>
      <c r="AH18" s="25"/>
    </row>
    <row r="19" spans="1:34" x14ac:dyDescent="0.25">
      <c r="A19" s="6" t="s">
        <v>540</v>
      </c>
      <c r="B19" s="25">
        <f>SUM(Calculations!D$78,Calculations!D$86,Calculations!D$94,Calculations!D$102,Calculations!D$109)</f>
        <v>5.7037784505748876E-8</v>
      </c>
      <c r="C19" s="25">
        <f>SUM(Calculations!E$78,Calculations!E$86,Calculations!E$94,Calculations!E$102,Calculations!E$109)</f>
        <v>5.1903963949238773E-8</v>
      </c>
      <c r="D19" s="25">
        <f>SUM(Calculations!F$78,Calculations!F$86,Calculations!F$94,Calculations!F$102,Calculations!F$109)</f>
        <v>5.2265047852387298E-8</v>
      </c>
      <c r="E19" s="25">
        <f>SUM(Calculations!G$78,Calculations!G$86,Calculations!G$94,Calculations!G$102,Calculations!G$109)</f>
        <v>5.2922568842245343E-8</v>
      </c>
      <c r="F19" s="25">
        <f>SUM(Calculations!H$78,Calculations!H$86,Calculations!H$94,Calculations!H$102,Calculations!H$109)</f>
        <v>5.3471360988038362E-8</v>
      </c>
      <c r="G19" s="25">
        <f>SUM(Calculations!I$78,Calculations!I$86,Calculations!I$94,Calculations!I$102,Calculations!I$109)</f>
        <v>5.495523385137091E-8</v>
      </c>
      <c r="H19" s="25">
        <f>SUM(Calculations!J$78,Calculations!J$86,Calculations!J$94,Calculations!J$102,Calculations!J$109)</f>
        <v>5.4674602781813968E-8</v>
      </c>
      <c r="I19" s="25">
        <f>SUM(Calculations!K$78,Calculations!K$86,Calculations!K$94,Calculations!K$102,Calculations!K$109)</f>
        <v>5.5006394897849931E-8</v>
      </c>
      <c r="J19" s="25">
        <f>SUM(Calculations!L$78,Calculations!L$86,Calculations!L$94,Calculations!L$102,Calculations!L$109)</f>
        <v>5.5262110791715248E-8</v>
      </c>
      <c r="K19" s="25">
        <f>SUM(Calculations!M$78,Calculations!M$86,Calculations!M$94,Calculations!M$102,Calculations!M$109)</f>
        <v>5.5057597311051392E-8</v>
      </c>
      <c r="L19" s="25">
        <f>SUM(Calculations!N$78,Calculations!N$86,Calculations!N$94,Calculations!N$102,Calculations!N$109)</f>
        <v>5.5024038519449145E-8</v>
      </c>
      <c r="M19" s="25">
        <f>SUM(Calculations!O$78,Calculations!O$86,Calculations!O$94,Calculations!O$102,Calculations!O$109)</f>
        <v>5.5437260391715077E-8</v>
      </c>
      <c r="N19" s="25">
        <f>SUM(Calculations!P$78,Calculations!P$86,Calculations!P$94,Calculations!P$102,Calculations!P$109)</f>
        <v>5.543318870775451E-8</v>
      </c>
      <c r="O19" s="25">
        <f>SUM(Calculations!Q$78,Calculations!Q$86,Calculations!Q$94,Calculations!Q$102,Calculations!Q$109)</f>
        <v>5.5476566967531207E-8</v>
      </c>
      <c r="P19" s="25">
        <f>SUM(Calculations!R$78,Calculations!R$86,Calculations!R$94,Calculations!R$102,Calculations!R$109)</f>
        <v>5.5367288150821007E-8</v>
      </c>
      <c r="Q19" s="25">
        <f>SUM(Calculations!S$78,Calculations!S$86,Calculations!S$94,Calculations!S$102,Calculations!S$109)</f>
        <v>5.5225089510916958E-8</v>
      </c>
      <c r="R19" s="25">
        <f>SUM(Calculations!T$78,Calculations!T$86,Calculations!T$94,Calculations!T$102,Calculations!T$109)</f>
        <v>5.4786183140034955E-8</v>
      </c>
      <c r="S19" s="25">
        <f>SUM(Calculations!U$78,Calculations!U$86,Calculations!U$94,Calculations!U$102,Calculations!U$109)</f>
        <v>5.4334796875318121E-8</v>
      </c>
      <c r="T19" s="25">
        <f>SUM(Calculations!V$78,Calculations!V$86,Calculations!V$94,Calculations!V$102,Calculations!V$109)</f>
        <v>5.4280068415214653E-8</v>
      </c>
      <c r="U19" s="25">
        <f>SUM(Calculations!W$78,Calculations!W$86,Calculations!W$94,Calculations!W$102,Calculations!W$109)</f>
        <v>5.3751908603321399E-8</v>
      </c>
      <c r="V19" s="25">
        <f>SUM(Calculations!X$78,Calculations!X$86,Calculations!X$94,Calculations!X$102,Calculations!X$109)</f>
        <v>5.4219396097740427E-8</v>
      </c>
      <c r="W19" s="25">
        <f>SUM(Calculations!Y$78,Calculations!Y$86,Calculations!Y$94,Calculations!Y$102,Calculations!Y$109)</f>
        <v>5.4070270874618462E-8</v>
      </c>
      <c r="X19" s="25">
        <f>SUM(Calculations!Z$78,Calculations!Z$86,Calculations!Z$94,Calculations!Z$102,Calculations!Z$109)</f>
        <v>5.3778979967451503E-8</v>
      </c>
      <c r="Y19" s="25">
        <f>SUM(Calculations!AA$78,Calculations!AA$86,Calculations!AA$94,Calculations!AA$102,Calculations!AA$109)</f>
        <v>5.3516363480209859E-8</v>
      </c>
      <c r="Z19" s="25">
        <f>SUM(Calculations!AB$78,Calculations!AB$86,Calculations!AB$94,Calculations!AB$102,Calculations!AB$109)</f>
        <v>5.3886950555986744E-8</v>
      </c>
      <c r="AA19" s="25">
        <f>SUM(Calculations!AC$78,Calculations!AC$86,Calculations!AC$94,Calculations!AC$102,Calculations!AC$109)</f>
        <v>5.4040498094888885E-8</v>
      </c>
      <c r="AB19" s="25">
        <f>SUM(Calculations!AD$78,Calculations!AD$86,Calculations!AD$94,Calculations!AD$102,Calculations!AD$109)</f>
        <v>5.4375386821461737E-8</v>
      </c>
      <c r="AC19" s="25">
        <f>SUM(Calculations!AE$78,Calculations!AE$86,Calculations!AE$94,Calculations!AE$102,Calculations!AE$109)</f>
        <v>5.3805850702207675E-8</v>
      </c>
      <c r="AD19" s="25">
        <f>SUM(Calculations!AF$78,Calculations!AF$86,Calculations!AF$94,Calculations!AF$102,Calculations!AF$109)</f>
        <v>5.3519962107958353E-8</v>
      </c>
      <c r="AE19" s="25">
        <f>SUM(Calculations!AG$78,Calculations!AG$86,Calculations!AG$94,Calculations!AG$102,Calculations!AG$109)</f>
        <v>5.3511075127690094E-8</v>
      </c>
      <c r="AF19" s="25">
        <f>SUM(Calculations!AH$78,Calculations!AH$86,Calculations!AH$94,Calculations!AH$102,Calculations!AH$109)</f>
        <v>5.3304201461189098E-8</v>
      </c>
      <c r="AG19" s="25"/>
      <c r="AH19" s="25"/>
    </row>
    <row r="20" spans="1:34" x14ac:dyDescent="0.25">
      <c r="A20" s="6" t="s">
        <v>541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25">
      <c r="A21" s="6" t="s">
        <v>542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25">
      <c r="A22" s="6" t="s">
        <v>538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/>
  </sheetViews>
  <sheetFormatPr defaultRowHeight="15" x14ac:dyDescent="0.25"/>
  <cols>
    <col min="1" max="1" width="32.42578125" customWidth="1"/>
  </cols>
  <sheetData>
    <row r="1" spans="1:36" x14ac:dyDescent="0.25">
      <c r="A1" t="s">
        <v>177</v>
      </c>
      <c r="B1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6" x14ac:dyDescent="0.25">
      <c r="A2" t="s">
        <v>332</v>
      </c>
      <c r="B2" s="24">
        <f>Calculations!D33</f>
        <v>0.39217710728623101</v>
      </c>
      <c r="C2" s="24">
        <f>Calculations!E33</f>
        <v>0.3211969604300805</v>
      </c>
      <c r="D2" s="24">
        <f>Calculations!F33</f>
        <v>0.32111860492873623</v>
      </c>
      <c r="E2" s="24">
        <f>Calculations!G33</f>
        <v>0.39321461571543892</v>
      </c>
      <c r="F2" s="24">
        <f>Calculations!H33</f>
        <v>0.47227294140628784</v>
      </c>
      <c r="G2" s="24">
        <f>Calculations!I33</f>
        <v>0.60948798354925293</v>
      </c>
      <c r="H2" s="24">
        <f>Calculations!J33</f>
        <v>0.60013560183950687</v>
      </c>
      <c r="I2" s="24">
        <f>Calculations!K33</f>
        <v>0.62212437394768827</v>
      </c>
      <c r="J2" s="24">
        <f>Calculations!L33</f>
        <v>0.61730030780527556</v>
      </c>
      <c r="K2" s="24">
        <f>Calculations!M33</f>
        <v>0.61484334009963648</v>
      </c>
      <c r="L2" s="24">
        <f>Calculations!N33</f>
        <v>0.60778483146290729</v>
      </c>
      <c r="M2" s="24">
        <f>Calculations!O33</f>
        <v>0.61692824959120485</v>
      </c>
      <c r="N2" s="24">
        <f>Calculations!P33</f>
        <v>0.63234162591902898</v>
      </c>
      <c r="O2" s="24">
        <f>Calculations!Q33</f>
        <v>0.63531229654785482</v>
      </c>
      <c r="P2" s="24">
        <f>Calculations!R33</f>
        <v>0.65017081309273927</v>
      </c>
      <c r="Q2" s="24">
        <f>Calculations!S33</f>
        <v>0.66801056140729842</v>
      </c>
      <c r="R2" s="24">
        <f>Calculations!T33</f>
        <v>0.67803605662854083</v>
      </c>
      <c r="S2" s="24">
        <f>Calculations!U33</f>
        <v>0.68846401097411636</v>
      </c>
      <c r="T2" s="24">
        <f>Calculations!V33</f>
        <v>0.70548534562782961</v>
      </c>
      <c r="U2" s="24">
        <f>Calculations!W33</f>
        <v>0.7085253826809359</v>
      </c>
      <c r="V2" s="24">
        <f>Calculations!X33</f>
        <v>0.71461730522268652</v>
      </c>
      <c r="W2" s="24">
        <f>Calculations!Y33</f>
        <v>0.71797791743559813</v>
      </c>
      <c r="X2" s="24">
        <f>Calculations!Z33</f>
        <v>0.72198051036715638</v>
      </c>
      <c r="Y2" s="24">
        <f>Calculations!AA33</f>
        <v>0.7209091979925063</v>
      </c>
      <c r="Z2" s="24">
        <f>Calculations!AB33</f>
        <v>0.72179512989523797</v>
      </c>
      <c r="AA2" s="24">
        <f>Calculations!AC33</f>
        <v>0.74420441324578579</v>
      </c>
      <c r="AB2" s="24">
        <f>Calculations!AD33</f>
        <v>0.75502495533649872</v>
      </c>
      <c r="AC2" s="24">
        <f>Calculations!AE33</f>
        <v>0.76224244837640609</v>
      </c>
      <c r="AD2" s="24">
        <f>Calculations!AF33</f>
        <v>0.77891521988422252</v>
      </c>
      <c r="AE2" s="24">
        <f>Calculations!AG33</f>
        <v>0.79305495971060069</v>
      </c>
      <c r="AF2" s="24">
        <f>Calculations!AH33</f>
        <v>0.79197761731865401</v>
      </c>
      <c r="AG2" s="24"/>
      <c r="AH2" s="24"/>
    </row>
    <row r="3" spans="1:36" x14ac:dyDescent="0.25">
      <c r="A3" t="s">
        <v>320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  <c r="AI3" s="8"/>
      <c r="AJ3" s="8"/>
    </row>
    <row r="4" spans="1:36" x14ac:dyDescent="0.25">
      <c r="A4" t="s">
        <v>188</v>
      </c>
      <c r="B4" s="24">
        <f>Calculations!D39</f>
        <v>0.3822667786942785</v>
      </c>
      <c r="C4" s="24">
        <f>Calculations!E39</f>
        <v>0.39443572157150553</v>
      </c>
      <c r="D4" s="24">
        <f>Calculations!F39</f>
        <v>0.40723086674334885</v>
      </c>
      <c r="E4" s="24">
        <f>Calculations!G39</f>
        <v>0.40010800462129015</v>
      </c>
      <c r="F4" s="24">
        <f>Calculations!H39</f>
        <v>0.39844513003746906</v>
      </c>
      <c r="G4" s="24">
        <f>Calculations!I39</f>
        <v>0.40271755686722605</v>
      </c>
      <c r="H4" s="24">
        <f>Calculations!J39</f>
        <v>0.46767805340247015</v>
      </c>
      <c r="I4" s="24">
        <f>Calculations!K39</f>
        <v>0.52040018059204618</v>
      </c>
      <c r="J4" s="24">
        <f>Calculations!L39</f>
        <v>0.53864874887274061</v>
      </c>
      <c r="K4" s="24">
        <f>Calculations!M39</f>
        <v>0.59290565028946041</v>
      </c>
      <c r="L4" s="24">
        <f>Calculations!N39</f>
        <v>0.59202932098623817</v>
      </c>
      <c r="M4" s="24">
        <f>Calculations!O39</f>
        <v>0.61185818859970653</v>
      </c>
      <c r="N4" s="24">
        <f>Calculations!P39</f>
        <v>0.62479995077076222</v>
      </c>
      <c r="O4" s="24">
        <f>Calculations!Q39</f>
        <v>0.63501000401110419</v>
      </c>
      <c r="P4" s="24">
        <f>Calculations!R39</f>
        <v>0.65833298737934842</v>
      </c>
      <c r="Q4" s="24">
        <f>Calculations!S39</f>
        <v>0.65630941712720936</v>
      </c>
      <c r="R4" s="24">
        <f>Calculations!T39</f>
        <v>0.66851940282525524</v>
      </c>
      <c r="S4" s="24">
        <f>Calculations!U39</f>
        <v>0.69392874455140163</v>
      </c>
      <c r="T4" s="24">
        <f>Calculations!V39</f>
        <v>0.70547952247389201</v>
      </c>
      <c r="U4" s="24">
        <f>Calculations!W39</f>
        <v>0.70547952247389201</v>
      </c>
      <c r="V4" s="24">
        <f>Calculations!X39</f>
        <v>0.70490788165115481</v>
      </c>
      <c r="W4" s="24">
        <f>Calculations!Y39</f>
        <v>0.70284013010976487</v>
      </c>
      <c r="X4" s="24">
        <f>Calculations!Z39</f>
        <v>0.70135214943323099</v>
      </c>
      <c r="Y4" s="24">
        <f>Calculations!AA39</f>
        <v>0.73228366539716583</v>
      </c>
      <c r="Z4" s="24">
        <f>Calculations!AB39</f>
        <v>0.82286931116638973</v>
      </c>
      <c r="AA4" s="24">
        <f>Calculations!AC39</f>
        <v>0.82102596258151184</v>
      </c>
      <c r="AB4" s="24">
        <f>Calculations!AD39</f>
        <v>0.82006975294633289</v>
      </c>
      <c r="AC4" s="24">
        <f>Calculations!AE39</f>
        <v>0.83692616669997488</v>
      </c>
      <c r="AD4" s="24">
        <f>Calculations!AF39</f>
        <v>0.8730118707876432</v>
      </c>
      <c r="AE4" s="24">
        <f>Calculations!AG39</f>
        <v>0.87219810030776468</v>
      </c>
      <c r="AF4" s="24">
        <f>Calculations!AH39</f>
        <v>0.87102458247095493</v>
      </c>
      <c r="AG4" s="24"/>
      <c r="AH4" s="24"/>
    </row>
    <row r="5" spans="1:36" x14ac:dyDescent="0.25">
      <c r="A5" t="s">
        <v>189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6" x14ac:dyDescent="0.25">
      <c r="A6" t="s">
        <v>333</v>
      </c>
      <c r="B6" s="24">
        <f>'Subsidies Paid'!M9*About!$A$84*1000*'Monetizing Tax Credit Penalty'!$A$30*(10/About!$A$106)</f>
        <v>3.0084836323668029</v>
      </c>
      <c r="C6" s="24">
        <f>'Subsidies Paid'!N9*About!$A$84*1000*'Monetizing Tax Credit Penalty'!$A$30*(10/About!$A$106)</f>
        <v>3.0084836323668029</v>
      </c>
      <c r="D6" s="24">
        <f>C6</f>
        <v>3.0084836323668029</v>
      </c>
      <c r="E6" s="24">
        <f t="shared" ref="E6:F6" si="0">D6</f>
        <v>3.0084836323668029</v>
      </c>
      <c r="F6" s="24">
        <f t="shared" si="0"/>
        <v>3.0084836323668029</v>
      </c>
      <c r="G6" s="24">
        <f>'Subsidies Paid'!O9*About!$A$84*1000*'Monetizing Tax Credit Penalty'!$A$30</f>
        <v>0</v>
      </c>
      <c r="H6" s="24">
        <f>'Subsidies Paid'!P9*About!$A$84*1000*'Monetizing Tax Credit Penalty'!$A$30</f>
        <v>0</v>
      </c>
      <c r="I6" s="24">
        <f>'Subsidies Paid'!Q9*About!$A$84*1000*'Monetizing Tax Credit Penalty'!$A$30</f>
        <v>0</v>
      </c>
      <c r="J6" s="24">
        <f>'Subsidies Paid'!R9*About!$A$84*1000*'Monetizing Tax Credit Penalty'!$A$30</f>
        <v>0</v>
      </c>
      <c r="K6" s="24">
        <f>'Subsidies Paid'!S9*About!$A$84*1000*'Monetizing Tax Credit Penalty'!$A$30</f>
        <v>0</v>
      </c>
      <c r="L6" s="24">
        <f>'Subsidies Paid'!T9*About!$A$84*1000*'Monetizing Tax Credit Penalty'!$A$30</f>
        <v>0</v>
      </c>
      <c r="M6" s="24">
        <f>'Subsidies Paid'!U9*About!$A$84*1000*'Monetizing Tax Credit Penalty'!$A$30</f>
        <v>0</v>
      </c>
      <c r="N6" s="24">
        <f>'Subsidies Paid'!V9*About!$A$84*1000*'Monetizing Tax Credit Penalty'!$A$30</f>
        <v>0</v>
      </c>
      <c r="O6" s="24">
        <f>'Subsidies Paid'!W9*About!$A$84*1000*'Monetizing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6" x14ac:dyDescent="0.25">
      <c r="A7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6" x14ac:dyDescent="0.25">
      <c r="A8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6" x14ac:dyDescent="0.25">
      <c r="A9" t="s">
        <v>319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6" x14ac:dyDescent="0.25">
      <c r="A10" t="s">
        <v>322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6" x14ac:dyDescent="0.25">
      <c r="A11" t="s">
        <v>321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6" x14ac:dyDescent="0.25">
      <c r="A12" t="s">
        <v>323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6" x14ac:dyDescent="0.25">
      <c r="A13" s="8" t="s">
        <v>329</v>
      </c>
      <c r="B13" s="24">
        <f t="shared" ref="B13:AF13" si="1">B2</f>
        <v>0.39217710728623101</v>
      </c>
      <c r="C13" s="24">
        <f t="shared" si="1"/>
        <v>0.3211969604300805</v>
      </c>
      <c r="D13" s="24">
        <f t="shared" si="1"/>
        <v>0.32111860492873623</v>
      </c>
      <c r="E13" s="24">
        <f t="shared" si="1"/>
        <v>0.39321461571543892</v>
      </c>
      <c r="F13" s="24">
        <f t="shared" si="1"/>
        <v>0.47227294140628784</v>
      </c>
      <c r="G13" s="24">
        <f t="shared" si="1"/>
        <v>0.60948798354925293</v>
      </c>
      <c r="H13" s="24">
        <f t="shared" si="1"/>
        <v>0.60013560183950687</v>
      </c>
      <c r="I13" s="24">
        <f t="shared" si="1"/>
        <v>0.62212437394768827</v>
      </c>
      <c r="J13" s="24">
        <f t="shared" si="1"/>
        <v>0.61730030780527556</v>
      </c>
      <c r="K13" s="24">
        <f t="shared" si="1"/>
        <v>0.61484334009963648</v>
      </c>
      <c r="L13" s="24">
        <f t="shared" si="1"/>
        <v>0.60778483146290729</v>
      </c>
      <c r="M13" s="24">
        <f t="shared" si="1"/>
        <v>0.61692824959120485</v>
      </c>
      <c r="N13" s="24">
        <f t="shared" si="1"/>
        <v>0.63234162591902898</v>
      </c>
      <c r="O13" s="24">
        <f t="shared" si="1"/>
        <v>0.63531229654785482</v>
      </c>
      <c r="P13" s="24">
        <f t="shared" si="1"/>
        <v>0.65017081309273927</v>
      </c>
      <c r="Q13" s="24">
        <f t="shared" si="1"/>
        <v>0.66801056140729842</v>
      </c>
      <c r="R13" s="24">
        <f t="shared" si="1"/>
        <v>0.67803605662854083</v>
      </c>
      <c r="S13" s="24">
        <f t="shared" si="1"/>
        <v>0.68846401097411636</v>
      </c>
      <c r="T13" s="24">
        <f t="shared" si="1"/>
        <v>0.70548534562782961</v>
      </c>
      <c r="U13" s="24">
        <f t="shared" si="1"/>
        <v>0.7085253826809359</v>
      </c>
      <c r="V13" s="24">
        <f t="shared" si="1"/>
        <v>0.71461730522268652</v>
      </c>
      <c r="W13" s="24">
        <f t="shared" si="1"/>
        <v>0.71797791743559813</v>
      </c>
      <c r="X13" s="24">
        <f t="shared" si="1"/>
        <v>0.72198051036715638</v>
      </c>
      <c r="Y13" s="24">
        <f t="shared" si="1"/>
        <v>0.7209091979925063</v>
      </c>
      <c r="Z13" s="24">
        <f t="shared" si="1"/>
        <v>0.72179512989523797</v>
      </c>
      <c r="AA13" s="24">
        <f t="shared" si="1"/>
        <v>0.74420441324578579</v>
      </c>
      <c r="AB13" s="24">
        <f t="shared" si="1"/>
        <v>0.75502495533649872</v>
      </c>
      <c r="AC13" s="24">
        <f t="shared" si="1"/>
        <v>0.76224244837640609</v>
      </c>
      <c r="AD13" s="24">
        <f t="shared" si="1"/>
        <v>0.77891521988422252</v>
      </c>
      <c r="AE13" s="24">
        <f t="shared" si="1"/>
        <v>0.79305495971060069</v>
      </c>
      <c r="AF13" s="24">
        <f t="shared" si="1"/>
        <v>0.79197761731865401</v>
      </c>
      <c r="AG13" s="24"/>
      <c r="AH13" s="24"/>
    </row>
    <row r="14" spans="1:36" x14ac:dyDescent="0.25">
      <c r="A14" t="s">
        <v>330</v>
      </c>
      <c r="B14" s="24">
        <f>'Subsidies Paid'!M10*About!$A$84*1000*'Monetizing Tax Credit Penalty'!$A$30*(10/About!$A$106)</f>
        <v>3.0084836323668029</v>
      </c>
      <c r="C14" s="24">
        <f>'Subsidies Paid'!N10*About!$A$84*1000*'Monetizing Tax Credit Penalty'!$A$30</f>
        <v>0</v>
      </c>
      <c r="D14" s="24">
        <f>'Subsidies Paid'!O10*About!$A$84*1000*'Monetizing Tax Credit Penalty'!$A$30</f>
        <v>0</v>
      </c>
      <c r="E14" s="24">
        <f>'Subsidies Paid'!P10*About!$A$84*1000*'Monetizing Tax Credit Penalty'!$A$30</f>
        <v>0</v>
      </c>
      <c r="F14" s="24">
        <f>'Subsidies Paid'!Q10*About!$A$84*1000*'Monetizing Tax Credit Penalty'!$A$30</f>
        <v>0</v>
      </c>
      <c r="G14" s="24">
        <f>'Subsidies Paid'!R10*About!$A$84*1000*'Monetizing Tax Credit Penalty'!$A$30</f>
        <v>0</v>
      </c>
      <c r="H14" s="24">
        <f>'Subsidies Paid'!S10*About!$A$84*1000*'Monetizing Tax Credit Penalty'!$A$30</f>
        <v>0</v>
      </c>
      <c r="I14" s="24">
        <f>'Subsidies Paid'!T10*About!$A$84*1000*'Monetizing Tax Credit Penalty'!$A$30</f>
        <v>0</v>
      </c>
      <c r="J14" s="24">
        <f>'Subsidies Paid'!U10*About!$A$84*1000*'Monetizing Tax Credit Penalty'!$A$30</f>
        <v>0</v>
      </c>
      <c r="K14" s="24">
        <f>'Subsidies Paid'!V10*About!$A$84*1000*'Monetizing Tax Credit Penalty'!$A$30</f>
        <v>0</v>
      </c>
      <c r="L14" s="24">
        <f>'Subsidies Paid'!W10*About!$A$84*1000*'Monetizing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6" x14ac:dyDescent="0.25">
      <c r="A15" t="s">
        <v>543</v>
      </c>
      <c r="B15" s="8">
        <f>B11</f>
        <v>0</v>
      </c>
      <c r="C15" s="8">
        <f t="shared" ref="C15:AF15" si="2">C11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/>
      <c r="AH15" s="8"/>
    </row>
    <row r="16" spans="1:36" x14ac:dyDescent="0.25">
      <c r="A16" t="s">
        <v>544</v>
      </c>
      <c r="B16" s="8">
        <f>B11</f>
        <v>0</v>
      </c>
      <c r="C16" s="8">
        <f t="shared" ref="C16:AF16" si="3">C11</f>
        <v>0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/>
      <c r="AH16" s="8"/>
    </row>
    <row r="17" spans="1:34" x14ac:dyDescent="0.25">
      <c r="A17" t="s">
        <v>545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About</vt:lpstr>
      <vt:lpstr>Subsidies Paid</vt:lpstr>
      <vt:lpstr>AEO Table 1</vt:lpstr>
      <vt:lpstr>AEO Table 8</vt:lpstr>
      <vt:lpstr>AEO Table 11</vt:lpstr>
      <vt:lpstr>Calculations</vt:lpstr>
      <vt:lpstr>Monetizing Tax Credit Penalty</vt:lpstr>
      <vt:lpstr>BS-BSfTFpEUP</vt:lpstr>
      <vt:lpstr>BS-BSpUEO-PreRet</vt:lpstr>
      <vt:lpstr>BS-BSpUEO-PreNonRet</vt:lpstr>
      <vt:lpstr>BS-BSpUEO-NewBlt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2014-08-21T02:04:37Z</dcterms:created>
  <dcterms:modified xsi:type="dcterms:W3CDTF">2021-09-10T22:29:53Z</dcterms:modified>
</cp:coreProperties>
</file>