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land\BLAPE\"/>
    </mc:Choice>
  </mc:AlternateContent>
  <xr:revisionPtr revIDLastSave="0" documentId="13_ncr:1_{E9B6FDE4-7C6E-4C9F-A4A8-79AB3428627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Calcs" sheetId="2" r:id="rId2"/>
    <sheet name="EPA Table 6-1" sheetId="5" r:id="rId3"/>
    <sheet name="data from RPEpUACE" sheetId="4" r:id="rId4"/>
    <sheet name="BLAP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F5" i="2"/>
  <c r="D5" i="2"/>
  <c r="F4" i="2" a="1"/>
  <c r="F4" i="2" s="1"/>
  <c r="E4" i="2" a="1"/>
  <c r="E4" i="2" s="1"/>
  <c r="D4" i="2" a="1"/>
  <c r="D4" i="2" s="1"/>
  <c r="C5" i="2"/>
  <c r="C4" i="2"/>
  <c r="G13" i="2" a="1"/>
  <c r="G13" i="2" s="1"/>
  <c r="C13" i="2"/>
  <c r="D13" i="2"/>
  <c r="E13" i="2"/>
  <c r="F13" i="2"/>
  <c r="B13" i="2"/>
  <c r="F7" i="2" l="1"/>
  <c r="B7" i="2" l="1"/>
  <c r="C7" i="2"/>
  <c r="D7" i="2"/>
  <c r="E7" i="2"/>
  <c r="B2" i="3" l="1"/>
  <c r="B12" i="3" s="1"/>
  <c r="S2" i="3"/>
  <c r="AA2" i="3"/>
  <c r="AI2" i="3"/>
  <c r="AJ2" i="3"/>
  <c r="T2" i="3"/>
  <c r="X2" i="3"/>
  <c r="AB2" i="3"/>
  <c r="AF2" i="3"/>
  <c r="U2" i="3"/>
  <c r="Y2" i="3"/>
  <c r="AC2" i="3"/>
  <c r="AG2" i="3"/>
  <c r="AK2" i="3"/>
  <c r="V2" i="3"/>
  <c r="Z2" i="3"/>
  <c r="AD2" i="3"/>
  <c r="AH2" i="3"/>
  <c r="R2" i="3"/>
  <c r="W2" i="3"/>
  <c r="AE2" i="3"/>
  <c r="G2" i="3"/>
  <c r="D2" i="3"/>
  <c r="C2" i="3"/>
  <c r="F2" i="3"/>
  <c r="E2" i="3"/>
  <c r="N2" i="3"/>
  <c r="O2" i="3"/>
  <c r="P2" i="3"/>
  <c r="Q2" i="3"/>
  <c r="M2" i="3"/>
  <c r="I2" i="3"/>
  <c r="H2" i="3"/>
  <c r="J2" i="3"/>
  <c r="K2" i="3"/>
  <c r="L2" i="3"/>
  <c r="B11" i="3" l="1"/>
  <c r="X11" i="3"/>
  <c r="X12" i="3"/>
  <c r="T12" i="3"/>
  <c r="T11" i="3"/>
  <c r="L12" i="3"/>
  <c r="L11" i="3"/>
  <c r="W11" i="3"/>
  <c r="W12" i="3"/>
  <c r="AC11" i="3"/>
  <c r="AC12" i="3"/>
  <c r="AI12" i="3"/>
  <c r="AI11" i="3"/>
  <c r="AJ12" i="3"/>
  <c r="AJ11" i="3"/>
  <c r="R12" i="3"/>
  <c r="R11" i="3"/>
  <c r="Y11" i="3"/>
  <c r="Y12" i="3"/>
  <c r="AA12" i="3"/>
  <c r="AA11" i="3"/>
  <c r="M11" i="3"/>
  <c r="M12" i="3"/>
  <c r="G12" i="3"/>
  <c r="G11" i="3"/>
  <c r="AE11" i="3"/>
  <c r="AE12" i="3"/>
  <c r="N11" i="3"/>
  <c r="N12" i="3"/>
  <c r="AH12" i="3"/>
  <c r="AH11" i="3"/>
  <c r="S12" i="3"/>
  <c r="S11" i="3"/>
  <c r="V11" i="3"/>
  <c r="V12" i="3"/>
  <c r="AK11" i="3"/>
  <c r="AK12" i="3"/>
  <c r="AG11" i="3"/>
  <c r="AG12" i="3"/>
  <c r="K12" i="3"/>
  <c r="K11" i="3"/>
  <c r="E11" i="3"/>
  <c r="E12" i="3"/>
  <c r="H12" i="3"/>
  <c r="H11" i="3"/>
  <c r="F12" i="3"/>
  <c r="F11" i="3"/>
  <c r="AD11" i="3"/>
  <c r="AD12" i="3"/>
  <c r="AF11" i="3"/>
  <c r="AF12" i="3"/>
  <c r="D11" i="3"/>
  <c r="D12" i="3"/>
  <c r="Q11" i="3"/>
  <c r="Q12" i="3"/>
  <c r="P11" i="3"/>
  <c r="P12" i="3"/>
  <c r="O11" i="3"/>
  <c r="O12" i="3"/>
  <c r="J12" i="3"/>
  <c r="J11" i="3"/>
  <c r="U11" i="3"/>
  <c r="U12" i="3"/>
  <c r="I12" i="3"/>
  <c r="I11" i="3"/>
  <c r="C11" i="3"/>
  <c r="C12" i="3"/>
  <c r="Z12" i="3"/>
  <c r="Z11" i="3"/>
  <c r="AB12" i="3"/>
  <c r="AB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<sst xmlns="http://schemas.openxmlformats.org/spreadsheetml/2006/main" count="50" uniqueCount="50">
  <si>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Source:</t>
  </si>
  <si>
    <t>Land Use and Forestry (high sequestration)</t>
  </si>
  <si>
    <t>Land Use and Forestry (low sequestration)</t>
  </si>
  <si>
    <t>Excerpt from Table 3:</t>
  </si>
  <si>
    <t>Average</t>
  </si>
  <si>
    <t>Emissions (Tg CO2e)</t>
  </si>
  <si>
    <t>We assume that all of the sequestered CO2e in the Land Use and Forestry sector is in the form of</t>
  </si>
  <si>
    <t>CO2, not other GHGs.</t>
  </si>
  <si>
    <t>Year</t>
  </si>
  <si>
    <t>Notes</t>
  </si>
  <si>
    <t>BLAPE BAU LULUCF Anthropogenic Pollutant Emissions</t>
  </si>
  <si>
    <t>F gases (g CO2e)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</si>
  <si>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</si>
  <si>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</si>
  <si>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</si>
  <si>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</si>
  <si>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</si>
  <si>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</si>
  <si>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</si>
  <si>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</si>
  <si>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</si>
  <si>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</si>
  <si>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</si>
  <si>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Rebound Emis Factor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</si>
  <si>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</si>
  <si>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</si>
  <si>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</si>
  <si>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</si>
  <si>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</si>
  <si>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</si>
  <si>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</si>
  <si>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</si>
  <si>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</si>
  <si>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</si>
  <si>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</si>
  <si>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</si>
  <si>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Rebound CH4 and N2O Emissions</t>
  </si>
  <si>
    <t>See land/RPEpUACE</t>
  </si>
  <si>
    <t>Table 6-1</t>
  </si>
  <si>
    <t>LULUCF Carbon Stock Change</t>
  </si>
  <si>
    <t>EPS</t>
  </si>
  <si>
    <t>Start Year Forecast</t>
  </si>
  <si>
    <t>MMTCO2e</t>
  </si>
  <si>
    <t>CO2 Sequestration Start Year</t>
  </si>
  <si>
    <t>US EPA</t>
  </si>
  <si>
    <t>https://www.epa.gov/sites/production/files/2021-02/documents/us-ghg-inventory-2021-main-text.pdf</t>
  </si>
  <si>
    <t>Draft Inventory of US Greenhouse Gas Emissions Emissions and Sinks</t>
  </si>
  <si>
    <t>Table 6-1, page 6-3 (467)</t>
  </si>
  <si>
    <t>We project the previous 5 years of LULUCF emissions forward to 2050.</t>
  </si>
  <si>
    <t>These are relatively constant.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</si>
</sst>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0" fontId="0" fillId="0" borderId="0" xfId="0" applyBorder="1"/>
    <xf numFmtId="11" fontId="0" fillId="0" borderId="0" xfId="0" applyNumberFormat="1" applyBorder="1"/>
    <xf numFmtId="0" fontId="0" fillId="0" borderId="0" xfId="0" applyAlignment="1">
      <alignment horizontal="right"/>
    </xf>
    <xf numFmtId="0" fontId="1" fillId="3" borderId="0" xfId="0" applyFont="1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23" sqref="E23"/>
    </sheetView>
  </sheetViews>
  <sheetFormatPr defaultRowHeight="15" x14ac:dyDescent="0.25"/>
  <cols>
    <col min="1" max="1" width="9.42578125" customWidth="1"/>
    <col min="2" max="2" width="51.5703125" customWidth="1"/>
  </cols>
  <sheetData>
    <row r="1" spans="1:2" x14ac:dyDescent="0.25">
      <c r="A1" s="1" t="s">
        <v>10</v>
      </c>
    </row>
    <row r="3" spans="1:2" x14ac:dyDescent="0.25">
      <c r="A3" s="1" t="s">
        <v>0</v>
      </c>
      <c r="B3" s="12" t="s">
        <v>43</v>
      </c>
    </row>
    <row r="4" spans="1:2" x14ac:dyDescent="0.25">
      <c r="B4" t="s">
        <v>44</v>
      </c>
    </row>
    <row r="5" spans="1:2" x14ac:dyDescent="0.25">
      <c r="B5" s="6">
        <v>2021</v>
      </c>
    </row>
    <row r="6" spans="1:2" x14ac:dyDescent="0.25">
      <c r="B6" t="s">
        <v>46</v>
      </c>
    </row>
    <row r="7" spans="1:2" x14ac:dyDescent="0.25">
      <c r="B7" s="2" t="s">
        <v>45</v>
      </c>
    </row>
    <row r="8" spans="1:2" x14ac:dyDescent="0.25">
      <c r="B8" t="s">
        <v>47</v>
      </c>
    </row>
    <row r="10" spans="1:2" x14ac:dyDescent="0.25">
      <c r="B10" s="12" t="s">
        <v>36</v>
      </c>
    </row>
    <row r="11" spans="1:2" s="16" customFormat="1" x14ac:dyDescent="0.25">
      <c r="B11" s="13" t="s">
        <v>37</v>
      </c>
    </row>
    <row r="12" spans="1:2" s="16" customFormat="1" x14ac:dyDescent="0.25"/>
    <row r="13" spans="1:2" s="16" customFormat="1" x14ac:dyDescent="0.25">
      <c r="B13"/>
    </row>
    <row r="20" spans="1:1" x14ac:dyDescent="0.25">
      <c r="A20" s="1" t="s">
        <v>9</v>
      </c>
    </row>
    <row r="21" spans="1:1" x14ac:dyDescent="0.25">
      <c r="A21" t="s">
        <v>48</v>
      </c>
    </row>
    <row r="22" spans="1:1" x14ac:dyDescent="0.25">
      <c r="A22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I10" sqref="I10"/>
    </sheetView>
  </sheetViews>
  <sheetFormatPr defaultRowHeight="15" x14ac:dyDescent="0.25"/>
  <cols>
    <col min="1" max="1" width="63.28515625" customWidth="1"/>
  </cols>
  <sheetData>
    <row r="1" spans="1:7" x14ac:dyDescent="0.25">
      <c r="A1" s="1" t="s">
        <v>3</v>
      </c>
    </row>
    <row r="2" spans="1:7" x14ac:dyDescent="0.25">
      <c r="A2" s="1" t="s">
        <v>5</v>
      </c>
    </row>
    <row r="3" spans="1:7" x14ac:dyDescent="0.25">
      <c r="B3">
        <v>2015</v>
      </c>
      <c r="C3" s="14">
        <v>2020</v>
      </c>
      <c r="D3">
        <v>2025</v>
      </c>
      <c r="E3">
        <v>2030</v>
      </c>
      <c r="F3" s="8">
        <v>2050</v>
      </c>
    </row>
    <row r="4" spans="1:7" x14ac:dyDescent="0.25">
      <c r="A4" t="s">
        <v>1</v>
      </c>
      <c r="B4">
        <v>-970</v>
      </c>
      <c r="C4" s="14">
        <f>G13</f>
        <v>-818.39999999999986</v>
      </c>
      <c r="D4" cm="1">
        <f t="array" ref="D4">TREND($B$13:$F$13,$B$12:$F$12,D3)</f>
        <v>-823.7</v>
      </c>
      <c r="E4" cm="1">
        <f t="array" ref="E4">TREND($B$13:$F$13,$B$12:$F$12,E3)</f>
        <v>-829.00000000000023</v>
      </c>
      <c r="F4" cm="1">
        <f t="array" ref="F4">TREND($B$13:$F$13,$B$12:$F$12,F3)</f>
        <v>-850.2</v>
      </c>
    </row>
    <row r="5" spans="1:7" x14ac:dyDescent="0.25">
      <c r="A5" t="s">
        <v>2</v>
      </c>
      <c r="B5">
        <v>-928</v>
      </c>
      <c r="C5" s="14">
        <f>G13</f>
        <v>-818.39999999999986</v>
      </c>
      <c r="D5">
        <f>D4</f>
        <v>-823.7</v>
      </c>
      <c r="E5">
        <f t="shared" ref="E5:F5" si="0">E4</f>
        <v>-829.00000000000023</v>
      </c>
      <c r="F5">
        <f t="shared" si="0"/>
        <v>-850.2</v>
      </c>
    </row>
    <row r="7" spans="1:7" x14ac:dyDescent="0.25">
      <c r="A7" t="s">
        <v>4</v>
      </c>
      <c r="B7">
        <f t="shared" ref="B7:F7" si="1">AVERAGE(B4:B5)</f>
        <v>-949</v>
      </c>
      <c r="C7" s="7">
        <f t="shared" si="1"/>
        <v>-818.39999999999986</v>
      </c>
      <c r="D7" s="7">
        <f t="shared" si="1"/>
        <v>-823.7</v>
      </c>
      <c r="E7" s="7">
        <f t="shared" si="1"/>
        <v>-829.00000000000023</v>
      </c>
      <c r="F7" s="7">
        <f t="shared" si="1"/>
        <v>-850.2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G11" s="15" t="s">
        <v>41</v>
      </c>
    </row>
    <row r="12" spans="1:7" x14ac:dyDescent="0.25">
      <c r="A12" t="s">
        <v>40</v>
      </c>
      <c r="B12">
        <v>2015</v>
      </c>
      <c r="C12">
        <v>2016</v>
      </c>
      <c r="D12">
        <v>2017</v>
      </c>
      <c r="E12">
        <v>2018</v>
      </c>
      <c r="F12">
        <v>2019</v>
      </c>
      <c r="G12" s="14">
        <v>2020</v>
      </c>
    </row>
    <row r="13" spans="1:7" x14ac:dyDescent="0.25">
      <c r="A13" t="s">
        <v>42</v>
      </c>
      <c r="B13">
        <f>'EPA Table 6-1'!D2</f>
        <v>-791.5</v>
      </c>
      <c r="C13">
        <f>'EPA Table 6-1'!E2</f>
        <v>-855.8</v>
      </c>
      <c r="D13">
        <f>'EPA Table 6-1'!F2</f>
        <v>-791.8</v>
      </c>
      <c r="E13">
        <f>'EPA Table 6-1'!G2</f>
        <v>-824.6</v>
      </c>
      <c r="F13">
        <f>'EPA Table 6-1'!H2</f>
        <v>-812.4</v>
      </c>
      <c r="G13" s="14" cm="1">
        <f t="array" ref="G13">TREND(B13:F13,B12:F12,G12)</f>
        <v>-818.39999999999986</v>
      </c>
    </row>
  </sheetData>
  <pageMargins left="0.7" right="0.7" top="0.75" bottom="0.75" header="0.3" footer="0.3"/>
  <ignoredErrors>
    <ignoredError sqref="B7:E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1EED-5369-4626-8108-4C2C32A7C6AB}">
  <dimension ref="A1:H2"/>
  <sheetViews>
    <sheetView workbookViewId="0">
      <selection activeCell="B1" sqref="B1"/>
    </sheetView>
  </sheetViews>
  <sheetFormatPr defaultRowHeight="15" x14ac:dyDescent="0.25"/>
  <cols>
    <col min="1" max="1" width="21.5703125" customWidth="1"/>
  </cols>
  <sheetData>
    <row r="1" spans="1:8" x14ac:dyDescent="0.25">
      <c r="A1" s="1" t="s">
        <v>38</v>
      </c>
      <c r="B1">
        <v>1990</v>
      </c>
      <c r="C1">
        <v>2005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25">
      <c r="A2" t="s">
        <v>39</v>
      </c>
      <c r="B2">
        <v>-908.7</v>
      </c>
      <c r="C2">
        <v>-804.8</v>
      </c>
      <c r="D2">
        <v>-791.5</v>
      </c>
      <c r="E2">
        <v>-855.8</v>
      </c>
      <c r="F2">
        <v>-791.8</v>
      </c>
      <c r="G2">
        <v>-824.6</v>
      </c>
      <c r="H2">
        <v>-812.4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cols>
    <col min="2" max="2" width="23" customWidth="1"/>
  </cols>
  <sheetData>
    <row r="1" spans="1:2" x14ac:dyDescent="0.25">
      <c r="B1" s="11" t="s">
        <v>23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  <row r="5" spans="1:2" x14ac:dyDescent="0.25">
      <c r="A5" t="s">
        <v>27</v>
      </c>
      <c r="B5">
        <v>0</v>
      </c>
    </row>
    <row r="6" spans="1:2" x14ac:dyDescent="0.25">
      <c r="A6" t="s">
        <v>28</v>
      </c>
      <c r="B6">
        <v>0</v>
      </c>
    </row>
    <row r="7" spans="1:2" x14ac:dyDescent="0.25">
      <c r="A7" t="s">
        <v>29</v>
      </c>
      <c r="B7">
        <v>0</v>
      </c>
    </row>
    <row r="8" spans="1:2" x14ac:dyDescent="0.25">
      <c r="A8" t="s">
        <v>30</v>
      </c>
      <c r="B8">
        <v>0</v>
      </c>
    </row>
    <row r="9" spans="1:2" x14ac:dyDescent="0.25">
      <c r="A9" t="s">
        <v>31</v>
      </c>
      <c r="B9">
        <v>0</v>
      </c>
    </row>
    <row r="10" spans="1:2" x14ac:dyDescent="0.25">
      <c r="A10" t="s">
        <v>32</v>
      </c>
      <c r="B10">
        <v>0</v>
      </c>
    </row>
    <row r="11" spans="1:2" x14ac:dyDescent="0.25">
      <c r="A11" t="s">
        <v>33</v>
      </c>
      <c r="B11" s="4">
        <v>4.2997168577917945E-4</v>
      </c>
    </row>
    <row r="12" spans="1:2" x14ac:dyDescent="0.25">
      <c r="A12" t="s">
        <v>34</v>
      </c>
      <c r="B12" s="4">
        <v>3.5003753313133949E-5</v>
      </c>
    </row>
    <row r="13" spans="1:2" x14ac:dyDescent="0.25">
      <c r="A13" t="s">
        <v>35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13"/>
  <sheetViews>
    <sheetView topLeftCell="K1" workbookViewId="0">
      <selection activeCell="AK2" sqref="AK2"/>
    </sheetView>
  </sheetViews>
  <sheetFormatPr defaultRowHeight="15" x14ac:dyDescent="0.25"/>
  <cols>
    <col min="1" max="1" width="16.7109375" customWidth="1"/>
    <col min="2" max="17" width="11.28515625" bestFit="1" customWidth="1"/>
  </cols>
  <sheetData>
    <row r="1" spans="1:37" x14ac:dyDescent="0.25">
      <c r="A1" t="s">
        <v>8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 s="9">
        <v>2035</v>
      </c>
      <c r="W1" s="9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12</v>
      </c>
      <c r="B2" s="4">
        <f>TREND(Calcs!$B7:$C7,Calcs!$B3:$C3,BLAPE!B1)*10^12</f>
        <v>-948999999999992.75</v>
      </c>
      <c r="C2" s="4">
        <f>TREND(Calcs!$B7:$C7,Calcs!$B3:$C3,BLAPE!C1)*10^12</f>
        <v>-922879999999997.38</v>
      </c>
      <c r="D2" s="4">
        <f>TREND(Calcs!$B7:$C7,Calcs!$B3:$C3,BLAPE!D1)*10^12</f>
        <v>-896759999999994.75</v>
      </c>
      <c r="E2" s="4">
        <f>TREND(Calcs!$B7:$C7,Calcs!$B3:$C3,BLAPE!E1)*10^12</f>
        <v>-870639999999992.13</v>
      </c>
      <c r="F2" s="4">
        <f>TREND(Calcs!$B7:$C7,Calcs!$B3:$C3,BLAPE!F1)*10^12</f>
        <v>-844519999999996.75</v>
      </c>
      <c r="G2" s="5">
        <f>TREND(Calcs!$B7:$C7,Calcs!$B3:$C3,BLAPE!G1)*10^12</f>
        <v>-818399999999994.13</v>
      </c>
      <c r="H2" s="4">
        <f>TREND(Calcs!$C7:$D7,Calcs!$C3:$D3,BLAPE!H1)*10^12</f>
        <v>-819460000000000.25</v>
      </c>
      <c r="I2" s="4">
        <f>TREND(Calcs!$C7:$D7,Calcs!$C3:$D3,BLAPE!I1)*10^12</f>
        <v>-820520000000000.25</v>
      </c>
      <c r="J2" s="4">
        <f>TREND(Calcs!$C7:$D7,Calcs!$C3:$D3,BLAPE!J1)*10^12</f>
        <v>-821580000000000.13</v>
      </c>
      <c r="K2" s="4">
        <f>TREND(Calcs!$C7:$D7,Calcs!$C3:$D3,BLAPE!K1)*10^12</f>
        <v>-822640000000000.13</v>
      </c>
      <c r="L2" s="5">
        <f>TREND(Calcs!$C7:$D7,Calcs!$C3:$D3,BLAPE!L1)*10^12</f>
        <v>-823700000000000</v>
      </c>
      <c r="M2" s="4">
        <f>TREND(Calcs!$D7:$E7,Calcs!$D3:$E3,BLAPE!M1)*10^12</f>
        <v>-824760000000000.5</v>
      </c>
      <c r="N2" s="4">
        <f>TREND(Calcs!$D7:$E7,Calcs!$D3:$E3,BLAPE!N1)*10^12</f>
        <v>-825820000000000.38</v>
      </c>
      <c r="O2" s="4">
        <f>TREND(Calcs!$D7:$E7,Calcs!$D3:$E3,BLAPE!O1)*10^12</f>
        <v>-826880000000000.38</v>
      </c>
      <c r="P2" s="4">
        <f>TREND(Calcs!$D7:$E7,Calcs!$D3:$E3,BLAPE!P1)*10^12</f>
        <v>-827940000000000.25</v>
      </c>
      <c r="Q2" s="5">
        <f>TREND(Calcs!$D7:$E7,Calcs!$D3:$E3,BLAPE!Q1)*10^12</f>
        <v>-829000000000000.25</v>
      </c>
      <c r="R2" s="4">
        <f>TREND(Calcs!$E7:$F7,Calcs!$E3:$F3,BLAPE!R1)*10^12</f>
        <v>-830060000000000.13</v>
      </c>
      <c r="S2" s="4">
        <f>TREND(Calcs!$E7:$F7,Calcs!$E3:$F3,BLAPE!S1)*10^12</f>
        <v>-831120000000000.13</v>
      </c>
      <c r="T2" s="4">
        <f>TREND(Calcs!$E7:$F7,Calcs!$E3:$F3,BLAPE!T1)*10^12</f>
        <v>-832180000000000.5</v>
      </c>
      <c r="U2" s="4">
        <f>TREND(Calcs!$E7:$F7,Calcs!$E3:$F3,BLAPE!U1)*10^12</f>
        <v>-833240000000000.5</v>
      </c>
      <c r="V2" s="10">
        <f>TREND(Calcs!$E7:$F7,Calcs!$E3:$F3,BLAPE!V1)*10^12</f>
        <v>-834300000000000.38</v>
      </c>
      <c r="W2" s="10">
        <f>TREND(Calcs!$E7:$F7,Calcs!$E3:$F3,BLAPE!W1)*10^12</f>
        <v>-835360000000000.38</v>
      </c>
      <c r="X2" s="4">
        <f>TREND(Calcs!$E7:$F7,Calcs!$E3:$F3,BLAPE!X1)*10^12</f>
        <v>-836420000000000.25</v>
      </c>
      <c r="Y2" s="4">
        <f>TREND(Calcs!$E7:$F7,Calcs!$E3:$F3,BLAPE!Y1)*10^12</f>
        <v>-837480000000000.25</v>
      </c>
      <c r="Z2" s="4">
        <f>TREND(Calcs!$E7:$F7,Calcs!$E3:$F3,BLAPE!Z1)*10^12</f>
        <v>-838540000000000.25</v>
      </c>
      <c r="AA2" s="4">
        <f>TREND(Calcs!$E7:$F7,Calcs!$E3:$F3,BLAPE!AA1)*10^12</f>
        <v>-839600000000000.13</v>
      </c>
      <c r="AB2" s="4">
        <f>TREND(Calcs!$E7:$F7,Calcs!$E3:$F3,BLAPE!AB1)*10^12</f>
        <v>-840660000000000.13</v>
      </c>
      <c r="AC2" s="4">
        <f>TREND(Calcs!$E7:$F7,Calcs!$E3:$F3,BLAPE!AC1)*10^12</f>
        <v>-841720000000000</v>
      </c>
      <c r="AD2" s="4">
        <f>TREND(Calcs!$E7:$F7,Calcs!$E3:$F3,BLAPE!AD1)*10^12</f>
        <v>-842780000000000.38</v>
      </c>
      <c r="AE2" s="4">
        <f>TREND(Calcs!$E7:$F7,Calcs!$E3:$F3,BLAPE!AE1)*10^12</f>
        <v>-843840000000000.38</v>
      </c>
      <c r="AF2" s="4">
        <f>TREND(Calcs!$E7:$F7,Calcs!$E3:$F3,BLAPE!AF1)*10^12</f>
        <v>-844900000000000.38</v>
      </c>
      <c r="AG2" s="4">
        <f>TREND(Calcs!$E7:$F7,Calcs!$E3:$F3,BLAPE!AG1)*10^12</f>
        <v>-845960000000000.25</v>
      </c>
      <c r="AH2" s="4">
        <f>TREND(Calcs!$E7:$F7,Calcs!$E3:$F3,BLAPE!AH1)*10^12</f>
        <v>-847020000000000.25</v>
      </c>
      <c r="AI2" s="4">
        <f>TREND(Calcs!$E7:$F7,Calcs!$E3:$F3,BLAPE!AI1)*10^12</f>
        <v>-848080000000000.13</v>
      </c>
      <c r="AJ2" s="4">
        <f>TREND(Calcs!$E7:$F7,Calcs!$E3:$F3,BLAPE!AJ1)*10^12</f>
        <v>-849140000000000.13</v>
      </c>
      <c r="AK2" s="4">
        <f>TREND(Calcs!$E7:$F7,Calcs!$E3:$F3,BLAPE!AK1)*10^12</f>
        <v>-850200000000000</v>
      </c>
    </row>
    <row r="3" spans="1:37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21</v>
      </c>
      <c r="B11" s="4">
        <f>B$2*-'data from RPEpUACE'!$B11</f>
        <v>408043129804.43817</v>
      </c>
      <c r="C11" s="4">
        <f>C$2*-'data from RPEpUACE'!$B11</f>
        <v>396812269371.888</v>
      </c>
      <c r="D11" s="4">
        <f>D$2*-'data from RPEpUACE'!$B11</f>
        <v>385581408939.33472</v>
      </c>
      <c r="E11" s="4">
        <f>E$2*-'data from RPEpUACE'!$B11</f>
        <v>374350548506.78143</v>
      </c>
      <c r="F11" s="4">
        <f>F$2*-'data from RPEpUACE'!$B11</f>
        <v>363119688074.2312</v>
      </c>
      <c r="G11" s="4">
        <f>G$2*-'data from RPEpUACE'!$B11</f>
        <v>351888827641.67792</v>
      </c>
      <c r="H11" s="4">
        <f>H$2*-'data from RPEpUACE'!$B11</f>
        <v>352344597628.60651</v>
      </c>
      <c r="I11" s="4">
        <f>I$2*-'data from RPEpUACE'!$B11</f>
        <v>352800367615.53241</v>
      </c>
      <c r="J11" s="4">
        <f>J$2*-'data from RPEpUACE'!$B11</f>
        <v>353256137602.45831</v>
      </c>
      <c r="K11" s="4">
        <f>K$2*-'data from RPEpUACE'!$B11</f>
        <v>353711907589.38422</v>
      </c>
      <c r="L11" s="4">
        <f>L$2*-'data from RPEpUACE'!$B11</f>
        <v>354167677576.31012</v>
      </c>
      <c r="M11" s="4">
        <f>M$2*-'data from RPEpUACE'!$B11</f>
        <v>354623447563.23627</v>
      </c>
      <c r="N11" s="4">
        <f>N$2*-'data from RPEpUACE'!$B11</f>
        <v>355079217550.16211</v>
      </c>
      <c r="O11" s="4">
        <f>O$2*-'data from RPEpUACE'!$B11</f>
        <v>355534987537.08807</v>
      </c>
      <c r="P11" s="4">
        <f>P$2*-'data from RPEpUACE'!$B11</f>
        <v>355990757524.01392</v>
      </c>
      <c r="Q11" s="4">
        <f>Q$2*-'data from RPEpUACE'!$B11</f>
        <v>356446527510.93988</v>
      </c>
      <c r="R11" s="4">
        <f>R$2*-'data from RPEpUACE'!$B11</f>
        <v>356902297497.86572</v>
      </c>
      <c r="S11" s="4">
        <f>S$2*-'data from RPEpUACE'!$B11</f>
        <v>357358067484.79169</v>
      </c>
      <c r="T11" s="4">
        <f>T$2*-'data from RPEpUACE'!$B11</f>
        <v>357813837471.71777</v>
      </c>
      <c r="U11" s="4">
        <f>U$2*-'data from RPEpUACE'!$B11</f>
        <v>358269607458.64368</v>
      </c>
      <c r="V11" s="4">
        <f>V$2*-'data from RPEpUACE'!$B11</f>
        <v>358725377445.56958</v>
      </c>
      <c r="W11" s="4">
        <f>W$2*-'data from RPEpUACE'!$B11</f>
        <v>359181147432.49548</v>
      </c>
      <c r="X11" s="4">
        <f>X$2*-'data from RPEpUACE'!$B11</f>
        <v>359636917419.42139</v>
      </c>
      <c r="Y11" s="4">
        <f>Y$2*-'data from RPEpUACE'!$B11</f>
        <v>360092687406.34729</v>
      </c>
      <c r="Z11" s="4">
        <f>Z$2*-'data from RPEpUACE'!$B11</f>
        <v>360548457393.27325</v>
      </c>
      <c r="AA11" s="4">
        <f>AA$2*-'data from RPEpUACE'!$B11</f>
        <v>361004227380.1991</v>
      </c>
      <c r="AB11" s="4">
        <f>AB$2*-'data from RPEpUACE'!$B11</f>
        <v>361459997367.12506</v>
      </c>
      <c r="AC11" s="4">
        <f>AC$2*-'data from RPEpUACE'!$B11</f>
        <v>361915767354.0509</v>
      </c>
      <c r="AD11" s="4">
        <f>AD$2*-'data from RPEpUACE'!$B11</f>
        <v>362371537340.97699</v>
      </c>
      <c r="AE11" s="4">
        <f>AE$2*-'data from RPEpUACE'!$B11</f>
        <v>362827307327.90295</v>
      </c>
      <c r="AF11" s="4">
        <f>AF$2*-'data from RPEpUACE'!$B11</f>
        <v>363283077314.82886</v>
      </c>
      <c r="AG11" s="4">
        <f>AG$2*-'data from RPEpUACE'!$B11</f>
        <v>363738847301.75476</v>
      </c>
      <c r="AH11" s="4">
        <f>AH$2*-'data from RPEpUACE'!$B11</f>
        <v>364194617288.68066</v>
      </c>
      <c r="AI11" s="4">
        <f>AI$2*-'data from RPEpUACE'!$B11</f>
        <v>364650387275.60657</v>
      </c>
      <c r="AJ11" s="4">
        <f>AJ$2*-'data from RPEpUACE'!$B11</f>
        <v>365106157262.53247</v>
      </c>
      <c r="AK11" s="4">
        <f>AK$2*-'data from RPEpUACE'!$B11</f>
        <v>365561927249.45837</v>
      </c>
    </row>
    <row r="12" spans="1:37" x14ac:dyDescent="0.25">
      <c r="A12" t="s">
        <v>22</v>
      </c>
      <c r="B12" s="4">
        <f>B$2*-'data from RPEpUACE'!$B12</f>
        <v>33218561894.163864</v>
      </c>
      <c r="C12" s="4">
        <f>C$2*-'data from RPEpUACE'!$B12</f>
        <v>32304263857.624966</v>
      </c>
      <c r="D12" s="4">
        <f>D$2*-'data from RPEpUACE'!$B12</f>
        <v>31389965821.085815</v>
      </c>
      <c r="E12" s="4">
        <f>E$2*-'data from RPEpUACE'!$B12</f>
        <v>30475667784.546665</v>
      </c>
      <c r="F12" s="4">
        <f>F$2*-'data from RPEpUACE'!$B12</f>
        <v>29561369748.007767</v>
      </c>
      <c r="G12" s="4">
        <f>G$2*-'data from RPEpUACE'!$B12</f>
        <v>28647071711.468616</v>
      </c>
      <c r="H12" s="4">
        <f>H$2*-'data from RPEpUACE'!$B12</f>
        <v>28684175689.980755</v>
      </c>
      <c r="I12" s="4">
        <f>I$2*-'data from RPEpUACE'!$B12</f>
        <v>28721279668.492676</v>
      </c>
      <c r="J12" s="4">
        <f>J$2*-'data from RPEpUACE'!$B12</f>
        <v>28758383647.004593</v>
      </c>
      <c r="K12" s="4">
        <f>K$2*-'data from RPEpUACE'!$B12</f>
        <v>28795487625.516518</v>
      </c>
      <c r="L12" s="4">
        <f>L$2*-'data from RPEpUACE'!$B12</f>
        <v>28832591604.028435</v>
      </c>
      <c r="M12" s="4">
        <f>M$2*-'data from RPEpUACE'!$B12</f>
        <v>28869695582.540375</v>
      </c>
      <c r="N12" s="4">
        <f>N$2*-'data from RPEpUACE'!$B12</f>
        <v>28906799561.052292</v>
      </c>
      <c r="O12" s="4">
        <f>O$2*-'data from RPEpUACE'!$B12</f>
        <v>28943903539.564213</v>
      </c>
      <c r="P12" s="4">
        <f>P$2*-'data from RPEpUACE'!$B12</f>
        <v>28981007518.07613</v>
      </c>
      <c r="Q12" s="4">
        <f>Q$2*-'data from RPEpUACE'!$B12</f>
        <v>29018111496.588051</v>
      </c>
      <c r="R12" s="4">
        <f>R$2*-'data from RPEpUACE'!$B12</f>
        <v>29055215475.099968</v>
      </c>
      <c r="S12" s="4">
        <f>S$2*-'data from RPEpUACE'!$B12</f>
        <v>29092319453.611893</v>
      </c>
      <c r="T12" s="4">
        <f>T$2*-'data from RPEpUACE'!$B12</f>
        <v>29129423432.123825</v>
      </c>
      <c r="U12" s="4">
        <f>U$2*-'data from RPEpUACE'!$B12</f>
        <v>29166527410.63575</v>
      </c>
      <c r="V12" s="4">
        <f>V$2*-'data from RPEpUACE'!$B12</f>
        <v>29203631389.147667</v>
      </c>
      <c r="W12" s="4">
        <f>W$2*-'data from RPEpUACE'!$B12</f>
        <v>29240735367.659588</v>
      </c>
      <c r="X12" s="4">
        <f>X$2*-'data from RPEpUACE'!$B12</f>
        <v>29277839346.171505</v>
      </c>
      <c r="Y12" s="4">
        <f>Y$2*-'data from RPEpUACE'!$B12</f>
        <v>29314943324.68343</v>
      </c>
      <c r="Z12" s="4">
        <f>Z$2*-'data from RPEpUACE'!$B12</f>
        <v>29352047303.195351</v>
      </c>
      <c r="AA12" s="4">
        <f>AA$2*-'data from RPEpUACE'!$B12</f>
        <v>29389151281.707268</v>
      </c>
      <c r="AB12" s="4">
        <f>AB$2*-'data from RPEpUACE'!$B12</f>
        <v>29426255260.219189</v>
      </c>
      <c r="AC12" s="4">
        <f>AC$2*-'data from RPEpUACE'!$B12</f>
        <v>29463359238.731106</v>
      </c>
      <c r="AD12" s="4">
        <f>AD$2*-'data from RPEpUACE'!$B12</f>
        <v>29500463217.243042</v>
      </c>
      <c r="AE12" s="4">
        <f>AE$2*-'data from RPEpUACE'!$B12</f>
        <v>29537567195.754963</v>
      </c>
      <c r="AF12" s="4">
        <f>AF$2*-'data from RPEpUACE'!$B12</f>
        <v>29574671174.266888</v>
      </c>
      <c r="AG12" s="4">
        <f>AG$2*-'data from RPEpUACE'!$B12</f>
        <v>29611775152.778805</v>
      </c>
      <c r="AH12" s="4">
        <f>AH$2*-'data from RPEpUACE'!$B12</f>
        <v>29648879131.290726</v>
      </c>
      <c r="AI12" s="4">
        <f>AI$2*-'data from RPEpUACE'!$B12</f>
        <v>29685983109.802643</v>
      </c>
      <c r="AJ12" s="4">
        <f>AJ$2*-'data from RPEpUACE'!$B12</f>
        <v>29723087088.314564</v>
      </c>
      <c r="AK12" s="4">
        <f>AK$2*-'data from RPEpUACE'!$B12</f>
        <v>29760191066.826485</v>
      </c>
    </row>
    <row r="13" spans="1:3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Calcs</vt:lpstr>
      <vt:lpstr>EPA Table 6-1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2015-08-06T00:31:42Z</dcterms:created>
  <dcterms:modified xsi:type="dcterms:W3CDTF">2021-03-30T14:18:51Z</dcterms:modified>
</cp:coreProperties>
</file>