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UT\trans\TTS\"/>
    </mc:Choice>
  </mc:AlternateContent>
  <xr:revisionPtr revIDLastSave="0" documentId="8_{48900293-CEAF-45C5-80CE-3C465CFBB7E6}" xr6:coauthVersionLast="47" xr6:coauthVersionMax="47" xr10:uidLastSave="{00000000-0000-0000-0000-000000000000}"/>
  <bookViews>
    <workbookView xWindow="10335" yWindow="210" windowWidth="16800" windowHeight="16425" firstSheet="12" activeTab="12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G78" i="7"/>
  <c r="G81" i="7" s="1"/>
  <c r="G82" i="7" s="1"/>
  <c r="C70" i="7" l="1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Z72" i="7" s="1"/>
  <c r="AA70" i="7"/>
  <c r="AB70" i="7"/>
  <c r="AC70" i="7"/>
  <c r="AD70" i="7"/>
  <c r="AE70" i="7"/>
  <c r="AF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B71" i="7"/>
  <c r="B70" i="7"/>
  <c r="H49" i="7"/>
  <c r="H48" i="7"/>
  <c r="G49" i="7"/>
  <c r="G48" i="7"/>
  <c r="AE72" i="7" l="1"/>
  <c r="W72" i="7"/>
  <c r="O72" i="7"/>
  <c r="Y72" i="7"/>
  <c r="R72" i="7"/>
  <c r="Q72" i="7"/>
  <c r="G72" i="7"/>
  <c r="J72" i="7"/>
  <c r="I72" i="7"/>
  <c r="B72" i="7"/>
  <c r="AF72" i="7"/>
  <c r="X72" i="7"/>
  <c r="P72" i="7"/>
  <c r="H72" i="7"/>
  <c r="AD72" i="7"/>
  <c r="V72" i="7"/>
  <c r="N72" i="7"/>
  <c r="F72" i="7"/>
  <c r="AC72" i="7"/>
  <c r="U72" i="7"/>
  <c r="M72" i="7"/>
  <c r="E72" i="7"/>
  <c r="AB72" i="7"/>
  <c r="T72" i="7"/>
  <c r="L72" i="7"/>
  <c r="D72" i="7"/>
  <c r="AA72" i="7"/>
  <c r="S72" i="7"/>
  <c r="K72" i="7"/>
  <c r="C72" i="7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117" i="7"/>
  <c r="B116" i="7"/>
  <c r="B118" i="7" s="1"/>
  <c r="D80" i="3"/>
  <c r="D29" i="3"/>
  <c r="D28" i="3"/>
  <c r="E26" i="3"/>
  <c r="D26" i="3"/>
  <c r="D25" i="3"/>
  <c r="D24" i="3" l="1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E13" i="3"/>
  <c r="I14" i="3" l="1"/>
  <c r="C6" i="2" s="1"/>
  <c r="Q14" i="3"/>
  <c r="Y14" i="3"/>
  <c r="AG14" i="3"/>
  <c r="P14" i="3"/>
  <c r="J14" i="3"/>
  <c r="R14" i="3"/>
  <c r="Z14" i="3"/>
  <c r="AH14" i="3"/>
  <c r="AF14" i="3"/>
  <c r="K14" i="3"/>
  <c r="S14" i="3"/>
  <c r="AA14" i="3"/>
  <c r="AI14" i="3"/>
  <c r="L14" i="3"/>
  <c r="T14" i="3"/>
  <c r="AB14" i="3"/>
  <c r="AJ14" i="3"/>
  <c r="X14" i="3"/>
  <c r="M14" i="3"/>
  <c r="U14" i="3"/>
  <c r="AC14" i="3"/>
  <c r="AK14" i="3"/>
  <c r="AE14" i="3"/>
  <c r="N14" i="3"/>
  <c r="V14" i="3"/>
  <c r="AD14" i="3"/>
  <c r="AL14" i="3"/>
  <c r="W14" i="3"/>
  <c r="O14" i="3"/>
  <c r="J36" i="3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B6" i="2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O33" i="3"/>
  <c r="L33" i="3"/>
  <c r="P33" i="3"/>
  <c r="I33" i="3"/>
  <c r="M33" i="3"/>
  <c r="Q33" i="3"/>
  <c r="J33" i="3"/>
  <c r="N33" i="3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I6" i="2"/>
  <c r="J6" i="2"/>
  <c r="K6" i="2"/>
  <c r="D6" i="2"/>
  <c r="L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M6" i="2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N6" i="2"/>
  <c r="U25" i="3" l="1"/>
  <c r="O3" i="9" s="1"/>
  <c r="U32" i="3"/>
  <c r="O3" i="10" s="1"/>
  <c r="U21" i="3"/>
  <c r="O6" i="8" s="1"/>
  <c r="O6" i="2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P6" i="2"/>
  <c r="W11" i="3" l="1"/>
  <c r="Q3" i="2" s="1"/>
  <c r="Q6" i="2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R6" i="2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T6" i="2"/>
  <c r="U6" i="2" l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V6" i="2"/>
  <c r="W6" i="2" l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X6" i="2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Y6" i="2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Z6" i="2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A6" i="2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B6" i="2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C6" i="2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D6" i="2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E6" i="2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F6" i="2"/>
  <c r="AL11" i="3"/>
  <c r="AF3" i="2" s="1"/>
</calcChain>
</file>

<file path=xl/sharedStrings.xml><?xml version="1.0" encoding="utf-8"?>
<sst xmlns="http://schemas.openxmlformats.org/spreadsheetml/2006/main" count="1798" uniqueCount="988">
  <si>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</si>
  <si>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</si>
  <si>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</si>
  <si>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</si>
  <si>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</si>
  <si>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</si>
  <si>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</si>
  <si>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</si>
  <si>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</si>
  <si>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</si>
  <si>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</si>
  <si>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</si>
  <si>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</si>
  <si>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</si>
  <si>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</si>
  <si>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</si>
  <si>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</si>
  <si>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</si>
  <si>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</si>
  <si>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</si>
  <si>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</si>
  <si>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</si>
  <si>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</si>
  <si>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</si>
  <si>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</si>
  <si>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</si>
  <si>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</si>
  <si>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</si>
  <si>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</si>
  <si>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</si>
  <si>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</si>
  <si>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</si>
  <si>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</si>
  <si>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</si>
  <si>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</si>
  <si>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</si>
  <si>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</si>
  <si>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</si>
  <si>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</si>
  <si>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</si>
  <si>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</si>
  <si>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</si>
  <si>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</si>
  <si>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</si>
  <si>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</si>
  <si>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</si>
  <si>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</si>
  <si>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</si>
  <si>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</si>
  <si>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</si>
  <si>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</si>
  <si>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</si>
  <si>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</si>
  <si>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</si>
  <si>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</si>
  <si>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</si>
  <si>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</si>
  <si>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</si>
  <si>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</si>
  <si>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</si>
  <si>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</si>
  <si>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</si>
  <si>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</si>
  <si>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</si>
  <si>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</si>
  <si>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</si>
  <si>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</si>
  <si>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</si>
  <si>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</si>
  <si>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</si>
  <si>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</si>
  <si>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</si>
  <si>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</si>
  <si>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</si>
  <si>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</si>
  <si>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</si>
  <si>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</si>
  <si>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</si>
  <si>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</si>
  <si>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</si>
  <si>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</si>
  <si>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</si>
  <si>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</si>
  <si>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</si>
  <si>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</si>
  <si>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</si>
  <si>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</si>
  <si>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</si>
  <si>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</si>
  <si>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</si>
  <si>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</si>
  <si>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</si>
  <si>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</si>
  <si>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</si>
  <si>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</si>
  <si>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</si>
  <si>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</si>
  <si>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</si>
  <si>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</si>
  <si>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</si>
  <si>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</si>
  <si>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</si>
  <si>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</si>
  <si>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</si>
  <si>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</si>
  <si>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</si>
  <si>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</si>
  <si>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</si>
  <si>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</si>
  <si>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</si>
  <si>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</si>
  <si>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</si>
  <si>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</si>
  <si>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</si>
  <si>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</si>
  <si>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</si>
  <si>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</si>
  <si>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</si>
  <si>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</si>
  <si>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</si>
  <si>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</si>
  <si>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</si>
  <si>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</si>
  <si>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</si>
  <si>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</si>
  <si>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</si>
  <si>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</si>
  <si>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</si>
  <si>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</si>
  <si>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</si>
  <si>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</si>
  <si>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</si>
  <si>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</si>
  <si>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</si>
  <si>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</si>
  <si>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</si>
  <si>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</si>
  <si>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</si>
  <si>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</si>
  <si>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</si>
  <si>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</si>
  <si>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</si>
  <si>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</si>
  <si>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</si>
  <si>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</si>
  <si>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</si>
  <si>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</si>
  <si>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</si>
  <si>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</si>
  <si>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</si>
  <si>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</si>
  <si>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</si>
  <si>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</si>
  <si>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</si>
  <si>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</si>
  <si>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</si>
  <si>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</si>
  <si>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</si>
  <si>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</si>
  <si>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</si>
  <si>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</si>
  <si>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</si>
  <si>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</si>
  <si>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</si>
  <si>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</si>
  <si>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</si>
  <si>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</si>
  <si>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</si>
  <si>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</si>
  <si>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</si>
  <si>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</si>
  <si>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</si>
  <si>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</si>
  <si>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</si>
  <si>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</si>
  <si>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</si>
  <si>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</si>
  <si>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</si>
  <si>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</si>
  <si>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</si>
  <si>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</si>
  <si>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</si>
  <si>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</si>
  <si>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</si>
  <si>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</si>
  <si>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</si>
  <si>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</si>
  <si>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</si>
  <si>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</si>
  <si>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</si>
  <si>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</si>
  <si>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</si>
  <si>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</si>
  <si>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</si>
  <si>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</si>
  <si>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</si>
  <si>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</si>
  <si>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</si>
  <si>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</si>
  <si>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</si>
  <si>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</si>
  <si>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</si>
  <si>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</si>
  <si>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</si>
  <si>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</si>
  <si>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</si>
  <si>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</si>
  <si>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</si>
  <si>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</si>
  <si>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</si>
  <si>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</si>
  <si>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</si>
  <si>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</si>
  <si>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</si>
  <si>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</si>
  <si>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</si>
  <si>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</si>
  <si>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</si>
  <si>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</si>
  <si>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</si>
  <si>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</si>
  <si>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</si>
  <si>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</si>
  <si>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</si>
  <si>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</si>
  <si>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</si>
  <si>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</si>
  <si>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</si>
  <si>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</si>
  <si>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</si>
  <si>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</si>
  <si>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</si>
  <si>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</si>
  <si>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</si>
  <si>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</si>
  <si>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</si>
  <si>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</si>
  <si>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</si>
  <si>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</si>
  <si>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</si>
  <si>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</si>
  <si>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</si>
  <si>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</si>
  <si>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</si>
  <si>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</si>
  <si>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</si>
  <si>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</si>
  <si>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</si>
  <si>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</si>
  <si>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</si>
  <si>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</si>
  <si>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</si>
  <si>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</si>
  <si>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</si>
  <si>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</si>
  <si>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</si>
  <si>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</si>
  <si>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</si>
  <si>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</si>
  <si>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</si>
  <si>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</si>
  <si>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</si>
  <si>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</si>
  <si>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</si>
  <si>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</si>
  <si>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</si>
  <si>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</si>
  <si>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</si>
  <si>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</si>
  <si>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</si>
  <si>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</si>
  <si>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</si>
  <si>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</si>
  <si>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</si>
  <si>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</si>
  <si>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</si>
  <si>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</si>
  <si>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</si>
  <si>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</si>
  <si>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</si>
  <si>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</si>
  <si>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</si>
  <si>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</si>
  <si>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</si>
  <si>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</si>
  <si>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</si>
  <si>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</si>
  <si>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</si>
  <si>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</si>
  <si>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</si>
  <si>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</si>
  <si>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</si>
  <si>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</si>
  <si>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</si>
  <si>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</si>
  <si>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</si>
  <si>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</si>
  <si>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</si>
  <si>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</si>
  <si>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</si>
  <si>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</si>
  <si>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</si>
  <si>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</si>
  <si>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</si>
  <si>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</si>
  <si>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</si>
  <si>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</si>
  <si>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</si>
  <si>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</si>
  <si>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</si>
  <si>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</si>
  <si>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</si>
  <si>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</si>
  <si>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</si>
  <si>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</si>
  <si>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</si>
  <si>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</si>
  <si>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</si>
  <si>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</si>
  <si>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</si>
  <si>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</si>
  <si>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</si>
  <si>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</si>
  <si>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</si>
  <si>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</si>
  <si>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</si>
  <si>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</si>
  <si>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</si>
  <si>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</si>
  <si>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</si>
  <si>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</si>
  <si>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</si>
  <si>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</si>
  <si>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</si>
  <si>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</si>
  <si>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</si>
  <si>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</si>
  <si>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</si>
  <si>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</si>
  <si>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</si>
  <si>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</si>
  <si>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</si>
  <si>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</si>
  <si>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</si>
  <si>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</si>
  <si>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</si>
  <si>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</si>
  <si>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</si>
  <si>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</si>
  <si>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</si>
  <si>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</si>
  <si>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</si>
  <si>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</si>
  <si>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</si>
  <si>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</si>
  <si>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</si>
  <si>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</si>
  <si>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</si>
  <si>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</si>
  <si>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</si>
  <si>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</si>
  <si>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</si>
  <si>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</si>
  <si>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</si>
  <si>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</si>
  <si>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</si>
  <si>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</si>
  <si>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</si>
  <si>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</si>
  <si>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</si>
  <si>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</si>
  <si>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</si>
  <si>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</si>
  <si>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</si>
  <si>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</si>
  <si>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</si>
  <si>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</si>
  <si>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</si>
  <si>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</si>
  <si>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</si>
  <si>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</si>
  <si>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</si>
  <si>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</si>
  <si>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</si>
  <si>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</si>
  <si>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</si>
  <si>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</si>
  <si>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</si>
  <si>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</si>
  <si>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</si>
  <si>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</si>
  <si>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</si>
  <si>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</si>
  <si>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</si>
  <si>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</si>
  <si>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</si>
  <si>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</si>
  <si>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</si>
  <si>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</si>
  <si>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</si>
  <si>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</si>
  <si>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</si>
  <si>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</si>
  <si>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</si>
  <si>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</si>
  <si>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</si>
  <si>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</si>
  <si>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</si>
  <si>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</si>
  <si>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</si>
  <si>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</si>
  <si>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</si>
  <si>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</si>
  <si>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</si>
  <si>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</si>
  <si>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</si>
  <si>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</si>
  <si>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</si>
  <si>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</si>
  <si>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</si>
  <si>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</si>
  <si>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</si>
  <si>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</si>
  <si>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</si>
  <si>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</si>
  <si>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</si>
  <si>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</si>
  <si>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</si>
  <si>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</si>
  <si>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</si>
  <si>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</si>
  <si>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</si>
  <si>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</si>
  <si>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</si>
  <si>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</si>
  <si>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</si>
  <si>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</si>
  <si>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</si>
  <si>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</si>
  <si>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</si>
  <si>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</si>
  <si>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</si>
  <si>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</si>
  <si>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</si>
  <si>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</si>
  <si>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</si>
  <si>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</si>
  <si>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</si>
  <si>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</si>
  <si>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</si>
  <si>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</si>
  <si>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</si>
  <si>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</si>
  <si>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</si>
  <si>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</si>
  <si>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</si>
  <si>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</si>
  <si>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</si>
  <si>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</si>
  <si>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</si>
  <si>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</si>
  <si>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</si>
  <si>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</si>
  <si>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</si>
  <si>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</si>
  <si>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</si>
  <si>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</si>
  <si>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</si>
  <si>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</si>
  <si>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</si>
  <si>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</si>
  <si>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</si>
  <si>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</si>
  <si>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</si>
  <si>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</si>
  <si>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</si>
  <si>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</si>
  <si>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</si>
  <si>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</si>
  <si>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</si>
  <si>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</si>
  <si>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</si>
  <si>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</si>
  <si>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</si>
  <si>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</si>
  <si>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</si>
  <si>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</si>
  <si>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</si>
  <si>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</si>
  <si>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</si>
  <si>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</si>
  <si>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</si>
  <si>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</si>
  <si>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</si>
  <si>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</si>
  <si>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</si>
  <si>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</si>
  <si>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</si>
  <si>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</si>
  <si>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</si>
  <si>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</si>
  <si>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</si>
  <si>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</si>
  <si>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</si>
  <si>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</si>
  <si>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</si>
  <si>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</si>
  <si>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</si>
  <si>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</si>
  <si>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</si>
  <si>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</si>
  <si>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</si>
  <si>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</si>
  <si>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</si>
  <si>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</si>
  <si>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</si>
  <si>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</si>
  <si>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</si>
  <si>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</si>
  <si>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</si>
  <si>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</si>
  <si>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</si>
  <si>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</si>
  <si>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</si>
  <si>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</si>
  <si>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</si>
  <si>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</si>
  <si>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</si>
  <si>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</si>
  <si>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</si>
  <si>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</si>
  <si>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</si>
  <si>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</si>
  <si>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</si>
  <si>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</si>
  <si>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</si>
  <si>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</si>
  <si>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</si>
  <si>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</si>
  <si>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</si>
  <si>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</si>
  <si>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</si>
  <si>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</si>
  <si>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</si>
  <si>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</si>
  <si>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</si>
  <si>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</si>
  <si>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</si>
  <si>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</si>
  <si>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</si>
  <si>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</si>
  <si>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</si>
  <si>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</si>
  <si>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</si>
  <si>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</si>
  <si>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</si>
  <si>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</si>
  <si>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</si>
  <si>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</si>
  <si>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</si>
  <si>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</si>
  <si>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</si>
  <si>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</si>
  <si>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</si>
  <si>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</si>
  <si>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</si>
  <si>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</si>
  <si>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</si>
  <si>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</si>
  <si>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</si>
  <si>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</si>
  <si>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</si>
  <si>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</si>
  <si>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</si>
  <si>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</si>
  <si>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</si>
  <si>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</si>
  <si>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</si>
  <si>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</si>
  <si>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</si>
  <si>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</si>
  <si>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</si>
  <si>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</si>
  <si>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</si>
  <si>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</si>
  <si>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</si>
  <si>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</si>
  <si>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</si>
  <si>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</si>
  <si>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</si>
  <si>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</si>
  <si>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</si>
  <si>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</si>
  <si>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</si>
  <si>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</si>
  <si>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</si>
  <si>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</si>
  <si>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</si>
  <si>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</si>
  <si>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</si>
  <si>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</si>
  <si>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</si>
  <si>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</si>
  <si>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</si>
  <si>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</si>
  <si>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</si>
  <si>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</si>
  <si>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</si>
  <si>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</si>
  <si>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</si>
  <si>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</si>
  <si>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</si>
  <si>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</si>
  <si>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</si>
  <si>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</si>
  <si>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</si>
  <si>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</si>
  <si>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</si>
  <si>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</si>
  <si>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</si>
  <si>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</si>
  <si>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</si>
  <si>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</si>
  <si>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</si>
  <si>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</si>
  <si>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</si>
  <si>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</si>
  <si>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</si>
  <si>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</si>
  <si>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</si>
  <si>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</si>
  <si>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</si>
  <si>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</si>
  <si>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</si>
  <si>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</si>
  <si>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</si>
  <si>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</si>
  <si>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</si>
  <si>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</si>
  <si>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</si>
  <si>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</si>
  <si>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</si>
  <si>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</si>
  <si>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</si>
  <si>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</si>
  <si>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</si>
  <si>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</si>
  <si>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</si>
  <si>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</si>
  <si>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</si>
  <si>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</si>
  <si>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</si>
  <si>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</si>
  <si>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</si>
  <si>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</si>
  <si>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</si>
  <si>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</si>
  <si>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</si>
  <si>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</si>
  <si>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</si>
  <si>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</si>
  <si>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</si>
  <si>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</si>
  <si>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</si>
  <si>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</si>
  <si>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</si>
  <si>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</si>
  <si>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</si>
  <si>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</si>
  <si>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</si>
  <si>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</si>
  <si>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</si>
  <si>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</si>
  <si>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</si>
  <si>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</si>
  <si>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</si>
  <si>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</si>
  <si>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</si>
  <si>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</si>
  <si>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</si>
  <si>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</si>
  <si>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</si>
  <si>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</si>
  <si>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</si>
  <si>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</si>
  <si>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</si>
  <si>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</si>
  <si>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</si>
  <si>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</si>
  <si>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</si>
  <si>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</si>
  <si>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</si>
  <si>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</si>
  <si>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</si>
  <si>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</si>
  <si>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</si>
  <si>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</si>
  <si>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</si>
  <si>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</si>
  <si>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</si>
  <si>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</si>
  <si>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</si>
  <si>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</si>
  <si>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</si>
  <si>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</si>
  <si>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</si>
  <si>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</si>
  <si>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</si>
  <si>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</si>
  <si>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</si>
  <si>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</si>
  <si>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</si>
  <si>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</si>
  <si>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</si>
  <si>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</si>
  <si>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</si>
  <si>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</si>
  <si>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</si>
  <si>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</si>
  <si>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</si>
  <si>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</si>
  <si>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</si>
  <si>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</si>
  <si>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</si>
  <si>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</si>
  <si>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</si>
  <si>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</si>
  <si>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</si>
  <si>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</si>
  <si>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</si>
  <si>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</si>
  <si>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</si>
  <si>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</si>
  <si>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</si>
  <si>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</si>
  <si>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</si>
  <si>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</si>
  <si>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</si>
  <si>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</si>
  <si>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</si>
  <si>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</si>
  <si>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</si>
  <si>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</si>
  <si>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</si>
  <si>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</si>
  <si>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</si>
  <si>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</si>
  <si>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</si>
  <si>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</si>
  <si>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</si>
  <si>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</si>
  <si>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</si>
  <si>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</si>
  <si>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</si>
  <si>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</si>
  <si>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</si>
  <si>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</si>
  <si>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</si>
  <si>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</si>
  <si>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</si>
  <si>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</si>
  <si>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</si>
  <si>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</si>
  <si>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</si>
  <si>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</si>
  <si>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</si>
  <si>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</si>
  <si>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</si>
  <si>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</si>
  <si>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</si>
  <si>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</si>
  <si>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</si>
  <si>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</si>
  <si>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</si>
  <si>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</si>
  <si>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</si>
  <si>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</si>
  <si>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</si>
  <si>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</si>
  <si>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</si>
  <si>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</si>
  <si>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</si>
  <si>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</si>
  <si>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</si>
  <si>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</si>
  <si>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</si>
  <si>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</si>
  <si>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</si>
  <si>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</si>
  <si>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</si>
  <si>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</si>
  <si>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</si>
  <si>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</si>
  <si>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</si>
  <si>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</si>
  <si>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</si>
  <si>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</si>
  <si>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</si>
  <si>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</si>
  <si>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</si>
  <si>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</si>
  <si>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</si>
  <si>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</si>
  <si>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</si>
  <si>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</si>
  <si>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</si>
  <si>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</si>
  <si>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</si>
  <si>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</si>
  <si>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</si>
  <si>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</si>
  <si>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</si>
  <si>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</si>
  <si>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</si>
  <si>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</si>
  <si>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</si>
  <si>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</si>
  <si>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</si>
  <si>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</si>
  <si>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</si>
  <si>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</si>
  <si>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</si>
  <si>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</si>
  <si>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</si>
  <si>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</si>
  <si>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</si>
  <si>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</si>
  <si>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</si>
  <si>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</si>
  <si>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</si>
  <si>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</si>
  <si>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</si>
  <si>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</si>
  <si>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</si>
  <si>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</si>
  <si>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</si>
  <si>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</si>
  <si>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</si>
  <si>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</si>
  <si>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</si>
  <si>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</si>
  <si>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</si>
  <si>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</si>
  <si>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</si>
  <si>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</si>
  <si>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</si>
  <si>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</si>
  <si>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</si>
  <si>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</si>
  <si>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</si>
  <si>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</si>
  <si>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</si>
  <si>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</si>
  <si>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</si>
  <si>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</si>
  <si>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</si>
  <si>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</si>
  <si>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</si>
  <si>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</si>
  <si>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</si>
  <si>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</si>
  <si>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</si>
  <si>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</si>
  <si>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</si>
  <si>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</si>
  <si>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</si>
  <si>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</si>
  <si>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</si>
  <si>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</si>
  <si>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</si>
  <si>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</si>
  <si>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</si>
  <si>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</si>
  <si>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</si>
  <si>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</si>
  <si>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</si>
  <si>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</si>
  <si>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</si>
  <si>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</si>
  <si>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</si>
  <si>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</si>
  <si>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</si>
  <si>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</si>
  <si>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</si>
  <si>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</si>
  <si>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</si>
  <si>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</si>
  <si>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</si>
  <si>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</si>
  <si>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</si>
  <si>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</si>
  <si>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</si>
  <si>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</si>
  <si>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</si>
  <si>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</si>
  <si>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</si>
  <si>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</si>
  <si>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</si>
  <si>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</si>
  <si>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</si>
  <si>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</si>
  <si>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</si>
  <si>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</si>
  <si>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</si>
  <si>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</si>
  <si>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</si>
  <si>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</si>
  <si>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</si>
  <si>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</si>
  <si>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</si>
  <si>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</si>
  <si>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</si>
  <si>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</si>
  <si>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</si>
  <si>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</si>
  <si>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</si>
  <si>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</si>
  <si>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</si>
  <si>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</si>
  <si>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</si>
  <si>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</si>
  <si>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</si>
  <si>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</si>
  <si>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</si>
  <si>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</si>
  <si>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</si>
  <si>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</si>
  <si>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</si>
  <si>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</si>
  <si>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</si>
  <si>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</si>
  <si>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</si>
  <si>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</si>
  <si>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Buses: &lt;580 vehicle sales in 2020</t>
  </si>
  <si>
    <t>HDVs: ~240 vehicle sales in 2020</t>
  </si>
  <si>
    <t>Electric sales (thousands), AEO</t>
  </si>
  <si>
    <t>Total sales (thousands), AEO</t>
  </si>
  <si>
    <t>PHEVs</t>
  </si>
  <si>
    <t>BEVs</t>
  </si>
  <si>
    <t>U.S. Light-Duty Plug-in Vehicle Sales by Type, 2011-2021</t>
  </si>
  <si>
    <t>(Thousands)</t>
  </si>
  <si>
    <t>Calendar Year</t>
  </si>
  <si>
    <t>All-Electric Vehicles</t>
  </si>
  <si>
    <t>Plug-In Hybrid Electric Vehicles</t>
  </si>
  <si>
    <t>Total Plug-In Vehicles</t>
  </si>
  <si>
    <t>LDV BEV and PHEV sales</t>
  </si>
  <si>
    <t>Our approach is to use values of TTS that align with historical sales percentages for 2020 and 2021.</t>
  </si>
  <si>
    <t>According to Argonne, sales share of PEVs (including BEVs and PHEVs) was roughly 2% in 2020 and 4.1%</t>
  </si>
  <si>
    <t>in 2021. We have data from DOE to break down the share of that is BEVs vs. PHEVs.</t>
  </si>
  <si>
    <t>2020 sales share</t>
  </si>
  <si>
    <t>2021 sales share</t>
  </si>
  <si>
    <t>PEVs</t>
  </si>
  <si>
    <t>Time (Time)</t>
  </si>
  <si>
    <t>New Vehicles[LDVs,passenger,battery electric vehicle] : MostRecentRun</t>
  </si>
  <si>
    <t>New Vehicles[LDVs,passenger,natural gas vehicle] : MostRecentRun</t>
  </si>
  <si>
    <t>New Vehicles[LDVs,passenger,gasoline vehicle] : MostRecentRun</t>
  </si>
  <si>
    <t>New Vehicles[LDVs,passenger,diesel vehicle] : MostRecentRun</t>
  </si>
  <si>
    <t>New Vehicles[LDVs,passenger,plugin hybrid vehicle] : MostRecentRun</t>
  </si>
  <si>
    <t>New Vehicles[LDVs,passenger,LPG vehicle] : MostRecentRun</t>
  </si>
  <si>
    <t>New Vehicles[LDVs,passenger,hydrogen vehicle] : MostRecentRun</t>
  </si>
  <si>
    <t>BEV sales share</t>
  </si>
  <si>
    <t>PHEV sales share</t>
  </si>
  <si>
    <t>Total sales share</t>
  </si>
  <si>
    <t>*We assume the TTS value for BEVs grows to 1 by 2030, following an s-curve. This accounts for the quickly growing penetration of Evs.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</si>
  <si>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</si>
  <si>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</si>
  <si>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</si>
  <si>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</si>
  <si>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</si>
  <si>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</si>
  <si>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</si>
  <si>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pixels for all PEVs, 2030</t>
  </si>
  <si>
    <t>pixels for BEVs, 2030</t>
  </si>
  <si>
    <t>Percentage of PEVs as BEVs</t>
  </si>
  <si>
    <t>Deloitte US 2030 PEV value</t>
  </si>
  <si>
    <t>Assumed BEV sales share</t>
  </si>
  <si>
    <t>Assumed PHEV sales share</t>
  </si>
  <si>
    <t xml:space="preserve">* We calibrate to a projection from Deloitte, which estimates 27% </t>
  </si>
  <si>
    <t>of US LDV sales will be electric in 2030. From the global breakdown</t>
  </si>
  <si>
    <t xml:space="preserve">above, they expect about 81% of PEV sales will be BEVs, with the </t>
  </si>
  <si>
    <t>rest as PHEVs. We calibrate to similar numbers in the US by adjusting</t>
  </si>
  <si>
    <t>the 2030 max potential sales share in the Data tab.</t>
  </si>
  <si>
    <t>Deloitte</t>
  </si>
  <si>
    <t>Electric vehicles: Setting a course for 2030</t>
  </si>
  <si>
    <t>https://www2.deloitte.com/us/en/insights/focus/future-of-mobility/electric-vehicle-trends-2030.html</t>
  </si>
  <si>
    <t>We use a hard coded value for PHEVs in 2020 in order to match</t>
  </si>
  <si>
    <t>historical data.</t>
  </si>
  <si>
    <t>Utah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</si>
</sst>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5" applyNumberFormat="0" applyAlignment="0" applyProtection="0"/>
    <xf numFmtId="0" fontId="18" fillId="9" borderId="16" applyNumberFormat="0" applyAlignment="0" applyProtection="0"/>
    <xf numFmtId="0" fontId="19" fillId="9" borderId="15" applyNumberFormat="0" applyAlignment="0" applyProtection="0"/>
    <xf numFmtId="0" fontId="20" fillId="0" borderId="17" applyNumberFormat="0" applyFill="0" applyAlignment="0" applyProtection="0"/>
    <xf numFmtId="0" fontId="21" fillId="10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4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4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4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4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4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4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8" fillId="0" borderId="0"/>
    <xf numFmtId="43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2" fillId="0" borderId="0"/>
    <xf numFmtId="0" fontId="7" fillId="0" borderId="0"/>
    <xf numFmtId="0" fontId="7" fillId="0" borderId="0"/>
    <xf numFmtId="0" fontId="33" fillId="0" borderId="0"/>
    <xf numFmtId="9" fontId="33" fillId="0" borderId="0" applyFont="0" applyFill="0" applyBorder="0" applyAlignment="0" applyProtection="0"/>
    <xf numFmtId="0" fontId="29" fillId="0" borderId="0"/>
    <xf numFmtId="0" fontId="30" fillId="0" borderId="0"/>
    <xf numFmtId="43" fontId="3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7" fillId="0" borderId="0"/>
    <xf numFmtId="0" fontId="33" fillId="0" borderId="0"/>
    <xf numFmtId="9" fontId="7" fillId="0" borderId="0" applyFont="0" applyFill="0" applyBorder="0" applyAlignment="0" applyProtection="0"/>
    <xf numFmtId="0" fontId="37" fillId="0" borderId="0"/>
    <xf numFmtId="0" fontId="2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5" fillId="0" borderId="0" xfId="0" applyFont="1"/>
    <xf numFmtId="0" fontId="26" fillId="0" borderId="0" xfId="0" applyFont="1"/>
    <xf numFmtId="0" fontId="25" fillId="0" borderId="0" xfId="0" quotePrefix="1" applyFont="1"/>
    <xf numFmtId="0" fontId="26" fillId="0" borderId="0" xfId="0" applyFont="1" applyAlignment="1">
      <alignment horizontal="center"/>
    </xf>
    <xf numFmtId="165" fontId="26" fillId="0" borderId="0" xfId="0" applyNumberFormat="1" applyFont="1"/>
    <xf numFmtId="3" fontId="26" fillId="0" borderId="0" xfId="0" applyNumberFormat="1" applyFont="1"/>
    <xf numFmtId="11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64" fontId="5" fillId="0" borderId="0" xfId="0" applyNumberFormat="1" applyFon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6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3" formatCode="#,##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LDV</a:t>
            </a:r>
            <a:r>
              <a:rPr lang="en-US" baseline="0"/>
              <a:t> EV TTS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E-48D3-99FB-66C97C29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27391"/>
        <c:axId val="321721151"/>
      </c:lineChart>
      <c:catAx>
        <c:axId val="32172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1151"/>
        <c:crosses val="autoZero"/>
        <c:auto val="1"/>
        <c:lblAlgn val="ctr"/>
        <c:lblOffset val="100"/>
        <c:noMultiLvlLbl val="0"/>
      </c:catAx>
      <c:valAx>
        <c:axId val="321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1</xdr:rowOff>
    </xdr:from>
    <xdr:to>
      <xdr:col>8</xdr:col>
      <xdr:colOff>25400</xdr:colOff>
      <xdr:row>111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91</xdr:row>
      <xdr:rowOff>142875</xdr:rowOff>
    </xdr:from>
    <xdr:to>
      <xdr:col>8</xdr:col>
      <xdr:colOff>69002</xdr:colOff>
      <xdr:row>99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130175</xdr:colOff>
      <xdr:row>27</xdr:row>
      <xdr:rowOff>133350</xdr:rowOff>
    </xdr:from>
    <xdr:to>
      <xdr:col>2</xdr:col>
      <xdr:colOff>628050</xdr:colOff>
      <xdr:row>39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60EB6-657C-3111-560A-95AA4A478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75" y="5019675"/>
          <a:ext cx="31267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4</xdr:col>
      <xdr:colOff>31750</xdr:colOff>
      <xdr:row>80</xdr:row>
      <xdr:rowOff>216356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899A3-F83F-F8A7-BCD4-73014DA6F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344650"/>
          <a:ext cx="3943350" cy="2242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612775</xdr:colOff>
      <xdr:row>15</xdr:row>
      <xdr:rowOff>66675</xdr:rowOff>
    </xdr:from>
    <xdr:to>
      <xdr:col>15</xdr:col>
      <xdr:colOff>53975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2AE0A-3A88-C370-61B2-865F8366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F5691-8AE7-44B5-9338-9D1A91D12695}" name="Table1" displayName="Table1" ref="A47:D59" totalsRowShown="0" headerRowDxfId="5" dataDxfId="4">
  <autoFilter ref="A47:D59" xr:uid="{5F7F5691-8AE7-44B5-9338-9D1A91D12695}"/>
  <tableColumns count="4">
    <tableColumn id="1" xr3:uid="{EAAC9CFC-EE97-4091-80B9-F12CE2BEAA23}" name="Calendar Year" dataDxfId="3"/>
    <tableColumn id="2" xr3:uid="{DB25D862-694E-4D2F-964D-CD8A53A779DF}" name="All-Electric Vehicles" dataDxfId="2"/>
    <tableColumn id="3" xr3:uid="{A9E48ABD-5968-4D13-95E4-0874EE561AB2}" name="Plug-In Hybrid Electric Vehicles" dataDxfId="1"/>
    <tableColumn id="4" xr3:uid="{276DC08C-48DE-4604-812E-162D76188DBF}" name="Total Plug-In Vehicles" dataDxfId="0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Summary="U.S. Light-Duty Plug-in Vehicle Sales by Type, 2011-202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Relationship Id="rId4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opLeftCell="A10" workbookViewId="0">
      <selection activeCell="F25" sqref="F25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987</v>
      </c>
      <c r="C1" s="48">
        <v>44901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964</v>
      </c>
    </row>
    <row r="11" spans="1:3" x14ac:dyDescent="0.25">
      <c r="B11" t="s">
        <v>965</v>
      </c>
    </row>
    <row r="12" spans="1:3" x14ac:dyDescent="0.25">
      <c r="B12" s="3">
        <v>2021</v>
      </c>
    </row>
    <row r="13" spans="1:3" x14ac:dyDescent="0.25">
      <c r="B13" t="s">
        <v>966</v>
      </c>
    </row>
    <row r="14" spans="1:3" x14ac:dyDescent="0.25">
      <c r="B14" s="31" t="s">
        <v>967</v>
      </c>
    </row>
    <row r="16" spans="1:3" x14ac:dyDescent="0.25">
      <c r="B16" t="s">
        <v>968</v>
      </c>
    </row>
    <row r="17" spans="2:2" x14ac:dyDescent="0.25">
      <c r="B17" s="3">
        <v>2022</v>
      </c>
    </row>
    <row r="18" spans="2:2" x14ac:dyDescent="0.25">
      <c r="B18" t="s">
        <v>969</v>
      </c>
    </row>
    <row r="19" spans="2:2" x14ac:dyDescent="0.25">
      <c r="B19" s="34" t="s">
        <v>970</v>
      </c>
    </row>
    <row r="20" spans="2:2" x14ac:dyDescent="0.25">
      <c r="B20" s="34"/>
    </row>
    <row r="21" spans="2:2" x14ac:dyDescent="0.25">
      <c r="B21" s="3" t="s">
        <v>982</v>
      </c>
    </row>
    <row r="22" spans="2:2" x14ac:dyDescent="0.25">
      <c r="B22" s="3">
        <v>2020</v>
      </c>
    </row>
    <row r="23" spans="2:2" x14ac:dyDescent="0.25">
      <c r="B23" s="3" t="s">
        <v>983</v>
      </c>
    </row>
    <row r="24" spans="2:2" x14ac:dyDescent="0.25">
      <c r="B24" s="34" t="s">
        <v>984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4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Data!H10</f>
        <v>0.22229244511656671</v>
      </c>
      <c r="C2">
        <f>Data!I10</f>
        <v>0.26500487748638069</v>
      </c>
      <c r="D2">
        <f>Data!J10</f>
        <v>0.33819829193917006</v>
      </c>
      <c r="E2">
        <f>Data!K10</f>
        <v>0.44874508796126295</v>
      </c>
      <c r="F2">
        <f>Data!L10</f>
        <v>0.58749999999999991</v>
      </c>
      <c r="G2">
        <f>Data!M10</f>
        <v>0.72625491203873693</v>
      </c>
      <c r="H2">
        <f>Data!N10</f>
        <v>0.83680170806082987</v>
      </c>
      <c r="I2">
        <f>Data!O10</f>
        <v>0.90999512251361936</v>
      </c>
      <c r="J2">
        <f>Data!P10</f>
        <v>0.95270755488343317</v>
      </c>
      <c r="K2">
        <f>Data!Q10</f>
        <v>0.97581740963013086</v>
      </c>
      <c r="L2">
        <f>Data!R10</f>
        <v>0.98781142385304976</v>
      </c>
      <c r="M2">
        <f>Data!S10</f>
        <v>0.99390197839096728</v>
      </c>
      <c r="N2">
        <f>Data!T10</f>
        <v>0.99696050208296527</v>
      </c>
      <c r="O2">
        <f>Data!U10</f>
        <v>0.9984878253724434</v>
      </c>
      <c r="P2">
        <f>Data!V10</f>
        <v>0.99924838276461947</v>
      </c>
      <c r="Q2">
        <f>Data!W10</f>
        <v>0.99962658666582649</v>
      </c>
      <c r="R2">
        <f>Data!X10</f>
        <v>0.99981452616455746</v>
      </c>
      <c r="S2">
        <f>Data!Y10</f>
        <v>0.99990788599398051</v>
      </c>
      <c r="T2">
        <f>Data!Z10</f>
        <v>0.99995425496710366</v>
      </c>
      <c r="U2">
        <f>Data!AA10</f>
        <v>0.99997728305483036</v>
      </c>
      <c r="V2">
        <f>Data!AB10</f>
        <v>0.99998871894250518</v>
      </c>
      <c r="W2">
        <f>Data!AC10</f>
        <v>0.99999439795407397</v>
      </c>
      <c r="X2">
        <f>Data!AD10</f>
        <v>0.99999721809681241</v>
      </c>
      <c r="Y2">
        <f>Data!AE10</f>
        <v>0.9999986185454155</v>
      </c>
      <c r="Z2">
        <f>Data!AF10</f>
        <v>0.99999931398937703</v>
      </c>
      <c r="AA2">
        <f>Data!AG10</f>
        <v>0.99999965933706392</v>
      </c>
      <c r="AB2">
        <f>Data!AH10</f>
        <v>0.99999983083175725</v>
      </c>
      <c r="AC2">
        <f>Data!AI10</f>
        <v>0.999999915993528</v>
      </c>
      <c r="AD2">
        <f>Data!AJ10</f>
        <v>0.99999995828361832</v>
      </c>
      <c r="AE2">
        <f>Data!AK10</f>
        <v>0.99999997928425732</v>
      </c>
      <c r="AF2">
        <f>Data!AL10</f>
        <v>0.99999998971286663</v>
      </c>
    </row>
    <row r="3" spans="1:32" x14ac:dyDescent="0.25">
      <c r="A3" t="s">
        <v>2</v>
      </c>
      <c r="B3">
        <f>Data!H11</f>
        <v>3.8057610451262282E-4</v>
      </c>
      <c r="C3">
        <f>Data!I11</f>
        <v>3.9320484961125079E-4</v>
      </c>
      <c r="D3">
        <f>Data!J11</f>
        <v>3.9753546733222448E-4</v>
      </c>
      <c r="E3">
        <f>Data!K11</f>
        <v>4.033110396505392E-4</v>
      </c>
      <c r="F3">
        <f>Data!L11</f>
        <v>4.1098212309343519E-4</v>
      </c>
      <c r="G3">
        <f>Data!M11</f>
        <v>4.2111542890787591E-4</v>
      </c>
      <c r="H3">
        <f>Data!N11</f>
        <v>4.3440531499218697E-4</v>
      </c>
      <c r="I3">
        <f>Data!O11</f>
        <v>4.516715783138295E-4</v>
      </c>
      <c r="J3">
        <f>Data!P11</f>
        <v>4.7383134956379655E-4</v>
      </c>
      <c r="K3">
        <f>Data!Q11</f>
        <v>5.0182946160490889E-4</v>
      </c>
      <c r="L3">
        <f>Data!R11</f>
        <v>5.3651224215358457E-4</v>
      </c>
      <c r="M3">
        <f>Data!S11</f>
        <v>5.7843959678952387E-4</v>
      </c>
      <c r="N3">
        <f>Data!T11</f>
        <v>6.2765456811457476E-4</v>
      </c>
      <c r="O3">
        <f>Data!U11</f>
        <v>6.8346676285730725E-4</v>
      </c>
      <c r="P3">
        <f>Data!V11</f>
        <v>7.4433984155985176E-4</v>
      </c>
      <c r="Q3">
        <f>Data!W11</f>
        <v>8.0797281520121893E-4</v>
      </c>
      <c r="R3">
        <f>Data!X11</f>
        <v>8.716057888425861E-4</v>
      </c>
      <c r="S3">
        <f>Data!Y11</f>
        <v>9.3247886754513061E-4</v>
      </c>
      <c r="T3">
        <f>Data!Z11</f>
        <v>9.8829106228786288E-4</v>
      </c>
      <c r="U3">
        <f>Data!AA11</f>
        <v>1.037506033612914E-3</v>
      </c>
      <c r="V3">
        <f>Data!AB11</f>
        <v>1.0794333882488531E-3</v>
      </c>
      <c r="W3">
        <f>Data!AC11</f>
        <v>1.114116168797529E-3</v>
      </c>
      <c r="X3">
        <f>Data!AD11</f>
        <v>1.1421142808386413E-3</v>
      </c>
      <c r="Y3">
        <f>Data!AE11</f>
        <v>1.1642740520886085E-3</v>
      </c>
      <c r="Z3">
        <f>Data!AF11</f>
        <v>1.1815403154102509E-3</v>
      </c>
      <c r="AA3">
        <f>Data!AG11</f>
        <v>1.1948302014945619E-3</v>
      </c>
      <c r="AB3">
        <f>Data!AH11</f>
        <v>1.2049635073090028E-3</v>
      </c>
      <c r="AC3">
        <f>Data!AI11</f>
        <v>1.2126345907518985E-3</v>
      </c>
      <c r="AD3">
        <f>Data!AJ11</f>
        <v>1.2184101630702134E-3</v>
      </c>
      <c r="AE3">
        <f>Data!AK11</f>
        <v>1.2227407807911871E-3</v>
      </c>
      <c r="AF3">
        <f>Data!AL11</f>
        <v>1.2259779596081354E-3</v>
      </c>
    </row>
    <row r="4" spans="1:32" x14ac:dyDescent="0.25">
      <c r="A4" t="s">
        <v>3</v>
      </c>
      <c r="B4">
        <f>Data!H12</f>
        <v>3</v>
      </c>
      <c r="C4">
        <f>Data!I12</f>
        <v>3</v>
      </c>
      <c r="D4">
        <f>Data!J12</f>
        <v>3</v>
      </c>
      <c r="E4">
        <f>Data!K12</f>
        <v>3</v>
      </c>
      <c r="F4">
        <f>Data!L12</f>
        <v>3</v>
      </c>
      <c r="G4">
        <f>Data!M12</f>
        <v>3</v>
      </c>
      <c r="H4">
        <f>Data!N12</f>
        <v>3</v>
      </c>
      <c r="I4">
        <f>Data!O12</f>
        <v>3</v>
      </c>
      <c r="J4">
        <f>Data!P12</f>
        <v>3</v>
      </c>
      <c r="K4">
        <f>Data!Q12</f>
        <v>3</v>
      </c>
      <c r="L4">
        <f>Data!R12</f>
        <v>3</v>
      </c>
      <c r="M4">
        <f>Data!S12</f>
        <v>3</v>
      </c>
      <c r="N4">
        <f>Data!T12</f>
        <v>3</v>
      </c>
      <c r="O4">
        <f>Data!U12</f>
        <v>3</v>
      </c>
      <c r="P4">
        <f>Data!V12</f>
        <v>3</v>
      </c>
      <c r="Q4">
        <f>Data!W12</f>
        <v>3</v>
      </c>
      <c r="R4">
        <f>Data!X12</f>
        <v>3</v>
      </c>
      <c r="S4">
        <f>Data!Y12</f>
        <v>3</v>
      </c>
      <c r="T4">
        <f>Data!Z12</f>
        <v>3</v>
      </c>
      <c r="U4">
        <f>Data!AA12</f>
        <v>3</v>
      </c>
      <c r="V4">
        <f>Data!AB12</f>
        <v>3</v>
      </c>
      <c r="W4">
        <f>Data!AC12</f>
        <v>3</v>
      </c>
      <c r="X4">
        <f>Data!AD12</f>
        <v>3</v>
      </c>
      <c r="Y4">
        <f>Data!AE12</f>
        <v>3</v>
      </c>
      <c r="Z4">
        <f>Data!AF12</f>
        <v>3</v>
      </c>
      <c r="AA4">
        <f>Data!AG12</f>
        <v>3</v>
      </c>
      <c r="AB4">
        <f>Data!AH12</f>
        <v>3</v>
      </c>
      <c r="AC4">
        <f>Data!AI12</f>
        <v>3</v>
      </c>
      <c r="AD4">
        <f>Data!AJ12</f>
        <v>3</v>
      </c>
      <c r="AE4">
        <f>Data!AK12</f>
        <v>3</v>
      </c>
      <c r="AF4">
        <f>Data!AL12</f>
        <v>3</v>
      </c>
    </row>
    <row r="5" spans="1:32" x14ac:dyDescent="0.25">
      <c r="A5" t="s">
        <v>4</v>
      </c>
      <c r="B5">
        <f>Data!H13</f>
        <v>4.2138566319580755E-3</v>
      </c>
      <c r="C5">
        <f>Data!I13</f>
        <v>5.1006768751431508E-3</v>
      </c>
      <c r="D5">
        <f>Data!J13</f>
        <v>5.9874971183280223E-3</v>
      </c>
      <c r="E5">
        <f>Data!K13</f>
        <v>6.8743173615128939E-3</v>
      </c>
      <c r="F5">
        <f>Data!L13</f>
        <v>7.7611376046979874E-3</v>
      </c>
      <c r="G5">
        <f>Data!M13</f>
        <v>8.6479578478828589E-3</v>
      </c>
      <c r="H5">
        <f>Data!N13</f>
        <v>9.5347780910677304E-3</v>
      </c>
      <c r="I5">
        <f>Data!O13</f>
        <v>1.0421598334252602E-2</v>
      </c>
      <c r="J5">
        <f>Data!P13</f>
        <v>1.1308418577437696E-2</v>
      </c>
      <c r="K5">
        <f>Data!Q13</f>
        <v>1.2195238820622567E-2</v>
      </c>
      <c r="L5">
        <f>Data!R13</f>
        <v>1.3082059063807439E-2</v>
      </c>
      <c r="M5">
        <f>Data!S13</f>
        <v>1.3968879306992532E-2</v>
      </c>
      <c r="N5">
        <f>Data!T13</f>
        <v>1.4855699550177404E-2</v>
      </c>
      <c r="O5">
        <f>Data!U13</f>
        <v>1.5742519793362275E-2</v>
      </c>
      <c r="P5">
        <f>Data!V13</f>
        <v>1.6629340036547369E-2</v>
      </c>
      <c r="Q5">
        <f>Data!W13</f>
        <v>1.751616027973224E-2</v>
      </c>
      <c r="R5">
        <f>Data!X13</f>
        <v>1.8402980522917112E-2</v>
      </c>
      <c r="S5">
        <f>Data!Y13</f>
        <v>1.9289800766102205E-2</v>
      </c>
      <c r="T5">
        <f>Data!Z13</f>
        <v>2.0176621009287077E-2</v>
      </c>
      <c r="U5">
        <f>Data!AA13</f>
        <v>2.1063441252471948E-2</v>
      </c>
      <c r="V5">
        <f>Data!AB13</f>
        <v>2.1950261495657042E-2</v>
      </c>
      <c r="W5">
        <f>Data!AC13</f>
        <v>2.2837081738841913E-2</v>
      </c>
      <c r="X5">
        <f>Data!AD13</f>
        <v>2.3723901982026785E-2</v>
      </c>
      <c r="Y5">
        <f>Data!AE13</f>
        <v>2.4610722225211656E-2</v>
      </c>
      <c r="Z5">
        <f>Data!AF13</f>
        <v>2.549754246839675E-2</v>
      </c>
      <c r="AA5">
        <f>Data!AG13</f>
        <v>2.6384362711581621E-2</v>
      </c>
      <c r="AB5">
        <f>Data!AH13</f>
        <v>2.7271182954766493E-2</v>
      </c>
      <c r="AC5">
        <f>Data!AI13</f>
        <v>2.8158003197951587E-2</v>
      </c>
      <c r="AD5">
        <f>Data!AJ13</f>
        <v>2.9044823441136458E-2</v>
      </c>
      <c r="AE5">
        <f>Data!AK13</f>
        <v>2.993164368432133E-2</v>
      </c>
      <c r="AF5">
        <f>Data!AL13</f>
        <v>3.0818463927506423E-2</v>
      </c>
    </row>
    <row r="6" spans="1:32" x14ac:dyDescent="0.25">
      <c r="A6" t="s">
        <v>5</v>
      </c>
      <c r="B6">
        <f>Data!H14</f>
        <v>1.7641947805604345E-2</v>
      </c>
      <c r="C6">
        <f>Data!I14</f>
        <v>5.1345518914747604E-2</v>
      </c>
      <c r="D6">
        <f>Data!J14</f>
        <v>7.8869239433912761E-2</v>
      </c>
      <c r="E6">
        <f>Data!K14</f>
        <v>0.12043936074535663</v>
      </c>
      <c r="F6">
        <f>Data!L14</f>
        <v>0.17261688857579932</v>
      </c>
      <c r="G6">
        <f>Data!M14</f>
        <v>0.22479441640624204</v>
      </c>
      <c r="H6">
        <f>Data!N14</f>
        <v>0.26636453771768587</v>
      </c>
      <c r="I6">
        <f>Data!O14</f>
        <v>0.29388825823685111</v>
      </c>
      <c r="J6">
        <f>Data!P14</f>
        <v>0.30994988154038999</v>
      </c>
      <c r="K6">
        <f>Data!Q14</f>
        <v>0.31864013308886613</v>
      </c>
      <c r="L6">
        <f>Data!R14</f>
        <v>0.32315037349563713</v>
      </c>
      <c r="M6">
        <f>Data!S14</f>
        <v>0.32544067136138988</v>
      </c>
      <c r="N6">
        <f>Data!T14</f>
        <v>0.32659080149166408</v>
      </c>
      <c r="O6">
        <f>Data!U14</f>
        <v>0.3271651375801809</v>
      </c>
      <c r="P6">
        <f>Data!V14</f>
        <v>0.32745113829838129</v>
      </c>
      <c r="Q6">
        <f>Data!W14</f>
        <v>0.32759335844966003</v>
      </c>
      <c r="R6">
        <f>Data!X14</f>
        <v>0.32766403139580214</v>
      </c>
      <c r="S6">
        <f>Data!Y14</f>
        <v>0.32769913851400356</v>
      </c>
      <c r="T6">
        <f>Data!Z14</f>
        <v>0.32771657514633645</v>
      </c>
      <c r="U6">
        <f>Data!AA14</f>
        <v>0.3277252346501377</v>
      </c>
      <c r="V6">
        <f>Data!AB14</f>
        <v>0.32772953501211155</v>
      </c>
      <c r="W6">
        <f>Data!AC14</f>
        <v>0.32773167055297159</v>
      </c>
      <c r="X6">
        <f>Data!AD14</f>
        <v>0.32773273104210349</v>
      </c>
      <c r="Y6">
        <f>Data!AE14</f>
        <v>0.3277332576681154</v>
      </c>
      <c r="Z6">
        <f>Data!AF14</f>
        <v>0.32773351918351784</v>
      </c>
      <c r="AA6">
        <f>Data!AG14</f>
        <v>0.32773364904838725</v>
      </c>
      <c r="AB6">
        <f>Data!AH14</f>
        <v>0.32773371353741332</v>
      </c>
      <c r="AC6">
        <f>Data!AI14</f>
        <v>0.32773374556172585</v>
      </c>
      <c r="AD6">
        <f>Data!AJ14</f>
        <v>0.32773376146453126</v>
      </c>
      <c r="AE6">
        <f>Data!AK14</f>
        <v>0.32773376936163134</v>
      </c>
      <c r="AF6">
        <f>Data!AL14</f>
        <v>0.32773377328321535</v>
      </c>
    </row>
    <row r="7" spans="1:32" x14ac:dyDescent="0.25">
      <c r="A7" t="s">
        <v>124</v>
      </c>
      <c r="B7">
        <f>Data!H15</f>
        <v>3.186067677034385E-4</v>
      </c>
      <c r="C7">
        <f>Data!I15</f>
        <v>3.3670824346963835E-4</v>
      </c>
      <c r="D7">
        <f>Data!J15</f>
        <v>3.5480971923583515E-4</v>
      </c>
      <c r="E7">
        <f>Data!K15</f>
        <v>3.7291119500203196E-4</v>
      </c>
      <c r="F7">
        <f>Data!L15</f>
        <v>3.910126707682357E-4</v>
      </c>
      <c r="G7">
        <f>Data!M15</f>
        <v>4.0911414653443251E-4</v>
      </c>
      <c r="H7">
        <f>Data!N15</f>
        <v>4.2721562230062932E-4</v>
      </c>
      <c r="I7">
        <f>Data!O15</f>
        <v>4.4531709806682612E-4</v>
      </c>
      <c r="J7">
        <f>Data!P15</f>
        <v>4.6341857383302293E-4</v>
      </c>
      <c r="K7">
        <f>Data!Q15</f>
        <v>4.8152004959921973E-4</v>
      </c>
      <c r="L7">
        <f>Data!R15</f>
        <v>4.9962152536541654E-4</v>
      </c>
      <c r="M7">
        <f>Data!S15</f>
        <v>5.1772300113162029E-4</v>
      </c>
      <c r="N7">
        <f>Data!T15</f>
        <v>5.3582447689781709E-4</v>
      </c>
      <c r="O7">
        <f>Data!U15</f>
        <v>5.539259526640139E-4</v>
      </c>
      <c r="P7">
        <f>Data!V15</f>
        <v>5.720274284302107E-4</v>
      </c>
      <c r="Q7">
        <f>Data!W15</f>
        <v>5.9012890419640751E-4</v>
      </c>
      <c r="R7">
        <f>Data!X15</f>
        <v>6.0823037996260432E-4</v>
      </c>
      <c r="S7">
        <f>Data!Y15</f>
        <v>6.2633185572880112E-4</v>
      </c>
      <c r="T7">
        <f>Data!Z15</f>
        <v>6.4443333149500487E-4</v>
      </c>
      <c r="U7">
        <f>Data!AA15</f>
        <v>6.6253480726120167E-4</v>
      </c>
      <c r="V7">
        <f>Data!AB15</f>
        <v>6.8063628302739848E-4</v>
      </c>
      <c r="W7">
        <f>Data!AC15</f>
        <v>6.9873775879359529E-4</v>
      </c>
      <c r="X7">
        <f>Data!AD15</f>
        <v>7.1683923455979209E-4</v>
      </c>
      <c r="Y7">
        <f>Data!AE15</f>
        <v>7.349407103259889E-4</v>
      </c>
      <c r="Z7">
        <f>Data!AF15</f>
        <v>7.5304218609218571E-4</v>
      </c>
      <c r="AA7">
        <f>Data!AG15</f>
        <v>7.7114366185838945E-4</v>
      </c>
      <c r="AB7">
        <f>Data!AH15</f>
        <v>7.8924513762458626E-4</v>
      </c>
      <c r="AC7">
        <f>Data!AI15</f>
        <v>8.0734661339078306E-4</v>
      </c>
      <c r="AD7">
        <f>Data!AJ15</f>
        <v>8.2544808915697987E-4</v>
      </c>
      <c r="AE7">
        <f>Data!AK15</f>
        <v>8.4354956492317668E-4</v>
      </c>
      <c r="AF7">
        <f>Data!AL15</f>
        <v>8.6165104068937348E-4</v>
      </c>
    </row>
    <row r="8" spans="1:32" x14ac:dyDescent="0.25">
      <c r="A8" t="s">
        <v>125</v>
      </c>
      <c r="B8">
        <f>Data!H16</f>
        <v>2.9671627040405578E-5</v>
      </c>
      <c r="C8">
        <f>Data!I16</f>
        <v>3.3884455367256228E-5</v>
      </c>
      <c r="D8">
        <f>Data!J16</f>
        <v>3.5329107932906753E-5</v>
      </c>
      <c r="E8">
        <f>Data!K16</f>
        <v>3.7255783503309569E-5</v>
      </c>
      <c r="F8">
        <f>Data!L16</f>
        <v>3.9814783417669883E-5</v>
      </c>
      <c r="G8">
        <f>Data!M16</f>
        <v>4.319515711642753E-5</v>
      </c>
      <c r="H8">
        <f>Data!N16</f>
        <v>4.7628535739509144E-5</v>
      </c>
      <c r="I8">
        <f>Data!O16</f>
        <v>5.3388395698055686E-5</v>
      </c>
      <c r="J8">
        <f>Data!P16</f>
        <v>6.0780683000499877E-5</v>
      </c>
      <c r="K8">
        <f>Data!Q16</f>
        <v>7.0120584834289462E-5</v>
      </c>
      <c r="L8">
        <f>Data!R16</f>
        <v>8.1690428014137938E-5</v>
      </c>
      <c r="M8">
        <f>Data!S16</f>
        <v>9.567699167511389E-5</v>
      </c>
      <c r="N8">
        <f>Data!T16</f>
        <v>1.1209463441665937E-4</v>
      </c>
      <c r="O8">
        <f>Data!U16</f>
        <v>1.3071304766038166E-4</v>
      </c>
      <c r="P8">
        <f>Data!V16</f>
        <v>1.5101972328791891E-4</v>
      </c>
      <c r="Q8">
        <f>Data!W16</f>
        <v>1.7224707341530546E-4</v>
      </c>
      <c r="R8">
        <f>Data!X16</f>
        <v>1.9347442354269201E-4</v>
      </c>
      <c r="S8">
        <f>Data!Y16</f>
        <v>2.1378109917022923E-4</v>
      </c>
      <c r="T8">
        <f>Data!Z16</f>
        <v>2.3239951241395154E-4</v>
      </c>
      <c r="U8">
        <f>Data!AA16</f>
        <v>2.4881715515549704E-4</v>
      </c>
      <c r="V8">
        <f>Data!AB16</f>
        <v>2.6280371881647296E-4</v>
      </c>
      <c r="W8">
        <f>Data!AC16</f>
        <v>2.7437356199632151E-4</v>
      </c>
      <c r="X8">
        <f>Data!AD16</f>
        <v>2.8371346383011109E-4</v>
      </c>
      <c r="Y8">
        <f>Data!AE16</f>
        <v>2.911057511325553E-4</v>
      </c>
      <c r="Z8">
        <f>Data!AF16</f>
        <v>2.9686561109110182E-4</v>
      </c>
      <c r="AA8">
        <f>Data!AG16</f>
        <v>3.0129898971418347E-4</v>
      </c>
      <c r="AB8">
        <f>Data!AH16</f>
        <v>3.046793634129411E-4</v>
      </c>
      <c r="AC8">
        <f>Data!AI16</f>
        <v>3.0723836332730134E-4</v>
      </c>
      <c r="AD8">
        <f>Data!AJ16</f>
        <v>3.091650388977042E-4</v>
      </c>
      <c r="AE8">
        <f>Data!AK16</f>
        <v>3.1060969146335472E-4</v>
      </c>
      <c r="AF8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C24" sqref="C2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Data!H17</f>
        <v>0.05</v>
      </c>
      <c r="C2">
        <f>Data!I17</f>
        <v>0.15364198013583233</v>
      </c>
      <c r="D2">
        <f>Data!J17</f>
        <v>0.23792530586934735</v>
      </c>
      <c r="E2">
        <f>Data!K17</f>
        <v>0.36522161644024215</v>
      </c>
      <c r="F2">
        <f>Data!L17</f>
        <v>0.52500000000000002</v>
      </c>
      <c r="G2">
        <f>Data!M17</f>
        <v>0.68477838355975784</v>
      </c>
      <c r="H2">
        <f>Data!N17</f>
        <v>0.81207469413065259</v>
      </c>
      <c r="I2">
        <f>Data!O17</f>
        <v>0.89635801986416774</v>
      </c>
      <c r="J2">
        <f>Data!P17</f>
        <v>0.94554203289607475</v>
      </c>
      <c r="K2">
        <f>Data!Q17</f>
        <v>0.97215338078621139</v>
      </c>
      <c r="L2">
        <f>Data!R17</f>
        <v>0.98596466989139064</v>
      </c>
      <c r="M2">
        <f>Data!S17</f>
        <v>0.9929780357229322</v>
      </c>
      <c r="N2">
        <f>Data!T17</f>
        <v>0.99649997209553587</v>
      </c>
      <c r="O2">
        <f>Data!U17</f>
        <v>0.9982587080046319</v>
      </c>
      <c r="P2">
        <f>Data!V17</f>
        <v>0.99913450136531945</v>
      </c>
      <c r="Q2">
        <f>Data!W17</f>
        <v>0.99957000888792158</v>
      </c>
      <c r="R2">
        <f>Data!X17</f>
        <v>0.99978642406827833</v>
      </c>
      <c r="S2">
        <f>Data!Y17</f>
        <v>0.99989392932640198</v>
      </c>
      <c r="T2">
        <f>Data!Z17</f>
        <v>0.99994732390151331</v>
      </c>
      <c r="U2">
        <f>Data!AA17</f>
        <v>0.99997384109344112</v>
      </c>
      <c r="V2">
        <f>Data!AB17</f>
        <v>0.99998700969136967</v>
      </c>
      <c r="W2">
        <f>Data!AC17</f>
        <v>0.99999354915923688</v>
      </c>
      <c r="X2">
        <f>Data!AD17</f>
        <v>0.99999679659632945</v>
      </c>
      <c r="Y2">
        <f>Data!AE17</f>
        <v>0.99999840923411476</v>
      </c>
      <c r="Z2">
        <f>Data!AF17</f>
        <v>0.99999921004837367</v>
      </c>
      <c r="AA2">
        <f>Data!AG17</f>
        <v>0.99999960772146745</v>
      </c>
      <c r="AB2">
        <f>Data!AH17</f>
        <v>0.99999980520020537</v>
      </c>
      <c r="AC2">
        <f>Data!AI17</f>
        <v>0.99999990326527477</v>
      </c>
      <c r="AD2">
        <f>Data!AJ17</f>
        <v>0.99999995196295466</v>
      </c>
      <c r="AE2">
        <f>Data!AK17</f>
        <v>0.99999997614550851</v>
      </c>
      <c r="AF2">
        <f>Data!AL17</f>
        <v>0.9999999881542101</v>
      </c>
    </row>
    <row r="3" spans="1:32" x14ac:dyDescent="0.25">
      <c r="A3" t="s">
        <v>2</v>
      </c>
      <c r="B3">
        <f>Data!H18</f>
        <v>1.2417684632922508E-3</v>
      </c>
      <c r="C3">
        <f>Data!I18</f>
        <v>1.2415551653788361E-3</v>
      </c>
      <c r="D3">
        <f>Data!J18</f>
        <v>1.2413418674654217E-3</v>
      </c>
      <c r="E3">
        <f>Data!K18</f>
        <v>1.2411285695520073E-3</v>
      </c>
      <c r="F3">
        <f>Data!L18</f>
        <v>1.2409152716385927E-3</v>
      </c>
      <c r="G3">
        <f>Data!M18</f>
        <v>1.240701973725178E-3</v>
      </c>
      <c r="H3">
        <f>Data!N18</f>
        <v>1.2404886758117636E-3</v>
      </c>
      <c r="I3">
        <f>Data!O18</f>
        <v>1.2402753778983492E-3</v>
      </c>
      <c r="J3">
        <f>Data!P18</f>
        <v>1.2400620799849346E-3</v>
      </c>
      <c r="K3">
        <f>Data!Q18</f>
        <v>1.2398487820715199E-3</v>
      </c>
      <c r="L3">
        <f>Data!R18</f>
        <v>1.2396354841581055E-3</v>
      </c>
      <c r="M3">
        <f>Data!S18</f>
        <v>1.2394221862446911E-3</v>
      </c>
      <c r="N3">
        <f>Data!T18</f>
        <v>1.2392088883312765E-3</v>
      </c>
      <c r="O3">
        <f>Data!U18</f>
        <v>1.2389955904178619E-3</v>
      </c>
      <c r="P3">
        <f>Data!V18</f>
        <v>1.2387822925044474E-3</v>
      </c>
      <c r="Q3">
        <f>Data!W18</f>
        <v>1.238568994591033E-3</v>
      </c>
      <c r="R3">
        <f>Data!X18</f>
        <v>1.2383556966776184E-3</v>
      </c>
      <c r="S3">
        <f>Data!Y18</f>
        <v>1.2381423987642038E-3</v>
      </c>
      <c r="T3">
        <f>Data!Z18</f>
        <v>1.2379291008507893E-3</v>
      </c>
      <c r="U3">
        <f>Data!AA18</f>
        <v>1.2377158029373749E-3</v>
      </c>
      <c r="V3">
        <f>Data!AB18</f>
        <v>1.2375025050239603E-3</v>
      </c>
      <c r="W3">
        <f>Data!AC18</f>
        <v>1.2372892071105457E-3</v>
      </c>
      <c r="X3">
        <f>Data!AD18</f>
        <v>1.2370759091971312E-3</v>
      </c>
      <c r="Y3">
        <f>Data!AE18</f>
        <v>1.2368626112837168E-3</v>
      </c>
      <c r="Z3">
        <f>Data!AF18</f>
        <v>1.2366493133703022E-3</v>
      </c>
      <c r="AA3">
        <f>Data!AG18</f>
        <v>1.2364360154568876E-3</v>
      </c>
      <c r="AB3">
        <f>Data!AH18</f>
        <v>1.2362227175434731E-3</v>
      </c>
      <c r="AC3">
        <f>Data!AI18</f>
        <v>1.2360094196300587E-3</v>
      </c>
      <c r="AD3">
        <f>Data!AJ18</f>
        <v>1.2357961217166441E-3</v>
      </c>
      <c r="AE3">
        <f>Data!AK18</f>
        <v>1.2355828238032295E-3</v>
      </c>
      <c r="AF3">
        <f>Data!AL18</f>
        <v>1.235369525889815E-3</v>
      </c>
    </row>
    <row r="4" spans="1:32" x14ac:dyDescent="0.25">
      <c r="A4" t="s">
        <v>3</v>
      </c>
      <c r="B4">
        <f>Data!H19</f>
        <v>3</v>
      </c>
      <c r="C4">
        <f>Data!I19</f>
        <v>3</v>
      </c>
      <c r="D4">
        <f>Data!J19</f>
        <v>3</v>
      </c>
      <c r="E4">
        <f>Data!K19</f>
        <v>3</v>
      </c>
      <c r="F4">
        <f>Data!L19</f>
        <v>3</v>
      </c>
      <c r="G4">
        <f>Data!M19</f>
        <v>3</v>
      </c>
      <c r="H4">
        <f>Data!N19</f>
        <v>3</v>
      </c>
      <c r="I4">
        <f>Data!O19</f>
        <v>3</v>
      </c>
      <c r="J4">
        <f>Data!P19</f>
        <v>3</v>
      </c>
      <c r="K4">
        <f>Data!Q19</f>
        <v>3</v>
      </c>
      <c r="L4">
        <f>Data!R19</f>
        <v>3</v>
      </c>
      <c r="M4">
        <f>Data!S19</f>
        <v>3</v>
      </c>
      <c r="N4">
        <f>Data!T19</f>
        <v>3</v>
      </c>
      <c r="O4">
        <f>Data!U19</f>
        <v>3</v>
      </c>
      <c r="P4">
        <f>Data!V19</f>
        <v>3</v>
      </c>
      <c r="Q4">
        <f>Data!W19</f>
        <v>3</v>
      </c>
      <c r="R4">
        <f>Data!X19</f>
        <v>3</v>
      </c>
      <c r="S4">
        <f>Data!Y19</f>
        <v>3</v>
      </c>
      <c r="T4">
        <f>Data!Z19</f>
        <v>3</v>
      </c>
      <c r="U4">
        <f>Data!AA19</f>
        <v>3</v>
      </c>
      <c r="V4">
        <f>Data!AB19</f>
        <v>3</v>
      </c>
      <c r="W4">
        <f>Data!AC19</f>
        <v>3</v>
      </c>
      <c r="X4">
        <f>Data!AD19</f>
        <v>3</v>
      </c>
      <c r="Y4">
        <f>Data!AE19</f>
        <v>3</v>
      </c>
      <c r="Z4">
        <f>Data!AF19</f>
        <v>3</v>
      </c>
      <c r="AA4">
        <f>Data!AG19</f>
        <v>3</v>
      </c>
      <c r="AB4">
        <f>Data!AH19</f>
        <v>3</v>
      </c>
      <c r="AC4">
        <f>Data!AI19</f>
        <v>3</v>
      </c>
      <c r="AD4">
        <f>Data!AJ19</f>
        <v>3</v>
      </c>
      <c r="AE4">
        <f>Data!AK19</f>
        <v>3</v>
      </c>
      <c r="AF4">
        <f>Data!AL19</f>
        <v>3</v>
      </c>
    </row>
    <row r="5" spans="1:32" x14ac:dyDescent="0.25">
      <c r="A5" t="s">
        <v>4</v>
      </c>
      <c r="B5">
        <f>Data!H20</f>
        <v>3</v>
      </c>
      <c r="C5">
        <f>Data!I20</f>
        <v>3</v>
      </c>
      <c r="D5">
        <f>Data!J20</f>
        <v>3</v>
      </c>
      <c r="E5">
        <f>Data!K20</f>
        <v>3</v>
      </c>
      <c r="F5">
        <f>Data!L20</f>
        <v>3</v>
      </c>
      <c r="G5">
        <f>Data!M20</f>
        <v>3</v>
      </c>
      <c r="H5">
        <f>Data!N20</f>
        <v>3</v>
      </c>
      <c r="I5">
        <f>Data!O20</f>
        <v>3</v>
      </c>
      <c r="J5">
        <f>Data!P20</f>
        <v>3</v>
      </c>
      <c r="K5">
        <f>Data!Q20</f>
        <v>3</v>
      </c>
      <c r="L5">
        <f>Data!R20</f>
        <v>3</v>
      </c>
      <c r="M5">
        <f>Data!S20</f>
        <v>3</v>
      </c>
      <c r="N5">
        <f>Data!T20</f>
        <v>3</v>
      </c>
      <c r="O5">
        <f>Data!U20</f>
        <v>3</v>
      </c>
      <c r="P5">
        <f>Data!V20</f>
        <v>3</v>
      </c>
      <c r="Q5">
        <f>Data!W20</f>
        <v>3</v>
      </c>
      <c r="R5">
        <f>Data!X20</f>
        <v>3</v>
      </c>
      <c r="S5">
        <f>Data!Y20</f>
        <v>3</v>
      </c>
      <c r="T5">
        <f>Data!Z20</f>
        <v>3</v>
      </c>
      <c r="U5">
        <f>Data!AA20</f>
        <v>3</v>
      </c>
      <c r="V5">
        <f>Data!AB20</f>
        <v>3</v>
      </c>
      <c r="W5">
        <f>Data!AC20</f>
        <v>3</v>
      </c>
      <c r="X5">
        <f>Data!AD20</f>
        <v>3</v>
      </c>
      <c r="Y5">
        <f>Data!AE20</f>
        <v>3</v>
      </c>
      <c r="Z5">
        <f>Data!AF20</f>
        <v>3</v>
      </c>
      <c r="AA5">
        <f>Data!AG20</f>
        <v>3</v>
      </c>
      <c r="AB5">
        <f>Data!AH20</f>
        <v>3</v>
      </c>
      <c r="AC5">
        <f>Data!AI20</f>
        <v>3</v>
      </c>
      <c r="AD5">
        <f>Data!AJ20</f>
        <v>3</v>
      </c>
      <c r="AE5">
        <f>Data!AK20</f>
        <v>3</v>
      </c>
      <c r="AF5">
        <f>Data!AL20</f>
        <v>3</v>
      </c>
    </row>
    <row r="6" spans="1:32" x14ac:dyDescent="0.25">
      <c r="A6" t="s">
        <v>5</v>
      </c>
      <c r="B6">
        <f>Data!H21</f>
        <v>0</v>
      </c>
      <c r="C6">
        <f>Data!I21</f>
        <v>4.8419492105938079E-3</v>
      </c>
      <c r="D6">
        <f>Data!J21</f>
        <v>6.5023383380717441E-3</v>
      </c>
      <c r="E6">
        <f>Data!K21</f>
        <v>8.7167331658230592E-3</v>
      </c>
      <c r="F6">
        <f>Data!L21</f>
        <v>1.1657880218095483E-2</v>
      </c>
      <c r="G6">
        <f>Data!M21</f>
        <v>1.5543060551196652E-2</v>
      </c>
      <c r="H6">
        <f>Data!N21</f>
        <v>2.063849584047197E-2</v>
      </c>
      <c r="I6">
        <f>Data!O21</f>
        <v>2.7258501977836708E-2</v>
      </c>
      <c r="J6">
        <f>Data!P21</f>
        <v>3.5754713285670814E-2</v>
      </c>
      <c r="K6">
        <f>Data!Q21</f>
        <v>4.6489385292813434E-2</v>
      </c>
      <c r="L6">
        <f>Data!R21</f>
        <v>5.9787005965916053E-2</v>
      </c>
      <c r="M6">
        <f>Data!S21</f>
        <v>7.5862247020851009E-2</v>
      </c>
      <c r="N6">
        <f>Data!T21</f>
        <v>9.4731611292255713E-2</v>
      </c>
      <c r="O6">
        <f>Data!U21</f>
        <v>0.11613039717046947</v>
      </c>
      <c r="P6">
        <f>Data!V21</f>
        <v>0.13946956136044295</v>
      </c>
      <c r="Q6">
        <f>Data!W21</f>
        <v>0.16386688857579934</v>
      </c>
      <c r="R6">
        <f>Data!X21</f>
        <v>0.18826421579115574</v>
      </c>
      <c r="S6">
        <f>Data!Y21</f>
        <v>0.21160337998112919</v>
      </c>
      <c r="T6">
        <f>Data!Z21</f>
        <v>0.23300216585934294</v>
      </c>
      <c r="U6">
        <f>Data!AA21</f>
        <v>0.25187153013074765</v>
      </c>
      <c r="V6">
        <f>Data!AB21</f>
        <v>0.26794677118568261</v>
      </c>
      <c r="W6">
        <f>Data!AC21</f>
        <v>0.2812443918587853</v>
      </c>
      <c r="X6">
        <f>Data!AD21</f>
        <v>0.29197906386592787</v>
      </c>
      <c r="Y6">
        <f>Data!AE21</f>
        <v>0.30047527517376199</v>
      </c>
      <c r="Z6">
        <f>Data!AF21</f>
        <v>0.30709528131112673</v>
      </c>
      <c r="AA6">
        <f>Data!AG21</f>
        <v>0.31219071660040204</v>
      </c>
      <c r="AB6">
        <f>Data!AH21</f>
        <v>0.31607589693350319</v>
      </c>
      <c r="AC6">
        <f>Data!AI21</f>
        <v>0.31901704398577563</v>
      </c>
      <c r="AD6">
        <f>Data!AJ21</f>
        <v>0.32123143881352695</v>
      </c>
      <c r="AE6">
        <f>Data!AK21</f>
        <v>0.32289182794100485</v>
      </c>
      <c r="AF6">
        <f>Data!AL21</f>
        <v>0.32413298494392645</v>
      </c>
    </row>
    <row r="7" spans="1:32" x14ac:dyDescent="0.25">
      <c r="A7" t="s">
        <v>124</v>
      </c>
      <c r="B7">
        <f>Data!H22</f>
        <v>4.5128616403477108E-4</v>
      </c>
      <c r="C7">
        <f>Data!I22</f>
        <v>4.6496499325658983E-4</v>
      </c>
      <c r="D7">
        <f>Data!J22</f>
        <v>4.7864382247840911E-4</v>
      </c>
      <c r="E7">
        <f>Data!K22</f>
        <v>4.9232265170023187E-4</v>
      </c>
      <c r="F7">
        <f>Data!L22</f>
        <v>5.0600148092205116E-4</v>
      </c>
      <c r="G7">
        <f>Data!M22</f>
        <v>5.1968031014387045E-4</v>
      </c>
      <c r="H7">
        <f>Data!N22</f>
        <v>5.3335913936568974E-4</v>
      </c>
      <c r="I7">
        <f>Data!O22</f>
        <v>5.4703796858750903E-4</v>
      </c>
      <c r="J7">
        <f>Data!P22</f>
        <v>5.6071679780933179E-4</v>
      </c>
      <c r="K7">
        <f>Data!Q22</f>
        <v>5.7439562703115107E-4</v>
      </c>
      <c r="L7">
        <f>Data!R22</f>
        <v>5.8807445625297036E-4</v>
      </c>
      <c r="M7">
        <f>Data!S22</f>
        <v>6.0175328547478965E-4</v>
      </c>
      <c r="N7">
        <f>Data!T22</f>
        <v>6.1543211469661241E-4</v>
      </c>
      <c r="O7">
        <f>Data!U22</f>
        <v>6.291109439184317E-4</v>
      </c>
      <c r="P7">
        <f>Data!V22</f>
        <v>6.4278977314025099E-4</v>
      </c>
      <c r="Q7">
        <f>Data!W22</f>
        <v>6.5646860236207027E-4</v>
      </c>
      <c r="R7">
        <f>Data!X22</f>
        <v>6.7014743158388956E-4</v>
      </c>
      <c r="S7">
        <f>Data!Y22</f>
        <v>6.8382626080571232E-4</v>
      </c>
      <c r="T7">
        <f>Data!Z22</f>
        <v>6.9750509002753161E-4</v>
      </c>
      <c r="U7">
        <f>Data!AA22</f>
        <v>7.111839192493509E-4</v>
      </c>
      <c r="V7">
        <f>Data!AB22</f>
        <v>7.2486274847117019E-4</v>
      </c>
      <c r="W7">
        <f>Data!AC22</f>
        <v>7.3854157769298948E-4</v>
      </c>
      <c r="X7">
        <f>Data!AD22</f>
        <v>7.5222040691481223E-4</v>
      </c>
      <c r="Y7">
        <f>Data!AE22</f>
        <v>7.6589923613663152E-4</v>
      </c>
      <c r="Z7">
        <f>Data!AF22</f>
        <v>7.7957806535845081E-4</v>
      </c>
      <c r="AA7">
        <f>Data!AG22</f>
        <v>7.932568945802701E-4</v>
      </c>
      <c r="AB7">
        <f>Data!AH22</f>
        <v>8.0693572380209286E-4</v>
      </c>
      <c r="AC7">
        <f>Data!AI22</f>
        <v>8.2061455302391215E-4</v>
      </c>
      <c r="AD7">
        <f>Data!AJ22</f>
        <v>8.3429338224573144E-4</v>
      </c>
      <c r="AE7">
        <f>Data!AK22</f>
        <v>8.4797221146755072E-4</v>
      </c>
      <c r="AF7">
        <f>Data!AL22</f>
        <v>8.6165104068937001E-4</v>
      </c>
    </row>
    <row r="8" spans="1:32" x14ac:dyDescent="0.25">
      <c r="A8" t="s">
        <v>125</v>
      </c>
      <c r="B8">
        <f>Data!H23</f>
        <v>0</v>
      </c>
      <c r="C8">
        <f>Data!I23</f>
        <v>4.6511978851365776E-6</v>
      </c>
      <c r="D8">
        <f>Data!J23</f>
        <v>6.2461750446103416E-6</v>
      </c>
      <c r="E8">
        <f>Data!K23</f>
        <v>8.3733325367128191E-6</v>
      </c>
      <c r="F8">
        <f>Data!L23</f>
        <v>1.1198611438745645E-5</v>
      </c>
      <c r="G8">
        <f>Data!M23</f>
        <v>1.4930732897012287E-5</v>
      </c>
      <c r="H8">
        <f>Data!N23</f>
        <v>1.9825430633509433E-5</v>
      </c>
      <c r="I8">
        <f>Data!O23</f>
        <v>2.6184637887962621E-5</v>
      </c>
      <c r="J8">
        <f>Data!P23</f>
        <v>3.4346136149904345E-5</v>
      </c>
      <c r="K8">
        <f>Data!Q23</f>
        <v>4.465790968689553E-5</v>
      </c>
      <c r="L8">
        <f>Data!R23</f>
        <v>5.7431663078765201E-5</v>
      </c>
      <c r="M8">
        <f>Data!S23</f>
        <v>7.2873610927822591E-5</v>
      </c>
      <c r="N8">
        <f>Data!T23</f>
        <v>9.0999605930208407E-5</v>
      </c>
      <c r="O8">
        <f>Data!U23</f>
        <v>1.1155537454576398E-4</v>
      </c>
      <c r="P8">
        <f>Data!V23</f>
        <v>1.3397507917293147E-4</v>
      </c>
      <c r="Q8">
        <f>Data!W23</f>
        <v>1.5741125989510269E-4</v>
      </c>
      <c r="R8">
        <f>Data!X23</f>
        <v>1.8084744061727391E-4</v>
      </c>
      <c r="S8">
        <f>Data!Y23</f>
        <v>2.0326714524444137E-4</v>
      </c>
      <c r="T8">
        <f>Data!Z23</f>
        <v>2.2382291385999697E-4</v>
      </c>
      <c r="U8">
        <f>Data!AA23</f>
        <v>2.4194890886238276E-4</v>
      </c>
      <c r="V8">
        <f>Data!AB23</f>
        <v>2.5739085671144015E-4</v>
      </c>
      <c r="W8">
        <f>Data!AC23</f>
        <v>2.7016461010330987E-4</v>
      </c>
      <c r="X8">
        <f>Data!AD23</f>
        <v>2.8047638364030105E-4</v>
      </c>
      <c r="Y8">
        <f>Data!AE23</f>
        <v>2.8863788190224276E-4</v>
      </c>
      <c r="Z8">
        <f>Data!AF23</f>
        <v>2.9499708915669594E-4</v>
      </c>
      <c r="AA8">
        <f>Data!AG23</f>
        <v>2.9989178689319312E-4</v>
      </c>
      <c r="AB8">
        <f>Data!AH23</f>
        <v>3.0362390835145974E-4</v>
      </c>
      <c r="AC8">
        <f>Data!AI23</f>
        <v>3.0644918725349253E-4</v>
      </c>
      <c r="AD8">
        <f>Data!AJ23</f>
        <v>3.0857634474559505E-4</v>
      </c>
      <c r="AE8">
        <f>Data!AK23</f>
        <v>3.1017132190506877E-4</v>
      </c>
      <c r="AF8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Data!H24</f>
        <v>0.05</v>
      </c>
      <c r="C2">
        <f>Data!I24</f>
        <v>0.15364198013583233</v>
      </c>
      <c r="D2">
        <f>Data!J24</f>
        <v>0.23792530586934735</v>
      </c>
      <c r="E2">
        <f>Data!K24</f>
        <v>0.36522161644024215</v>
      </c>
      <c r="F2">
        <f>Data!L24</f>
        <v>0.52500000000000002</v>
      </c>
      <c r="G2">
        <f>Data!M24</f>
        <v>0.68477838355975784</v>
      </c>
      <c r="H2">
        <f>Data!N24</f>
        <v>0.81207469413065259</v>
      </c>
      <c r="I2">
        <f>Data!O24</f>
        <v>0.89635801986416774</v>
      </c>
      <c r="J2">
        <f>Data!P24</f>
        <v>0.94554203289607475</v>
      </c>
      <c r="K2">
        <f>Data!Q24</f>
        <v>0.97215338078621139</v>
      </c>
      <c r="L2">
        <f>Data!R24</f>
        <v>0.98596466989139064</v>
      </c>
      <c r="M2">
        <f>Data!S24</f>
        <v>0.9929780357229322</v>
      </c>
      <c r="N2">
        <f>Data!T24</f>
        <v>0.99649997209553587</v>
      </c>
      <c r="O2">
        <f>Data!U24</f>
        <v>0.9982587080046319</v>
      </c>
      <c r="P2">
        <f>Data!V24</f>
        <v>0.99913450136531945</v>
      </c>
      <c r="Q2">
        <f>Data!W24</f>
        <v>0.99957000888792158</v>
      </c>
      <c r="R2">
        <f>Data!X24</f>
        <v>0.99978642406827833</v>
      </c>
      <c r="S2">
        <f>Data!Y24</f>
        <v>0.99989392932640198</v>
      </c>
      <c r="T2">
        <f>Data!Z24</f>
        <v>0.99994732390151331</v>
      </c>
      <c r="U2">
        <f>Data!AA24</f>
        <v>0.99997384109344112</v>
      </c>
      <c r="V2">
        <f>Data!AB24</f>
        <v>0.99998700969136967</v>
      </c>
      <c r="W2">
        <f>Data!AC24</f>
        <v>0.99999354915923688</v>
      </c>
      <c r="X2">
        <f>Data!AD24</f>
        <v>0.99999679659632945</v>
      </c>
      <c r="Y2">
        <f>Data!AE24</f>
        <v>0.99999840923411476</v>
      </c>
      <c r="Z2">
        <f>Data!AF24</f>
        <v>0.99999921004837367</v>
      </c>
      <c r="AA2">
        <f>Data!AG24</f>
        <v>0.99999960772146745</v>
      </c>
      <c r="AB2">
        <f>Data!AH24</f>
        <v>0.99999980520020537</v>
      </c>
      <c r="AC2">
        <f>Data!AI24</f>
        <v>0.99999990326527477</v>
      </c>
      <c r="AD2">
        <f>Data!AJ24</f>
        <v>0.99999995196295466</v>
      </c>
      <c r="AE2">
        <f>Data!AK24</f>
        <v>0.99999997614550851</v>
      </c>
      <c r="AF2">
        <f>Data!AL24</f>
        <v>0.9999999881542101</v>
      </c>
    </row>
    <row r="3" spans="1:32" x14ac:dyDescent="0.25">
      <c r="A3" t="s">
        <v>2</v>
      </c>
      <c r="B3">
        <f>Data!H25</f>
        <v>0.29946959893376196</v>
      </c>
      <c r="C3">
        <f>Data!I25</f>
        <v>0.29738693021273471</v>
      </c>
      <c r="D3">
        <f>Data!J25</f>
        <v>0.29667274665769744</v>
      </c>
      <c r="E3">
        <f>Data!K25</f>
        <v>0.29572026850413236</v>
      </c>
      <c r="F3">
        <f>Data!L25</f>
        <v>0.29445519225006772</v>
      </c>
      <c r="G3">
        <f>Data!M25</f>
        <v>0.29278405874507424</v>
      </c>
      <c r="H3">
        <f>Data!N25</f>
        <v>0.29059235799906613</v>
      </c>
      <c r="I3">
        <f>Data!O25</f>
        <v>0.28774489324558783</v>
      </c>
      <c r="J3">
        <f>Data!P25</f>
        <v>0.28409041593315565</v>
      </c>
      <c r="K3">
        <f>Data!Q25</f>
        <v>0.27947310900832301</v>
      </c>
      <c r="L3">
        <f>Data!R25</f>
        <v>0.27375340038780249</v>
      </c>
      <c r="M3">
        <f>Data!S25</f>
        <v>0.26683895327736284</v>
      </c>
      <c r="N3">
        <f>Data!T25</f>
        <v>0.25872266930896826</v>
      </c>
      <c r="O3">
        <f>Data!U25</f>
        <v>0.24951840464650404</v>
      </c>
      <c r="P3">
        <f>Data!V25</f>
        <v>0.23947952461715002</v>
      </c>
      <c r="Q3">
        <f>Data!W25</f>
        <v>0.22898549668374718</v>
      </c>
      <c r="R3">
        <f>Data!X25</f>
        <v>0.21849146875034436</v>
      </c>
      <c r="S3">
        <f>Data!Y25</f>
        <v>0.20845258872099034</v>
      </c>
      <c r="T3">
        <f>Data!Z25</f>
        <v>0.19924832405852613</v>
      </c>
      <c r="U3">
        <f>Data!AA25</f>
        <v>0.19113204009013152</v>
      </c>
      <c r="V3">
        <f>Data!AB25</f>
        <v>0.18421759297969187</v>
      </c>
      <c r="W3">
        <f>Data!AC25</f>
        <v>0.17849788435917135</v>
      </c>
      <c r="X3">
        <f>Data!AD25</f>
        <v>0.17388057743433874</v>
      </c>
      <c r="Y3">
        <f>Data!AE25</f>
        <v>0.17022610012190656</v>
      </c>
      <c r="Z3">
        <f>Data!AF25</f>
        <v>0.16737863536842829</v>
      </c>
      <c r="AA3">
        <f>Data!AG25</f>
        <v>0.16518693462242012</v>
      </c>
      <c r="AB3">
        <f>Data!AH25</f>
        <v>0.16351580111742667</v>
      </c>
      <c r="AC3">
        <f>Data!AI25</f>
        <v>0.16225072486336203</v>
      </c>
      <c r="AD3">
        <f>Data!AJ25</f>
        <v>0.16129824670979698</v>
      </c>
      <c r="AE3">
        <f>Data!AK25</f>
        <v>0.16058406315475965</v>
      </c>
      <c r="AF3">
        <f>Data!AL25</f>
        <v>0.16005020400931197</v>
      </c>
    </row>
    <row r="4" spans="1:32" x14ac:dyDescent="0.25">
      <c r="A4" t="s">
        <v>3</v>
      </c>
      <c r="B4">
        <f>Data!H26</f>
        <v>0.29946959893376196</v>
      </c>
      <c r="C4">
        <f>Data!I26</f>
        <v>0.29946959893376196</v>
      </c>
      <c r="D4">
        <f>Data!J26</f>
        <v>0.29946959893376196</v>
      </c>
      <c r="E4">
        <f>Data!K26</f>
        <v>0.29946959893376196</v>
      </c>
      <c r="F4">
        <f>Data!L26</f>
        <v>0.29946959893376196</v>
      </c>
      <c r="G4">
        <f>Data!M26</f>
        <v>0.29946959893376196</v>
      </c>
      <c r="H4">
        <f>Data!N26</f>
        <v>0.29946959893376196</v>
      </c>
      <c r="I4">
        <f>Data!O26</f>
        <v>0.29946959893376196</v>
      </c>
      <c r="J4">
        <f>Data!P26</f>
        <v>0.29946959893376196</v>
      </c>
      <c r="K4">
        <f>Data!Q26</f>
        <v>0.29946959893376196</v>
      </c>
      <c r="L4">
        <f>Data!R26</f>
        <v>0.29946959893376196</v>
      </c>
      <c r="M4">
        <f>Data!S26</f>
        <v>0.29946959893376196</v>
      </c>
      <c r="N4">
        <f>Data!T26</f>
        <v>0.29946959893376196</v>
      </c>
      <c r="O4">
        <f>Data!U26</f>
        <v>0.29946959893376196</v>
      </c>
      <c r="P4">
        <f>Data!V26</f>
        <v>0.29946959893376196</v>
      </c>
      <c r="Q4">
        <f>Data!W26</f>
        <v>0.29946959893376196</v>
      </c>
      <c r="R4">
        <f>Data!X26</f>
        <v>0.29946959893376196</v>
      </c>
      <c r="S4">
        <f>Data!Y26</f>
        <v>0.29946959893376196</v>
      </c>
      <c r="T4">
        <f>Data!Z26</f>
        <v>0.29946959893376196</v>
      </c>
      <c r="U4">
        <f>Data!AA26</f>
        <v>0.29946959893376196</v>
      </c>
      <c r="V4">
        <f>Data!AB26</f>
        <v>0.29946959893376196</v>
      </c>
      <c r="W4">
        <f>Data!AC26</f>
        <v>0.29946959893376196</v>
      </c>
      <c r="X4">
        <f>Data!AD26</f>
        <v>0.29946959893376196</v>
      </c>
      <c r="Y4">
        <f>Data!AE26</f>
        <v>0.29946959893376196</v>
      </c>
      <c r="Z4">
        <f>Data!AF26</f>
        <v>0.29946959893376196</v>
      </c>
      <c r="AA4">
        <f>Data!AG26</f>
        <v>0.29946959893376196</v>
      </c>
      <c r="AB4">
        <f>Data!AH26</f>
        <v>0.29946959893376196</v>
      </c>
      <c r="AC4">
        <f>Data!AI26</f>
        <v>0.29946959893376196</v>
      </c>
      <c r="AD4">
        <f>Data!AJ26</f>
        <v>0.29946959893376196</v>
      </c>
      <c r="AE4">
        <f>Data!AK26</f>
        <v>0.29946959893376196</v>
      </c>
      <c r="AF4">
        <f>Data!AL26</f>
        <v>0.29946959893376196</v>
      </c>
    </row>
    <row r="5" spans="1:32" x14ac:dyDescent="0.25">
      <c r="A5" t="s">
        <v>4</v>
      </c>
      <c r="B5">
        <f>Data!H27</f>
        <v>3</v>
      </c>
      <c r="C5">
        <f>Data!I27</f>
        <v>3</v>
      </c>
      <c r="D5">
        <f>Data!J27</f>
        <v>3</v>
      </c>
      <c r="E5">
        <f>Data!K27</f>
        <v>3</v>
      </c>
      <c r="F5">
        <f>Data!L27</f>
        <v>3</v>
      </c>
      <c r="G5">
        <f>Data!M27</f>
        <v>3</v>
      </c>
      <c r="H5">
        <f>Data!N27</f>
        <v>3</v>
      </c>
      <c r="I5">
        <f>Data!O27</f>
        <v>3</v>
      </c>
      <c r="J5">
        <f>Data!P27</f>
        <v>3</v>
      </c>
      <c r="K5">
        <f>Data!Q27</f>
        <v>3</v>
      </c>
      <c r="L5">
        <f>Data!R27</f>
        <v>3</v>
      </c>
      <c r="M5">
        <f>Data!S27</f>
        <v>3</v>
      </c>
      <c r="N5">
        <f>Data!T27</f>
        <v>3</v>
      </c>
      <c r="O5">
        <f>Data!U27</f>
        <v>3</v>
      </c>
      <c r="P5">
        <f>Data!V27</f>
        <v>3</v>
      </c>
      <c r="Q5">
        <f>Data!W27</f>
        <v>3</v>
      </c>
      <c r="R5">
        <f>Data!X27</f>
        <v>3</v>
      </c>
      <c r="S5">
        <f>Data!Y27</f>
        <v>3</v>
      </c>
      <c r="T5">
        <f>Data!Z27</f>
        <v>3</v>
      </c>
      <c r="U5">
        <f>Data!AA27</f>
        <v>3</v>
      </c>
      <c r="V5">
        <f>Data!AB27</f>
        <v>3</v>
      </c>
      <c r="W5">
        <f>Data!AC27</f>
        <v>3</v>
      </c>
      <c r="X5">
        <f>Data!AD27</f>
        <v>3</v>
      </c>
      <c r="Y5">
        <f>Data!AE27</f>
        <v>3</v>
      </c>
      <c r="Z5">
        <f>Data!AF27</f>
        <v>3</v>
      </c>
      <c r="AA5">
        <f>Data!AG27</f>
        <v>3</v>
      </c>
      <c r="AB5">
        <f>Data!AH27</f>
        <v>3</v>
      </c>
      <c r="AC5">
        <f>Data!AI27</f>
        <v>3</v>
      </c>
      <c r="AD5">
        <f>Data!AJ27</f>
        <v>3</v>
      </c>
      <c r="AE5">
        <f>Data!AK27</f>
        <v>3</v>
      </c>
      <c r="AF5">
        <f>Data!AL27</f>
        <v>3</v>
      </c>
    </row>
    <row r="6" spans="1:32" x14ac:dyDescent="0.25">
      <c r="A6" t="s">
        <v>5</v>
      </c>
      <c r="B6">
        <f>Data!H28</f>
        <v>0</v>
      </c>
      <c r="C6">
        <f>Data!I28</f>
        <v>1.2233156446257681E-3</v>
      </c>
      <c r="D6">
        <f>Data!J28</f>
        <v>1.6428119894792467E-3</v>
      </c>
      <c r="E6">
        <f>Data!K28</f>
        <v>2.2022775514557529E-3</v>
      </c>
      <c r="F6">
        <f>Data!L28</f>
        <v>2.945356639174761E-3</v>
      </c>
      <c r="G6">
        <f>Data!M28</f>
        <v>3.9269451848117651E-3</v>
      </c>
      <c r="H6">
        <f>Data!N28</f>
        <v>5.2143039394039635E-3</v>
      </c>
      <c r="I6">
        <f>Data!O28</f>
        <v>6.8868446297602999E-3</v>
      </c>
      <c r="J6">
        <f>Data!P28</f>
        <v>9.033407462385545E-3</v>
      </c>
      <c r="K6">
        <f>Data!Q28</f>
        <v>1.1745516085402967E-2</v>
      </c>
      <c r="L6">
        <f>Data!R28</f>
        <v>1.5105152194372085E-2</v>
      </c>
      <c r="M6">
        <f>Data!S28</f>
        <v>1.916655247312897E-2</v>
      </c>
      <c r="N6">
        <f>Data!T28</f>
        <v>2.3933886353221655E-2</v>
      </c>
      <c r="O6">
        <f>Data!U28</f>
        <v>2.9340277127321797E-2</v>
      </c>
      <c r="P6">
        <f>Data!V28</f>
        <v>3.5236903350417306E-2</v>
      </c>
      <c r="Q6">
        <f>Data!W28</f>
        <v>4.1400873844841243E-2</v>
      </c>
      <c r="R6">
        <f>Data!X28</f>
        <v>4.756484433926518E-2</v>
      </c>
      <c r="S6">
        <f>Data!Y28</f>
        <v>5.3461470562360683E-2</v>
      </c>
      <c r="T6">
        <f>Data!Z28</f>
        <v>5.8867861336460832E-2</v>
      </c>
      <c r="U6">
        <f>Data!AA28</f>
        <v>6.3635195216553517E-2</v>
      </c>
      <c r="V6">
        <f>Data!AB28</f>
        <v>6.7696595495310402E-2</v>
      </c>
      <c r="W6">
        <f>Data!AC28</f>
        <v>7.1056231604279527E-2</v>
      </c>
      <c r="X6">
        <f>Data!AD28</f>
        <v>7.3768340227296947E-2</v>
      </c>
      <c r="Y6">
        <f>Data!AE28</f>
        <v>7.5914903059922184E-2</v>
      </c>
      <c r="Z6">
        <f>Data!AF28</f>
        <v>7.7587443750278526E-2</v>
      </c>
      <c r="AA6">
        <f>Data!AG28</f>
        <v>7.8874802504870736E-2</v>
      </c>
      <c r="AB6">
        <f>Data!AH28</f>
        <v>7.9856391050507722E-2</v>
      </c>
      <c r="AC6">
        <f>Data!AI28</f>
        <v>8.0599470138226728E-2</v>
      </c>
      <c r="AD6">
        <f>Data!AJ28</f>
        <v>8.1158935700203244E-2</v>
      </c>
      <c r="AE6">
        <f>Data!AK28</f>
        <v>8.1578432045056715E-2</v>
      </c>
      <c r="AF6">
        <f>Data!AL28</f>
        <v>8.18920096381031E-2</v>
      </c>
    </row>
    <row r="7" spans="1:32" x14ac:dyDescent="0.25">
      <c r="A7" t="s">
        <v>124</v>
      </c>
      <c r="B7">
        <f>Data!H29</f>
        <v>2.2196156186230963E-2</v>
      </c>
      <c r="C7">
        <f>Data!I29</f>
        <v>3.8787446444274565E-2</v>
      </c>
      <c r="D7">
        <f>Data!J29</f>
        <v>5.5378736702316189E-2</v>
      </c>
      <c r="E7">
        <f>Data!K29</f>
        <v>7.1970026960350708E-2</v>
      </c>
      <c r="F7">
        <f>Data!L29</f>
        <v>8.8561317218392333E-2</v>
      </c>
      <c r="G7">
        <f>Data!M29</f>
        <v>0.10515260747643396</v>
      </c>
      <c r="H7">
        <f>Data!N29</f>
        <v>0.12174389773446848</v>
      </c>
      <c r="I7">
        <f>Data!O29</f>
        <v>0.1383351879925101</v>
      </c>
      <c r="J7">
        <f>Data!P29</f>
        <v>0.15492647825055172</v>
      </c>
      <c r="K7">
        <f>Data!Q29</f>
        <v>0.17151776850858624</v>
      </c>
      <c r="L7">
        <f>Data!R29</f>
        <v>0.18810905876662787</v>
      </c>
      <c r="M7">
        <f>Data!S29</f>
        <v>0.20470034902466949</v>
      </c>
      <c r="N7">
        <f>Data!T29</f>
        <v>0.22129163928270401</v>
      </c>
      <c r="O7">
        <f>Data!U29</f>
        <v>0.23788292954074564</v>
      </c>
      <c r="P7">
        <f>Data!V29</f>
        <v>0.25447421979878726</v>
      </c>
      <c r="Q7">
        <f>Data!W29</f>
        <v>0.27106551005682178</v>
      </c>
      <c r="R7">
        <f>Data!X29</f>
        <v>0.2876568003148634</v>
      </c>
      <c r="S7">
        <f>Data!Y29</f>
        <v>0.30424809057290503</v>
      </c>
      <c r="T7">
        <f>Data!Z29</f>
        <v>0.32083938083093955</v>
      </c>
      <c r="U7">
        <f>Data!AA29</f>
        <v>0.33743067108898117</v>
      </c>
      <c r="V7">
        <f>Data!AB29</f>
        <v>0.3540219613470228</v>
      </c>
      <c r="W7">
        <f>Data!AC29</f>
        <v>0.37061325160505731</v>
      </c>
      <c r="X7">
        <f>Data!AD29</f>
        <v>0.38720454186309894</v>
      </c>
      <c r="Y7">
        <f>Data!AE29</f>
        <v>0.40379583212114056</v>
      </c>
      <c r="Z7">
        <f>Data!AF29</f>
        <v>0.42038712237917508</v>
      </c>
      <c r="AA7">
        <f>Data!AG29</f>
        <v>0.43697841263721671</v>
      </c>
      <c r="AB7">
        <f>Data!AH29</f>
        <v>0.45356970289525833</v>
      </c>
      <c r="AC7">
        <f>Data!AI29</f>
        <v>0.47016099315329285</v>
      </c>
      <c r="AD7">
        <f>Data!AJ29</f>
        <v>0.48675228341133447</v>
      </c>
      <c r="AE7">
        <f>Data!AK29</f>
        <v>0.5033435736693761</v>
      </c>
      <c r="AF7">
        <f>Data!AL29</f>
        <v>0.51993486392741062</v>
      </c>
    </row>
    <row r="8" spans="1:32" x14ac:dyDescent="0.25">
      <c r="A8" t="s">
        <v>125</v>
      </c>
      <c r="B8">
        <f>Data!H30</f>
        <v>1.2919974477595432E-4</v>
      </c>
      <c r="C8">
        <f>Data!I30</f>
        <v>2.6830066517916028E-3</v>
      </c>
      <c r="D8">
        <f>Data!J30</f>
        <v>3.5587517366035969E-3</v>
      </c>
      <c r="E8">
        <f>Data!K30</f>
        <v>4.7266980656559621E-3</v>
      </c>
      <c r="F8">
        <f>Data!L30</f>
        <v>6.2779579673931142E-3</v>
      </c>
      <c r="G8">
        <f>Data!M30</f>
        <v>8.3271327807031264E-3</v>
      </c>
      <c r="H8">
        <f>Data!N30</f>
        <v>1.1014636773419878E-2</v>
      </c>
      <c r="I8">
        <f>Data!O30</f>
        <v>1.4506250721186734E-2</v>
      </c>
      <c r="J8">
        <f>Data!P30</f>
        <v>1.8987438395344558E-2</v>
      </c>
      <c r="K8">
        <f>Data!Q30</f>
        <v>2.4649265548840522E-2</v>
      </c>
      <c r="L8">
        <f>Data!R30</f>
        <v>3.166287805174383E-2</v>
      </c>
      <c r="M8">
        <f>Data!S30</f>
        <v>4.0141500989013298E-2</v>
      </c>
      <c r="N8">
        <f>Data!T30</f>
        <v>5.0093838510826716E-2</v>
      </c>
      <c r="O8">
        <f>Data!U30</f>
        <v>6.1380278083130541E-2</v>
      </c>
      <c r="P8">
        <f>Data!V30</f>
        <v>7.3690138455461227E-2</v>
      </c>
      <c r="Q8">
        <f>Data!W30</f>
        <v>8.6558109606207134E-2</v>
      </c>
      <c r="R8">
        <f>Data!X30</f>
        <v>9.9426080756953042E-2</v>
      </c>
      <c r="S8">
        <f>Data!Y30</f>
        <v>0.11173594112928371</v>
      </c>
      <c r="T8">
        <f>Data!Z30</f>
        <v>0.12302238070158754</v>
      </c>
      <c r="U8">
        <f>Data!AA30</f>
        <v>0.13297471822340096</v>
      </c>
      <c r="V8">
        <f>Data!AB30</f>
        <v>0.14145334116067043</v>
      </c>
      <c r="W8">
        <f>Data!AC30</f>
        <v>0.14846695366357376</v>
      </c>
      <c r="X8">
        <f>Data!AD30</f>
        <v>0.15412878081706971</v>
      </c>
      <c r="Y8">
        <f>Data!AE30</f>
        <v>0.15860996849122755</v>
      </c>
      <c r="Z8">
        <f>Data!AF30</f>
        <v>0.16210158243899439</v>
      </c>
      <c r="AA8">
        <f>Data!AG30</f>
        <v>0.16478908643171114</v>
      </c>
      <c r="AB8">
        <f>Data!AH30</f>
        <v>0.16683826124502116</v>
      </c>
      <c r="AC8">
        <f>Data!AI30</f>
        <v>0.16838952114675829</v>
      </c>
      <c r="AD8">
        <f>Data!AJ30</f>
        <v>0.16955746747581069</v>
      </c>
      <c r="AE8">
        <f>Data!AK30</f>
        <v>0.17043321256062266</v>
      </c>
      <c r="AF8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tabSelected="1" topLeftCell="F1" workbookViewId="0">
      <selection activeCell="B4" sqref="B4:AF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Data!H31</f>
        <v>0.05</v>
      </c>
      <c r="C2">
        <f>Data!I31</f>
        <v>0.15364198013583233</v>
      </c>
      <c r="D2">
        <f>Data!J31</f>
        <v>0.23792530586934735</v>
      </c>
      <c r="E2">
        <f>Data!K31</f>
        <v>0.36522161644024215</v>
      </c>
      <c r="F2">
        <f>Data!L31</f>
        <v>0.52500000000000002</v>
      </c>
      <c r="G2">
        <f>Data!M31</f>
        <v>0.68477838355975784</v>
      </c>
      <c r="H2">
        <f>Data!N31</f>
        <v>0.81207469413065259</v>
      </c>
      <c r="I2">
        <f>Data!O31</f>
        <v>0.89635801986416774</v>
      </c>
      <c r="J2">
        <f>Data!P31</f>
        <v>0.94554203289607475</v>
      </c>
      <c r="K2">
        <f>Data!Q31</f>
        <v>0.97215338078621139</v>
      </c>
      <c r="L2">
        <f>Data!R31</f>
        <v>0.98596466989139064</v>
      </c>
      <c r="M2">
        <f>Data!S31</f>
        <v>0.9929780357229322</v>
      </c>
      <c r="N2">
        <f>Data!T31</f>
        <v>0.99649997209553587</v>
      </c>
      <c r="O2">
        <f>Data!U31</f>
        <v>0.9982587080046319</v>
      </c>
      <c r="P2">
        <f>Data!V31</f>
        <v>0.99913450136531945</v>
      </c>
      <c r="Q2">
        <f>Data!W31</f>
        <v>0.99957000888792158</v>
      </c>
      <c r="R2">
        <f>Data!X31</f>
        <v>0.99978642406827833</v>
      </c>
      <c r="S2">
        <f>Data!Y31</f>
        <v>0.99989392932640198</v>
      </c>
      <c r="T2">
        <f>Data!Z31</f>
        <v>0.99994732390151331</v>
      </c>
      <c r="U2">
        <f>Data!AA31</f>
        <v>0.99997384109344112</v>
      </c>
      <c r="V2">
        <f>Data!AB31</f>
        <v>0.99998700969136967</v>
      </c>
      <c r="W2">
        <f>Data!AC31</f>
        <v>0.99999354915923688</v>
      </c>
      <c r="X2">
        <f>Data!AD31</f>
        <v>0.99999679659632945</v>
      </c>
      <c r="Y2">
        <f>Data!AE31</f>
        <v>0.99999840923411476</v>
      </c>
      <c r="Z2">
        <f>Data!AF31</f>
        <v>0.99999921004837367</v>
      </c>
      <c r="AA2">
        <f>Data!AG31</f>
        <v>0.99999960772146745</v>
      </c>
      <c r="AB2">
        <f>Data!AH31</f>
        <v>0.99999980520020537</v>
      </c>
      <c r="AC2">
        <f>Data!AI31</f>
        <v>0.99999990326527477</v>
      </c>
      <c r="AD2">
        <f>Data!AJ31</f>
        <v>0.99999995196295466</v>
      </c>
      <c r="AE2">
        <f>Data!AK31</f>
        <v>0.99999997614550851</v>
      </c>
      <c r="AF2">
        <f>Data!AL31</f>
        <v>0.9999999881542101</v>
      </c>
    </row>
    <row r="3" spans="1:32" x14ac:dyDescent="0.25">
      <c r="A3" t="s">
        <v>2</v>
      </c>
      <c r="B3">
        <f>Data!H32</f>
        <v>7.2809767943268324E-3</v>
      </c>
      <c r="C3">
        <f>Data!I32</f>
        <v>7.9539756206734417E-3</v>
      </c>
      <c r="D3">
        <f>Data!J32</f>
        <v>8.1847586969656192E-3</v>
      </c>
      <c r="E3">
        <f>Data!K32</f>
        <v>8.4925448911875676E-3</v>
      </c>
      <c r="F3">
        <f>Data!L32</f>
        <v>8.9013448244791796E-3</v>
      </c>
      <c r="G3">
        <f>Data!M32</f>
        <v>9.4413591225641757E-3</v>
      </c>
      <c r="H3">
        <f>Data!N32</f>
        <v>1.0149590832616918E-2</v>
      </c>
      <c r="I3">
        <f>Data!O32</f>
        <v>1.1069727778933097E-2</v>
      </c>
      <c r="J3">
        <f>Data!P32</f>
        <v>1.2250644800130824E-2</v>
      </c>
      <c r="K3">
        <f>Data!Q32</f>
        <v>1.3742693012081563E-2</v>
      </c>
      <c r="L3">
        <f>Data!R32</f>
        <v>1.5590974090003679E-2</v>
      </c>
      <c r="M3">
        <f>Data!S32</f>
        <v>1.7825325978606671E-2</v>
      </c>
      <c r="N3">
        <f>Data!T32</f>
        <v>2.0448042462451119E-2</v>
      </c>
      <c r="O3">
        <f>Data!U32</f>
        <v>2.342233177341109E-2</v>
      </c>
      <c r="P3">
        <f>Data!V32</f>
        <v>2.666632080026762E-2</v>
      </c>
      <c r="Q3">
        <f>Data!W32</f>
        <v>3.0057387469452152E-2</v>
      </c>
      <c r="R3">
        <f>Data!X32</f>
        <v>3.3448454138636688E-2</v>
      </c>
      <c r="S3">
        <f>Data!Y32</f>
        <v>3.6692443165493215E-2</v>
      </c>
      <c r="T3">
        <f>Data!Z32</f>
        <v>3.9666732476453186E-2</v>
      </c>
      <c r="U3">
        <f>Data!AA32</f>
        <v>4.2289448960297633E-2</v>
      </c>
      <c r="V3">
        <f>Data!AB32</f>
        <v>4.4523800848900626E-2</v>
      </c>
      <c r="W3">
        <f>Data!AC32</f>
        <v>4.6372081926822753E-2</v>
      </c>
      <c r="X3">
        <f>Data!AD32</f>
        <v>4.7864130138773484E-2</v>
      </c>
      <c r="Y3">
        <f>Data!AE32</f>
        <v>4.9045047159971211E-2</v>
      </c>
      <c r="Z3">
        <f>Data!AF32</f>
        <v>4.9965184106287391E-2</v>
      </c>
      <c r="AA3">
        <f>Data!AG32</f>
        <v>5.0673415816340134E-2</v>
      </c>
      <c r="AB3">
        <f>Data!AH32</f>
        <v>5.1213430114425126E-2</v>
      </c>
      <c r="AC3">
        <f>Data!AI32</f>
        <v>5.1622230047716738E-2</v>
      </c>
      <c r="AD3">
        <f>Data!AJ32</f>
        <v>5.1930016241938694E-2</v>
      </c>
      <c r="AE3">
        <f>Data!AK32</f>
        <v>5.2160799318230866E-2</v>
      </c>
      <c r="AF3">
        <f>Data!AL32</f>
        <v>5.2333311909740617E-2</v>
      </c>
    </row>
    <row r="4" spans="1:32" x14ac:dyDescent="0.25">
      <c r="A4" t="s">
        <v>3</v>
      </c>
      <c r="B4">
        <v>0.15</v>
      </c>
      <c r="C4">
        <v>0.15</v>
      </c>
      <c r="D4">
        <v>0.15</v>
      </c>
      <c r="E4">
        <v>0.15</v>
      </c>
      <c r="F4">
        <v>0.15</v>
      </c>
      <c r="G4">
        <v>0.15</v>
      </c>
      <c r="H4">
        <v>0.15</v>
      </c>
      <c r="I4">
        <v>0.15</v>
      </c>
      <c r="J4">
        <v>0.15</v>
      </c>
      <c r="K4">
        <v>0.15</v>
      </c>
      <c r="L4">
        <v>0.15</v>
      </c>
      <c r="M4">
        <v>0.15</v>
      </c>
      <c r="N4">
        <v>0.15</v>
      </c>
      <c r="O4">
        <v>0.15</v>
      </c>
      <c r="P4">
        <v>0.15</v>
      </c>
      <c r="Q4">
        <v>0.15</v>
      </c>
      <c r="R4">
        <v>0.15</v>
      </c>
      <c r="S4">
        <v>0.15</v>
      </c>
      <c r="T4">
        <v>0.15</v>
      </c>
      <c r="U4">
        <v>0.15</v>
      </c>
      <c r="V4">
        <v>0.15</v>
      </c>
      <c r="W4">
        <v>0.15</v>
      </c>
      <c r="X4">
        <v>0.15</v>
      </c>
      <c r="Y4">
        <v>0.15</v>
      </c>
      <c r="Z4">
        <v>0.15</v>
      </c>
      <c r="AA4">
        <v>0.15</v>
      </c>
      <c r="AB4">
        <v>0.15</v>
      </c>
      <c r="AC4">
        <v>0.15</v>
      </c>
      <c r="AD4">
        <v>0.15</v>
      </c>
      <c r="AE4">
        <v>0.15</v>
      </c>
      <c r="AF4">
        <v>0.15</v>
      </c>
    </row>
    <row r="5" spans="1:32" x14ac:dyDescent="0.25">
      <c r="A5" t="s">
        <v>4</v>
      </c>
      <c r="B5">
        <f>Data!H34</f>
        <v>5</v>
      </c>
      <c r="C5">
        <f>Data!I34</f>
        <v>5</v>
      </c>
      <c r="D5">
        <f>Data!J34</f>
        <v>5</v>
      </c>
      <c r="E5">
        <f>Data!K34</f>
        <v>5</v>
      </c>
      <c r="F5">
        <f>Data!L34</f>
        <v>5</v>
      </c>
      <c r="G5">
        <f>Data!M34</f>
        <v>5</v>
      </c>
      <c r="H5">
        <f>Data!N34</f>
        <v>5</v>
      </c>
      <c r="I5">
        <f>Data!O34</f>
        <v>5</v>
      </c>
      <c r="J5">
        <f>Data!P34</f>
        <v>5</v>
      </c>
      <c r="K5">
        <f>Data!Q34</f>
        <v>5</v>
      </c>
      <c r="L5">
        <f>Data!R34</f>
        <v>5</v>
      </c>
      <c r="M5">
        <f>Data!S34</f>
        <v>5</v>
      </c>
      <c r="N5">
        <f>Data!T34</f>
        <v>5</v>
      </c>
      <c r="O5">
        <f>Data!U34</f>
        <v>5</v>
      </c>
      <c r="P5">
        <f>Data!V34</f>
        <v>5</v>
      </c>
      <c r="Q5">
        <f>Data!W34</f>
        <v>5</v>
      </c>
      <c r="R5">
        <f>Data!X34</f>
        <v>5</v>
      </c>
      <c r="S5">
        <f>Data!Y34</f>
        <v>5</v>
      </c>
      <c r="T5">
        <f>Data!Z34</f>
        <v>5</v>
      </c>
      <c r="U5">
        <f>Data!AA34</f>
        <v>5</v>
      </c>
      <c r="V5">
        <f>Data!AB34</f>
        <v>5</v>
      </c>
      <c r="W5">
        <f>Data!AC34</f>
        <v>5</v>
      </c>
      <c r="X5">
        <f>Data!AD34</f>
        <v>5</v>
      </c>
      <c r="Y5">
        <f>Data!AE34</f>
        <v>5</v>
      </c>
      <c r="Z5">
        <f>Data!AF34</f>
        <v>5</v>
      </c>
      <c r="AA5">
        <f>Data!AG34</f>
        <v>5</v>
      </c>
      <c r="AB5">
        <f>Data!AH34</f>
        <v>5</v>
      </c>
      <c r="AC5">
        <f>Data!AI34</f>
        <v>5</v>
      </c>
      <c r="AD5">
        <f>Data!AJ34</f>
        <v>5</v>
      </c>
      <c r="AE5">
        <f>Data!AK34</f>
        <v>5</v>
      </c>
      <c r="AF5">
        <f>Data!AL34</f>
        <v>5</v>
      </c>
    </row>
    <row r="6" spans="1:32" x14ac:dyDescent="0.25">
      <c r="A6" t="s">
        <v>5</v>
      </c>
      <c r="B6">
        <f>Data!H35</f>
        <v>2.1604589258675129E-3</v>
      </c>
      <c r="C6">
        <f>Data!I35</f>
        <v>2.5363121187666543E-3</v>
      </c>
      <c r="D6">
        <f>Data!J35</f>
        <v>2.6651987567454672E-3</v>
      </c>
      <c r="E6">
        <f>Data!K35</f>
        <v>2.8370897308450499E-3</v>
      </c>
      <c r="F6">
        <f>Data!L35</f>
        <v>3.0653943788913106E-3</v>
      </c>
      <c r="G6">
        <f>Data!M35</f>
        <v>3.3669790031145663E-3</v>
      </c>
      <c r="H6">
        <f>Data!N35</f>
        <v>3.7625088898169965E-3</v>
      </c>
      <c r="I6">
        <f>Data!O35</f>
        <v>4.2763826079255159E-3</v>
      </c>
      <c r="J6">
        <f>Data!P35</f>
        <v>4.9358955455268607E-3</v>
      </c>
      <c r="K6">
        <f>Data!Q35</f>
        <v>5.7691675550270976E-3</v>
      </c>
      <c r="L6">
        <f>Data!R35</f>
        <v>6.8013868061113751E-3</v>
      </c>
      <c r="M6">
        <f>Data!S35</f>
        <v>8.0492170526371733E-3</v>
      </c>
      <c r="N6">
        <f>Data!T35</f>
        <v>9.5139393165278099E-3</v>
      </c>
      <c r="O6">
        <f>Data!U35</f>
        <v>1.1175006305602102E-2</v>
      </c>
      <c r="P6">
        <f>Data!V35</f>
        <v>1.298669391298265E-2</v>
      </c>
      <c r="Q6">
        <f>Data!W35</f>
        <v>1.4880520744547505E-2</v>
      </c>
      <c r="R6">
        <f>Data!X35</f>
        <v>1.6774347576112358E-2</v>
      </c>
      <c r="S6">
        <f>Data!Y35</f>
        <v>1.8586035183492906E-2</v>
      </c>
      <c r="T6">
        <f>Data!Z35</f>
        <v>2.0247102172567196E-2</v>
      </c>
      <c r="U6">
        <f>Data!AA35</f>
        <v>2.1711824436457833E-2</v>
      </c>
      <c r="V6">
        <f>Data!AB35</f>
        <v>2.2959654682983631E-2</v>
      </c>
      <c r="W6">
        <f>Data!AC35</f>
        <v>2.399187393406791E-2</v>
      </c>
      <c r="X6">
        <f>Data!AD35</f>
        <v>2.4825145943568147E-2</v>
      </c>
      <c r="Y6">
        <f>Data!AE35</f>
        <v>2.5484658881169492E-2</v>
      </c>
      <c r="Z6">
        <f>Data!AF35</f>
        <v>2.5998532599278014E-2</v>
      </c>
      <c r="AA6">
        <f>Data!AG35</f>
        <v>2.6394062485980443E-2</v>
      </c>
      <c r="AB6">
        <f>Data!AH35</f>
        <v>2.6695647110203696E-2</v>
      </c>
      <c r="AC6">
        <f>Data!AI35</f>
        <v>2.6923951758249957E-2</v>
      </c>
      <c r="AD6">
        <f>Data!AJ35</f>
        <v>2.7095842732349541E-2</v>
      </c>
      <c r="AE6">
        <f>Data!AK35</f>
        <v>2.7224729370328354E-2</v>
      </c>
      <c r="AF6">
        <f>Data!AL35</f>
        <v>2.7321073384308624E-2</v>
      </c>
    </row>
    <row r="7" spans="1:32" x14ac:dyDescent="0.25">
      <c r="A7" t="s">
        <v>124</v>
      </c>
      <c r="B7">
        <f>Data!H36</f>
        <v>7.9129793393846839E-4</v>
      </c>
      <c r="C7">
        <f>Data!I36</f>
        <v>9.7087460528438863E-4</v>
      </c>
      <c r="D7">
        <f>Data!J36</f>
        <v>1.150451276630271E-3</v>
      </c>
      <c r="E7">
        <f>Data!K36</f>
        <v>1.3300279479761534E-3</v>
      </c>
      <c r="F7">
        <f>Data!L36</f>
        <v>1.5096046193220358E-3</v>
      </c>
      <c r="G7">
        <f>Data!M36</f>
        <v>1.6891812906679182E-3</v>
      </c>
      <c r="H7">
        <f>Data!N36</f>
        <v>1.8687579620138561E-3</v>
      </c>
      <c r="I7">
        <f>Data!O36</f>
        <v>2.0483346333597385E-3</v>
      </c>
      <c r="J7">
        <f>Data!P36</f>
        <v>2.2279113047056209E-3</v>
      </c>
      <c r="K7">
        <f>Data!Q36</f>
        <v>2.4074879760515033E-3</v>
      </c>
      <c r="L7">
        <f>Data!R36</f>
        <v>2.5870646473973857E-3</v>
      </c>
      <c r="M7">
        <f>Data!S36</f>
        <v>2.7666413187432681E-3</v>
      </c>
      <c r="N7">
        <f>Data!T36</f>
        <v>2.946217990089206E-3</v>
      </c>
      <c r="O7">
        <f>Data!U36</f>
        <v>3.1257946614350884E-3</v>
      </c>
      <c r="P7">
        <f>Data!V36</f>
        <v>3.3053713327809708E-3</v>
      </c>
      <c r="Q7">
        <f>Data!W36</f>
        <v>3.4849480041268532E-3</v>
      </c>
      <c r="R7">
        <f>Data!X36</f>
        <v>3.6645246754727356E-3</v>
      </c>
      <c r="S7">
        <f>Data!Y36</f>
        <v>3.844101346818618E-3</v>
      </c>
      <c r="T7">
        <f>Data!Z36</f>
        <v>4.0236780181645004E-3</v>
      </c>
      <c r="U7">
        <f>Data!AA36</f>
        <v>4.2032546895104383E-3</v>
      </c>
      <c r="V7">
        <f>Data!AB36</f>
        <v>4.3828313608563207E-3</v>
      </c>
      <c r="W7">
        <f>Data!AC36</f>
        <v>4.5624080322022031E-3</v>
      </c>
      <c r="X7">
        <f>Data!AD36</f>
        <v>4.7419847035480855E-3</v>
      </c>
      <c r="Y7">
        <f>Data!AE36</f>
        <v>4.9215613748939679E-3</v>
      </c>
      <c r="Z7">
        <f>Data!AF36</f>
        <v>5.1011380462398503E-3</v>
      </c>
      <c r="AA7">
        <f>Data!AG36</f>
        <v>5.2807147175857883E-3</v>
      </c>
      <c r="AB7">
        <f>Data!AH36</f>
        <v>5.4602913889316707E-3</v>
      </c>
      <c r="AC7">
        <f>Data!AI36</f>
        <v>5.6398680602775531E-3</v>
      </c>
      <c r="AD7">
        <f>Data!AJ36</f>
        <v>5.8194447316234355E-3</v>
      </c>
      <c r="AE7">
        <f>Data!AK36</f>
        <v>5.9990214029693179E-3</v>
      </c>
      <c r="AF7">
        <f>Data!AL36</f>
        <v>6.1785980743152003E-3</v>
      </c>
    </row>
    <row r="8" spans="1:32" x14ac:dyDescent="0.25">
      <c r="A8" t="s">
        <v>125</v>
      </c>
      <c r="B8">
        <f>Data!H37</f>
        <v>2.2506977162920506E-5</v>
      </c>
      <c r="C8">
        <f>Data!I37</f>
        <v>1.1328629514907667E-4</v>
      </c>
      <c r="D8">
        <f>Data!J37</f>
        <v>1.444161120943459E-4</v>
      </c>
      <c r="E8">
        <f>Data!K37</f>
        <v>1.8593270871116238E-4</v>
      </c>
      <c r="F8">
        <f>Data!L37</f>
        <v>2.410748243942677E-4</v>
      </c>
      <c r="G8">
        <f>Data!M37</f>
        <v>3.139161545181947E-4</v>
      </c>
      <c r="H8">
        <f>Data!N37</f>
        <v>4.0944795798919357E-4</v>
      </c>
      <c r="I8">
        <f>Data!O37</f>
        <v>5.3356318846275704E-4</v>
      </c>
      <c r="J8">
        <f>Data!P37</f>
        <v>6.9285446444391488E-4</v>
      </c>
      <c r="K8">
        <f>Data!Q37</f>
        <v>8.9411353619984948E-4</v>
      </c>
      <c r="L8">
        <f>Data!R37</f>
        <v>1.1434240685990161E-3</v>
      </c>
      <c r="M8">
        <f>Data!S37</f>
        <v>1.4448108357788989E-3</v>
      </c>
      <c r="N8">
        <f>Data!T37</f>
        <v>1.7985832412478915E-3</v>
      </c>
      <c r="O8">
        <f>Data!U37</f>
        <v>2.1997785250616603E-3</v>
      </c>
      <c r="P8">
        <f>Data!V37</f>
        <v>2.6373530049626742E-3</v>
      </c>
      <c r="Q8">
        <f>Data!W37</f>
        <v>3.0947664616031096E-3</v>
      </c>
      <c r="R8">
        <f>Data!X37</f>
        <v>3.5521799182435449E-3</v>
      </c>
      <c r="S8">
        <f>Data!Y37</f>
        <v>3.989754398144558E-3</v>
      </c>
      <c r="T8">
        <f>Data!Z37</f>
        <v>4.3909496819583265E-3</v>
      </c>
      <c r="U8">
        <f>Data!AA37</f>
        <v>4.7447220874273196E-3</v>
      </c>
      <c r="V8">
        <f>Data!AB37</f>
        <v>5.0461088546072024E-3</v>
      </c>
      <c r="W8">
        <f>Data!AC37</f>
        <v>5.2954193870063697E-3</v>
      </c>
      <c r="X8">
        <f>Data!AD37</f>
        <v>5.4966784587623038E-3</v>
      </c>
      <c r="Y8">
        <f>Data!AE37</f>
        <v>5.6559697347434617E-3</v>
      </c>
      <c r="Z8">
        <f>Data!AF37</f>
        <v>5.7800849652170248E-3</v>
      </c>
      <c r="AA8">
        <f>Data!AG37</f>
        <v>5.875616768688024E-3</v>
      </c>
      <c r="AB8">
        <f>Data!AH37</f>
        <v>5.948458098811951E-3</v>
      </c>
      <c r="AC8">
        <f>Data!AI37</f>
        <v>6.0036002144950558E-3</v>
      </c>
      <c r="AD8">
        <f>Data!AJ37</f>
        <v>6.0451168111118727E-3</v>
      </c>
      <c r="AE8">
        <f>Data!AK37</f>
        <v>6.0762466280571414E-3</v>
      </c>
      <c r="AF8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</row>
    <row r="3" spans="1:32" x14ac:dyDescent="0.25">
      <c r="A3" t="s">
        <v>2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</row>
    <row r="4" spans="1:32" x14ac:dyDescent="0.25">
      <c r="A4" t="s">
        <v>3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</row>
    <row r="5" spans="1:32" x14ac:dyDescent="0.25">
      <c r="A5" t="s">
        <v>4</v>
      </c>
      <c r="B5">
        <f>Data!H41</f>
        <v>1</v>
      </c>
      <c r="C5">
        <f>Data!I41</f>
        <v>1</v>
      </c>
      <c r="D5">
        <f>Data!J41</f>
        <v>1</v>
      </c>
      <c r="E5">
        <f>Data!K41</f>
        <v>1</v>
      </c>
      <c r="F5">
        <f>Data!L41</f>
        <v>1</v>
      </c>
      <c r="G5">
        <f>Data!M41</f>
        <v>1</v>
      </c>
      <c r="H5">
        <f>Data!N41</f>
        <v>1</v>
      </c>
      <c r="I5">
        <f>Data!O41</f>
        <v>1</v>
      </c>
      <c r="J5">
        <f>Data!P41</f>
        <v>1</v>
      </c>
      <c r="K5">
        <f>Data!Q41</f>
        <v>1</v>
      </c>
      <c r="L5">
        <f>Data!R41</f>
        <v>1</v>
      </c>
      <c r="M5">
        <f>Data!S41</f>
        <v>1</v>
      </c>
      <c r="N5">
        <f>Data!T41</f>
        <v>1</v>
      </c>
      <c r="O5">
        <f>Data!U41</f>
        <v>1</v>
      </c>
      <c r="P5">
        <f>Data!V41</f>
        <v>1</v>
      </c>
      <c r="Q5">
        <f>Data!W41</f>
        <v>1</v>
      </c>
      <c r="R5">
        <f>Data!X41</f>
        <v>1</v>
      </c>
      <c r="S5">
        <f>Data!Y41</f>
        <v>1</v>
      </c>
      <c r="T5">
        <f>Data!Z41</f>
        <v>1</v>
      </c>
      <c r="U5">
        <f>Data!AA41</f>
        <v>1</v>
      </c>
      <c r="V5">
        <f>Data!AB41</f>
        <v>1</v>
      </c>
      <c r="W5">
        <f>Data!AC41</f>
        <v>1</v>
      </c>
      <c r="X5">
        <f>Data!AD41</f>
        <v>1</v>
      </c>
      <c r="Y5">
        <f>Data!AE41</f>
        <v>1</v>
      </c>
      <c r="Z5">
        <f>Data!AF41</f>
        <v>1</v>
      </c>
      <c r="AA5">
        <f>Data!AG41</f>
        <v>1</v>
      </c>
      <c r="AB5">
        <f>Data!AH41</f>
        <v>1</v>
      </c>
      <c r="AC5">
        <f>Data!AI41</f>
        <v>1</v>
      </c>
      <c r="AD5">
        <f>Data!AJ41</f>
        <v>1</v>
      </c>
      <c r="AE5">
        <f>Data!AK41</f>
        <v>1</v>
      </c>
      <c r="AF5">
        <f>Data!AL41</f>
        <v>1</v>
      </c>
    </row>
    <row r="6" spans="1:32" x14ac:dyDescent="0.25">
      <c r="A6" t="s">
        <v>5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</row>
    <row r="7" spans="1:32" x14ac:dyDescent="0.25">
      <c r="A7" t="s">
        <v>124</v>
      </c>
      <c r="B7">
        <f>Data!H43</f>
        <v>0</v>
      </c>
      <c r="C7">
        <f>Data!I43</f>
        <v>0</v>
      </c>
      <c r="D7">
        <f>Data!J43</f>
        <v>0</v>
      </c>
      <c r="E7">
        <f>Data!K43</f>
        <v>0</v>
      </c>
      <c r="F7">
        <f>Data!L43</f>
        <v>0</v>
      </c>
      <c r="G7">
        <f>Data!M43</f>
        <v>0</v>
      </c>
      <c r="H7">
        <f>Data!N43</f>
        <v>0</v>
      </c>
      <c r="I7">
        <f>Data!O43</f>
        <v>0</v>
      </c>
      <c r="J7">
        <f>Data!P43</f>
        <v>0</v>
      </c>
      <c r="K7">
        <f>Data!Q43</f>
        <v>0</v>
      </c>
      <c r="L7">
        <f>Data!R43</f>
        <v>0</v>
      </c>
      <c r="M7">
        <f>Data!S43</f>
        <v>0</v>
      </c>
      <c r="N7">
        <f>Data!T43</f>
        <v>0</v>
      </c>
      <c r="O7">
        <f>Data!U43</f>
        <v>0</v>
      </c>
      <c r="P7">
        <f>Data!V43</f>
        <v>0</v>
      </c>
      <c r="Q7">
        <f>Data!W43</f>
        <v>0</v>
      </c>
      <c r="R7">
        <f>Data!X43</f>
        <v>0</v>
      </c>
      <c r="S7">
        <f>Data!Y43</f>
        <v>0</v>
      </c>
      <c r="T7">
        <f>Data!Z43</f>
        <v>0</v>
      </c>
      <c r="U7">
        <f>Data!AA43</f>
        <v>0</v>
      </c>
      <c r="V7">
        <f>Data!AB43</f>
        <v>0</v>
      </c>
      <c r="W7">
        <f>Data!AC43</f>
        <v>0</v>
      </c>
      <c r="X7">
        <f>Data!AD43</f>
        <v>0</v>
      </c>
      <c r="Y7">
        <f>Data!AE43</f>
        <v>0</v>
      </c>
      <c r="Z7">
        <f>Data!AF43</f>
        <v>0</v>
      </c>
      <c r="AA7">
        <f>Data!AG43</f>
        <v>0</v>
      </c>
      <c r="AB7">
        <f>Data!AH43</f>
        <v>0</v>
      </c>
      <c r="AC7">
        <f>Data!AI43</f>
        <v>0</v>
      </c>
      <c r="AD7">
        <f>Data!AJ43</f>
        <v>0</v>
      </c>
      <c r="AE7">
        <f>Data!AK43</f>
        <v>0</v>
      </c>
      <c r="AF7">
        <f>Data!AL43</f>
        <v>0</v>
      </c>
    </row>
    <row r="8" spans="1:32" x14ac:dyDescent="0.25">
      <c r="A8" t="s">
        <v>125</v>
      </c>
      <c r="B8">
        <f>Data!H44</f>
        <v>0</v>
      </c>
      <c r="C8">
        <f>Data!I44</f>
        <v>0</v>
      </c>
      <c r="D8">
        <f>Data!J44</f>
        <v>0</v>
      </c>
      <c r="E8">
        <f>Data!K44</f>
        <v>0</v>
      </c>
      <c r="F8">
        <f>Data!L44</f>
        <v>0</v>
      </c>
      <c r="G8">
        <f>Data!M44</f>
        <v>0</v>
      </c>
      <c r="H8">
        <f>Data!N44</f>
        <v>0</v>
      </c>
      <c r="I8">
        <f>Data!O44</f>
        <v>0</v>
      </c>
      <c r="J8">
        <f>Data!P44</f>
        <v>0</v>
      </c>
      <c r="K8">
        <f>Data!Q44</f>
        <v>0</v>
      </c>
      <c r="L8">
        <f>Data!R44</f>
        <v>0</v>
      </c>
      <c r="M8">
        <f>Data!S44</f>
        <v>0</v>
      </c>
      <c r="N8">
        <f>Data!T44</f>
        <v>0</v>
      </c>
      <c r="O8">
        <f>Data!U44</f>
        <v>0</v>
      </c>
      <c r="P8">
        <f>Data!V44</f>
        <v>0</v>
      </c>
      <c r="Q8">
        <f>Data!W44</f>
        <v>0</v>
      </c>
      <c r="R8">
        <f>Data!X44</f>
        <v>0</v>
      </c>
      <c r="S8">
        <f>Data!Y44</f>
        <v>0</v>
      </c>
      <c r="T8">
        <f>Data!Z44</f>
        <v>0</v>
      </c>
      <c r="U8">
        <f>Data!AA44</f>
        <v>0</v>
      </c>
      <c r="V8">
        <f>Data!AB44</f>
        <v>0</v>
      </c>
      <c r="W8">
        <f>Data!AC44</f>
        <v>0</v>
      </c>
      <c r="X8">
        <f>Data!AD44</f>
        <v>0</v>
      </c>
      <c r="Y8">
        <f>Data!AE44</f>
        <v>0</v>
      </c>
      <c r="Z8">
        <f>Data!AF44</f>
        <v>0</v>
      </c>
      <c r="AA8">
        <f>Data!AG44</f>
        <v>0</v>
      </c>
      <c r="AB8">
        <f>Data!AH44</f>
        <v>0</v>
      </c>
      <c r="AC8">
        <f>Data!AI44</f>
        <v>0</v>
      </c>
      <c r="AD8">
        <f>Data!AJ44</f>
        <v>0</v>
      </c>
      <c r="AE8">
        <f>Data!AK44</f>
        <v>0</v>
      </c>
      <c r="AF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Data!H45</f>
        <v>0</v>
      </c>
      <c r="C2">
        <f>Data!I45</f>
        <v>0</v>
      </c>
      <c r="D2">
        <f>Data!J45</f>
        <v>0</v>
      </c>
      <c r="E2">
        <f>Data!K45</f>
        <v>0</v>
      </c>
      <c r="F2">
        <f>Data!L45</f>
        <v>0</v>
      </c>
      <c r="G2">
        <f>Data!M45</f>
        <v>0</v>
      </c>
      <c r="H2">
        <f>Data!N45</f>
        <v>0</v>
      </c>
      <c r="I2">
        <f>Data!O45</f>
        <v>0</v>
      </c>
      <c r="J2">
        <f>Data!P45</f>
        <v>0</v>
      </c>
      <c r="K2">
        <f>Data!Q45</f>
        <v>0</v>
      </c>
      <c r="L2">
        <f>Data!R45</f>
        <v>0</v>
      </c>
      <c r="M2">
        <f>Data!S45</f>
        <v>0</v>
      </c>
      <c r="N2">
        <f>Data!T45</f>
        <v>0</v>
      </c>
      <c r="O2">
        <f>Data!U45</f>
        <v>0</v>
      </c>
      <c r="P2">
        <f>Data!V45</f>
        <v>0</v>
      </c>
      <c r="Q2">
        <f>Data!W45</f>
        <v>0</v>
      </c>
      <c r="R2">
        <f>Data!X45</f>
        <v>0</v>
      </c>
      <c r="S2">
        <f>Data!Y45</f>
        <v>0</v>
      </c>
      <c r="T2">
        <f>Data!Z45</f>
        <v>0</v>
      </c>
      <c r="U2">
        <f>Data!AA45</f>
        <v>0</v>
      </c>
      <c r="V2">
        <f>Data!AB45</f>
        <v>0</v>
      </c>
      <c r="W2">
        <f>Data!AC45</f>
        <v>0</v>
      </c>
      <c r="X2">
        <f>Data!AD45</f>
        <v>0</v>
      </c>
      <c r="Y2">
        <f>Data!AE45</f>
        <v>0</v>
      </c>
      <c r="Z2">
        <f>Data!AF45</f>
        <v>0</v>
      </c>
      <c r="AA2">
        <f>Data!AG45</f>
        <v>0</v>
      </c>
      <c r="AB2">
        <f>Data!AH45</f>
        <v>0</v>
      </c>
      <c r="AC2">
        <f>Data!AI45</f>
        <v>0</v>
      </c>
      <c r="AD2">
        <f>Data!AJ45</f>
        <v>0</v>
      </c>
      <c r="AE2">
        <f>Data!AK45</f>
        <v>0</v>
      </c>
      <c r="AF2">
        <f>Data!AL45</f>
        <v>0</v>
      </c>
    </row>
    <row r="3" spans="1:32" x14ac:dyDescent="0.25">
      <c r="A3" t="s">
        <v>2</v>
      </c>
      <c r="B3">
        <f>Data!H46</f>
        <v>0</v>
      </c>
      <c r="C3">
        <f>Data!I46</f>
        <v>0</v>
      </c>
      <c r="D3">
        <f>Data!J46</f>
        <v>0</v>
      </c>
      <c r="E3">
        <f>Data!K46</f>
        <v>0</v>
      </c>
      <c r="F3">
        <f>Data!L46</f>
        <v>0</v>
      </c>
      <c r="G3">
        <f>Data!M46</f>
        <v>0</v>
      </c>
      <c r="H3">
        <f>Data!N46</f>
        <v>0</v>
      </c>
      <c r="I3">
        <f>Data!O46</f>
        <v>0</v>
      </c>
      <c r="J3">
        <f>Data!P46</f>
        <v>0</v>
      </c>
      <c r="K3">
        <f>Data!Q46</f>
        <v>0</v>
      </c>
      <c r="L3">
        <f>Data!R46</f>
        <v>0</v>
      </c>
      <c r="M3">
        <f>Data!S46</f>
        <v>0</v>
      </c>
      <c r="N3">
        <f>Data!T46</f>
        <v>0</v>
      </c>
      <c r="O3">
        <f>Data!U46</f>
        <v>0</v>
      </c>
      <c r="P3">
        <f>Data!V46</f>
        <v>0</v>
      </c>
      <c r="Q3">
        <f>Data!W46</f>
        <v>0</v>
      </c>
      <c r="R3">
        <f>Data!X46</f>
        <v>0</v>
      </c>
      <c r="S3">
        <f>Data!Y46</f>
        <v>0</v>
      </c>
      <c r="T3">
        <f>Data!Z46</f>
        <v>0</v>
      </c>
      <c r="U3">
        <f>Data!AA46</f>
        <v>0</v>
      </c>
      <c r="V3">
        <f>Data!AB46</f>
        <v>0</v>
      </c>
      <c r="W3">
        <f>Data!AC46</f>
        <v>0</v>
      </c>
      <c r="X3">
        <f>Data!AD46</f>
        <v>0</v>
      </c>
      <c r="Y3">
        <f>Data!AE46</f>
        <v>0</v>
      </c>
      <c r="Z3">
        <f>Data!AF46</f>
        <v>0</v>
      </c>
      <c r="AA3">
        <f>Data!AG46</f>
        <v>0</v>
      </c>
      <c r="AB3">
        <f>Data!AH46</f>
        <v>0</v>
      </c>
      <c r="AC3">
        <f>Data!AI46</f>
        <v>0</v>
      </c>
      <c r="AD3">
        <f>Data!AJ46</f>
        <v>0</v>
      </c>
      <c r="AE3">
        <f>Data!AK46</f>
        <v>0</v>
      </c>
      <c r="AF3">
        <f>Data!AL46</f>
        <v>0</v>
      </c>
    </row>
    <row r="4" spans="1:32" x14ac:dyDescent="0.25">
      <c r="A4" t="s">
        <v>3</v>
      </c>
      <c r="B4">
        <f>Data!H47</f>
        <v>0</v>
      </c>
      <c r="C4">
        <f>Data!I47</f>
        <v>0</v>
      </c>
      <c r="D4">
        <f>Data!J47</f>
        <v>0</v>
      </c>
      <c r="E4">
        <f>Data!K47</f>
        <v>0</v>
      </c>
      <c r="F4">
        <f>Data!L47</f>
        <v>0</v>
      </c>
      <c r="G4">
        <f>Data!M47</f>
        <v>0</v>
      </c>
      <c r="H4">
        <f>Data!N47</f>
        <v>0</v>
      </c>
      <c r="I4">
        <f>Data!O47</f>
        <v>0</v>
      </c>
      <c r="J4">
        <f>Data!P47</f>
        <v>0</v>
      </c>
      <c r="K4">
        <f>Data!Q47</f>
        <v>0</v>
      </c>
      <c r="L4">
        <f>Data!R47</f>
        <v>0</v>
      </c>
      <c r="M4">
        <f>Data!S47</f>
        <v>0</v>
      </c>
      <c r="N4">
        <f>Data!T47</f>
        <v>0</v>
      </c>
      <c r="O4">
        <f>Data!U47</f>
        <v>0</v>
      </c>
      <c r="P4">
        <f>Data!V47</f>
        <v>0</v>
      </c>
      <c r="Q4">
        <f>Data!W47</f>
        <v>0</v>
      </c>
      <c r="R4">
        <f>Data!X47</f>
        <v>0</v>
      </c>
      <c r="S4">
        <f>Data!Y47</f>
        <v>0</v>
      </c>
      <c r="T4">
        <f>Data!Z47</f>
        <v>0</v>
      </c>
      <c r="U4">
        <f>Data!AA47</f>
        <v>0</v>
      </c>
      <c r="V4">
        <f>Data!AB47</f>
        <v>0</v>
      </c>
      <c r="W4">
        <f>Data!AC47</f>
        <v>0</v>
      </c>
      <c r="X4">
        <f>Data!AD47</f>
        <v>0</v>
      </c>
      <c r="Y4">
        <f>Data!AE47</f>
        <v>0</v>
      </c>
      <c r="Z4">
        <f>Data!AF47</f>
        <v>0</v>
      </c>
      <c r="AA4">
        <f>Data!AG47</f>
        <v>0</v>
      </c>
      <c r="AB4">
        <f>Data!AH47</f>
        <v>0</v>
      </c>
      <c r="AC4">
        <f>Data!AI47</f>
        <v>0</v>
      </c>
      <c r="AD4">
        <f>Data!AJ47</f>
        <v>0</v>
      </c>
      <c r="AE4">
        <f>Data!AK47</f>
        <v>0</v>
      </c>
      <c r="AF4">
        <f>Data!AL47</f>
        <v>0</v>
      </c>
    </row>
    <row r="5" spans="1:32" x14ac:dyDescent="0.25">
      <c r="A5" t="s">
        <v>4</v>
      </c>
      <c r="B5">
        <f>Data!H48</f>
        <v>1</v>
      </c>
      <c r="C5">
        <f>Data!I48</f>
        <v>1</v>
      </c>
      <c r="D5">
        <f>Data!J48</f>
        <v>1</v>
      </c>
      <c r="E5">
        <f>Data!K48</f>
        <v>1</v>
      </c>
      <c r="F5">
        <f>Data!L48</f>
        <v>1</v>
      </c>
      <c r="G5">
        <f>Data!M48</f>
        <v>1</v>
      </c>
      <c r="H5">
        <f>Data!N48</f>
        <v>1</v>
      </c>
      <c r="I5">
        <f>Data!O48</f>
        <v>1</v>
      </c>
      <c r="J5">
        <f>Data!P48</f>
        <v>1</v>
      </c>
      <c r="K5">
        <f>Data!Q48</f>
        <v>1</v>
      </c>
      <c r="L5">
        <f>Data!R48</f>
        <v>1</v>
      </c>
      <c r="M5">
        <f>Data!S48</f>
        <v>1</v>
      </c>
      <c r="N5">
        <f>Data!T48</f>
        <v>1</v>
      </c>
      <c r="O5">
        <f>Data!U48</f>
        <v>1</v>
      </c>
      <c r="P5">
        <f>Data!V48</f>
        <v>1</v>
      </c>
      <c r="Q5">
        <f>Data!W48</f>
        <v>1</v>
      </c>
      <c r="R5">
        <f>Data!X48</f>
        <v>1</v>
      </c>
      <c r="S5">
        <f>Data!Y48</f>
        <v>1</v>
      </c>
      <c r="T5">
        <f>Data!Z48</f>
        <v>1</v>
      </c>
      <c r="U5">
        <f>Data!AA48</f>
        <v>1</v>
      </c>
      <c r="V5">
        <f>Data!AB48</f>
        <v>1</v>
      </c>
      <c r="W5">
        <f>Data!AC48</f>
        <v>1</v>
      </c>
      <c r="X5">
        <f>Data!AD48</f>
        <v>1</v>
      </c>
      <c r="Y5">
        <f>Data!AE48</f>
        <v>1</v>
      </c>
      <c r="Z5">
        <f>Data!AF48</f>
        <v>1</v>
      </c>
      <c r="AA5">
        <f>Data!AG48</f>
        <v>1</v>
      </c>
      <c r="AB5">
        <f>Data!AH48</f>
        <v>1</v>
      </c>
      <c r="AC5">
        <f>Data!AI48</f>
        <v>1</v>
      </c>
      <c r="AD5">
        <f>Data!AJ48</f>
        <v>1</v>
      </c>
      <c r="AE5">
        <f>Data!AK48</f>
        <v>1</v>
      </c>
      <c r="AF5">
        <f>Data!AL48</f>
        <v>1</v>
      </c>
    </row>
    <row r="6" spans="1:32" x14ac:dyDescent="0.25">
      <c r="A6" t="s">
        <v>5</v>
      </c>
      <c r="B6">
        <f>Data!H49</f>
        <v>0</v>
      </c>
      <c r="C6">
        <f>Data!I49</f>
        <v>0</v>
      </c>
      <c r="D6">
        <f>Data!J49</f>
        <v>0</v>
      </c>
      <c r="E6">
        <f>Data!K49</f>
        <v>0</v>
      </c>
      <c r="F6">
        <f>Data!L49</f>
        <v>0</v>
      </c>
      <c r="G6">
        <f>Data!M49</f>
        <v>0</v>
      </c>
      <c r="H6">
        <f>Data!N49</f>
        <v>0</v>
      </c>
      <c r="I6">
        <f>Data!O49</f>
        <v>0</v>
      </c>
      <c r="J6">
        <f>Data!P49</f>
        <v>0</v>
      </c>
      <c r="K6">
        <f>Data!Q49</f>
        <v>0</v>
      </c>
      <c r="L6">
        <f>Data!R49</f>
        <v>0</v>
      </c>
      <c r="M6">
        <f>Data!S49</f>
        <v>0</v>
      </c>
      <c r="N6">
        <f>Data!T49</f>
        <v>0</v>
      </c>
      <c r="O6">
        <f>Data!U49</f>
        <v>0</v>
      </c>
      <c r="P6">
        <f>Data!V49</f>
        <v>0</v>
      </c>
      <c r="Q6">
        <f>Data!W49</f>
        <v>0</v>
      </c>
      <c r="R6">
        <f>Data!X49</f>
        <v>0</v>
      </c>
      <c r="S6">
        <f>Data!Y49</f>
        <v>0</v>
      </c>
      <c r="T6">
        <f>Data!Z49</f>
        <v>0</v>
      </c>
      <c r="U6">
        <f>Data!AA49</f>
        <v>0</v>
      </c>
      <c r="V6">
        <f>Data!AB49</f>
        <v>0</v>
      </c>
      <c r="W6">
        <f>Data!AC49</f>
        <v>0</v>
      </c>
      <c r="X6">
        <f>Data!AD49</f>
        <v>0</v>
      </c>
      <c r="Y6">
        <f>Data!AE49</f>
        <v>0</v>
      </c>
      <c r="Z6">
        <f>Data!AF49</f>
        <v>0</v>
      </c>
      <c r="AA6">
        <f>Data!AG49</f>
        <v>0</v>
      </c>
      <c r="AB6">
        <f>Data!AH49</f>
        <v>0</v>
      </c>
      <c r="AC6">
        <f>Data!AI49</f>
        <v>0</v>
      </c>
      <c r="AD6">
        <f>Data!AJ49</f>
        <v>0</v>
      </c>
      <c r="AE6">
        <f>Data!AK49</f>
        <v>0</v>
      </c>
      <c r="AF6">
        <f>Data!AL49</f>
        <v>0</v>
      </c>
    </row>
    <row r="7" spans="1:32" x14ac:dyDescent="0.25">
      <c r="A7" t="s">
        <v>124</v>
      </c>
      <c r="B7">
        <f>Data!H50</f>
        <v>0</v>
      </c>
      <c r="C7">
        <f>Data!I50</f>
        <v>0</v>
      </c>
      <c r="D7">
        <f>Data!J50</f>
        <v>0</v>
      </c>
      <c r="E7">
        <f>Data!K50</f>
        <v>0</v>
      </c>
      <c r="F7">
        <f>Data!L50</f>
        <v>0</v>
      </c>
      <c r="G7">
        <f>Data!M50</f>
        <v>0</v>
      </c>
      <c r="H7">
        <f>Data!N50</f>
        <v>0</v>
      </c>
      <c r="I7">
        <f>Data!O50</f>
        <v>0</v>
      </c>
      <c r="J7">
        <f>Data!P50</f>
        <v>0</v>
      </c>
      <c r="K7">
        <f>Data!Q50</f>
        <v>0</v>
      </c>
      <c r="L7">
        <f>Data!R50</f>
        <v>0</v>
      </c>
      <c r="M7">
        <f>Data!S50</f>
        <v>0</v>
      </c>
      <c r="N7">
        <f>Data!T50</f>
        <v>0</v>
      </c>
      <c r="O7">
        <f>Data!U50</f>
        <v>0</v>
      </c>
      <c r="P7">
        <f>Data!V50</f>
        <v>0</v>
      </c>
      <c r="Q7">
        <f>Data!W50</f>
        <v>0</v>
      </c>
      <c r="R7">
        <f>Data!X50</f>
        <v>0</v>
      </c>
      <c r="S7">
        <f>Data!Y50</f>
        <v>0</v>
      </c>
      <c r="T7">
        <f>Data!Z50</f>
        <v>0</v>
      </c>
      <c r="U7">
        <f>Data!AA50</f>
        <v>0</v>
      </c>
      <c r="V7">
        <f>Data!AB50</f>
        <v>0</v>
      </c>
      <c r="W7">
        <f>Data!AC50</f>
        <v>0</v>
      </c>
      <c r="X7">
        <f>Data!AD50</f>
        <v>0</v>
      </c>
      <c r="Y7">
        <f>Data!AE50</f>
        <v>0</v>
      </c>
      <c r="Z7">
        <f>Data!AF50</f>
        <v>0</v>
      </c>
      <c r="AA7">
        <f>Data!AG50</f>
        <v>0</v>
      </c>
      <c r="AB7">
        <f>Data!AH50</f>
        <v>0</v>
      </c>
      <c r="AC7">
        <f>Data!AI50</f>
        <v>0</v>
      </c>
      <c r="AD7">
        <f>Data!AJ50</f>
        <v>0</v>
      </c>
      <c r="AE7">
        <f>Data!AK50</f>
        <v>0</v>
      </c>
      <c r="AF7">
        <f>Data!AL50</f>
        <v>0</v>
      </c>
    </row>
    <row r="8" spans="1:32" x14ac:dyDescent="0.25">
      <c r="A8" t="s">
        <v>125</v>
      </c>
      <c r="B8">
        <f>Data!H51</f>
        <v>0</v>
      </c>
      <c r="C8">
        <f>Data!I51</f>
        <v>0</v>
      </c>
      <c r="D8">
        <f>Data!J51</f>
        <v>0</v>
      </c>
      <c r="E8">
        <f>Data!K51</f>
        <v>0</v>
      </c>
      <c r="F8">
        <f>Data!L51</f>
        <v>0</v>
      </c>
      <c r="G8">
        <f>Data!M51</f>
        <v>0</v>
      </c>
      <c r="H8">
        <f>Data!N51</f>
        <v>0</v>
      </c>
      <c r="I8">
        <f>Data!O51</f>
        <v>0</v>
      </c>
      <c r="J8">
        <f>Data!P51</f>
        <v>0</v>
      </c>
      <c r="K8">
        <f>Data!Q51</f>
        <v>0</v>
      </c>
      <c r="L8">
        <f>Data!R51</f>
        <v>0</v>
      </c>
      <c r="M8">
        <f>Data!S51</f>
        <v>0</v>
      </c>
      <c r="N8">
        <f>Data!T51</f>
        <v>0</v>
      </c>
      <c r="O8">
        <f>Data!U51</f>
        <v>0</v>
      </c>
      <c r="P8">
        <f>Data!V51</f>
        <v>0</v>
      </c>
      <c r="Q8">
        <f>Data!W51</f>
        <v>0</v>
      </c>
      <c r="R8">
        <f>Data!X51</f>
        <v>0</v>
      </c>
      <c r="S8">
        <f>Data!Y51</f>
        <v>0</v>
      </c>
      <c r="T8">
        <f>Data!Z51</f>
        <v>0</v>
      </c>
      <c r="U8">
        <f>Data!AA51</f>
        <v>0</v>
      </c>
      <c r="V8">
        <f>Data!AB51</f>
        <v>0</v>
      </c>
      <c r="W8">
        <f>Data!AC51</f>
        <v>0</v>
      </c>
      <c r="X8">
        <f>Data!AD51</f>
        <v>0</v>
      </c>
      <c r="Y8">
        <f>Data!AE51</f>
        <v>0</v>
      </c>
      <c r="Z8">
        <f>Data!AF51</f>
        <v>0</v>
      </c>
      <c r="AA8">
        <f>Data!AG51</f>
        <v>0</v>
      </c>
      <c r="AB8">
        <f>Data!AH51</f>
        <v>0</v>
      </c>
      <c r="AC8">
        <f>Data!AI51</f>
        <v>0</v>
      </c>
      <c r="AD8">
        <f>Data!AJ51</f>
        <v>0</v>
      </c>
      <c r="AE8">
        <f>Data!AK51</f>
        <v>0</v>
      </c>
      <c r="AF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Data!H52</f>
        <v>0.75216927859794647</v>
      </c>
      <c r="C2">
        <f>Data!I52</f>
        <v>0.75583073753050711</v>
      </c>
      <c r="D2">
        <f>Data!J52</f>
        <v>0.75708631588086017</v>
      </c>
      <c r="E2">
        <f>Data!K52</f>
        <v>0.75876083070322697</v>
      </c>
      <c r="F2">
        <f>Data!L52</f>
        <v>0.76098491209651287</v>
      </c>
      <c r="G2">
        <f>Data!M52</f>
        <v>0.76392286696066514</v>
      </c>
      <c r="H2">
        <f>Data!N52</f>
        <v>0.76777601085866032</v>
      </c>
      <c r="I2">
        <f>Data!O52</f>
        <v>0.77278202797098927</v>
      </c>
      <c r="J2">
        <f>Data!P52</f>
        <v>0.77920682249752604</v>
      </c>
      <c r="K2">
        <f>Data!Q52</f>
        <v>0.78732433034388383</v>
      </c>
      <c r="L2">
        <f>Data!R52</f>
        <v>0.79737992776502331</v>
      </c>
      <c r="M2">
        <f>Data!S52</f>
        <v>0.80953594849008148</v>
      </c>
      <c r="N2">
        <f>Data!T52</f>
        <v>0.82380487188401408</v>
      </c>
      <c r="O2">
        <f>Data!U52</f>
        <v>0.83998653185027594</v>
      </c>
      <c r="P2">
        <f>Data!V52</f>
        <v>0.8576354966545553</v>
      </c>
      <c r="Q2">
        <f>Data!W52</f>
        <v>0.87608463929897318</v>
      </c>
      <c r="R2">
        <f>Data!X52</f>
        <v>0.89453378194339117</v>
      </c>
      <c r="S2">
        <f>Data!Y52</f>
        <v>0.91218274674767053</v>
      </c>
      <c r="T2">
        <f>Data!Z52</f>
        <v>0.92836440671393228</v>
      </c>
      <c r="U2">
        <f>Data!AA52</f>
        <v>0.94263333010786499</v>
      </c>
      <c r="V2">
        <f>Data!AB52</f>
        <v>0.95478935083292327</v>
      </c>
      <c r="W2">
        <f>Data!AC52</f>
        <v>0.96484494825406264</v>
      </c>
      <c r="X2">
        <f>Data!AD52</f>
        <v>0.97296245610042043</v>
      </c>
      <c r="Y2">
        <f>Data!AE52</f>
        <v>0.9793872506269572</v>
      </c>
      <c r="Z2">
        <f>Data!AF52</f>
        <v>0.98439326773928615</v>
      </c>
      <c r="AA2">
        <f>Data!AG52</f>
        <v>0.98824641163728133</v>
      </c>
      <c r="AB2">
        <f>Data!AH52</f>
        <v>0.9911843665014336</v>
      </c>
      <c r="AC2">
        <f>Data!AI52</f>
        <v>0.99340844789471949</v>
      </c>
      <c r="AD2">
        <f>Data!AJ52</f>
        <v>0.99508296271708629</v>
      </c>
      <c r="AE2">
        <f>Data!AK52</f>
        <v>0.99633854106743935</v>
      </c>
      <c r="AF2">
        <f>Data!AL52</f>
        <v>0.99727709808185716</v>
      </c>
    </row>
    <row r="3" spans="1:32" x14ac:dyDescent="0.25">
      <c r="A3" t="s">
        <v>2</v>
      </c>
      <c r="B3">
        <f>Data!H53</f>
        <v>0</v>
      </c>
      <c r="C3">
        <f>Data!I53</f>
        <v>0</v>
      </c>
      <c r="D3">
        <f>Data!J53</f>
        <v>0</v>
      </c>
      <c r="E3">
        <f>Data!K53</f>
        <v>0</v>
      </c>
      <c r="F3">
        <f>Data!L53</f>
        <v>0</v>
      </c>
      <c r="G3">
        <f>Data!M53</f>
        <v>0</v>
      </c>
      <c r="H3">
        <f>Data!N53</f>
        <v>0</v>
      </c>
      <c r="I3">
        <f>Data!O53</f>
        <v>0</v>
      </c>
      <c r="J3">
        <f>Data!P53</f>
        <v>0</v>
      </c>
      <c r="K3">
        <f>Data!Q53</f>
        <v>0</v>
      </c>
      <c r="L3">
        <f>Data!R53</f>
        <v>0</v>
      </c>
      <c r="M3">
        <f>Data!S53</f>
        <v>0</v>
      </c>
      <c r="N3">
        <f>Data!T53</f>
        <v>0</v>
      </c>
      <c r="O3">
        <f>Data!U53</f>
        <v>0</v>
      </c>
      <c r="P3">
        <f>Data!V53</f>
        <v>0</v>
      </c>
      <c r="Q3">
        <f>Data!W53</f>
        <v>0</v>
      </c>
      <c r="R3">
        <f>Data!X53</f>
        <v>0</v>
      </c>
      <c r="S3">
        <f>Data!Y53</f>
        <v>0</v>
      </c>
      <c r="T3">
        <f>Data!Z53</f>
        <v>0</v>
      </c>
      <c r="U3">
        <f>Data!AA53</f>
        <v>0</v>
      </c>
      <c r="V3">
        <f>Data!AB53</f>
        <v>0</v>
      </c>
      <c r="W3">
        <f>Data!AC53</f>
        <v>0</v>
      </c>
      <c r="X3">
        <f>Data!AD53</f>
        <v>0</v>
      </c>
      <c r="Y3">
        <f>Data!AE53</f>
        <v>0</v>
      </c>
      <c r="Z3">
        <f>Data!AF53</f>
        <v>0</v>
      </c>
      <c r="AA3">
        <f>Data!AG53</f>
        <v>0</v>
      </c>
      <c r="AB3">
        <f>Data!AH53</f>
        <v>0</v>
      </c>
      <c r="AC3">
        <f>Data!AI53</f>
        <v>0</v>
      </c>
      <c r="AD3">
        <f>Data!AJ53</f>
        <v>0</v>
      </c>
      <c r="AE3">
        <f>Data!AK53</f>
        <v>0</v>
      </c>
      <c r="AF3">
        <f>Data!AL53</f>
        <v>0</v>
      </c>
    </row>
    <row r="4" spans="1:32" x14ac:dyDescent="0.25">
      <c r="A4" t="s">
        <v>3</v>
      </c>
      <c r="B4">
        <f>Data!H54</f>
        <v>0</v>
      </c>
      <c r="C4">
        <f>Data!I54</f>
        <v>0</v>
      </c>
      <c r="D4">
        <f>Data!J54</f>
        <v>0</v>
      </c>
      <c r="E4">
        <f>Data!K54</f>
        <v>0</v>
      </c>
      <c r="F4">
        <f>Data!L54</f>
        <v>0</v>
      </c>
      <c r="G4">
        <f>Data!M54</f>
        <v>0</v>
      </c>
      <c r="H4">
        <f>Data!N54</f>
        <v>0</v>
      </c>
      <c r="I4">
        <f>Data!O54</f>
        <v>0</v>
      </c>
      <c r="J4">
        <f>Data!P54</f>
        <v>0</v>
      </c>
      <c r="K4">
        <f>Data!Q54</f>
        <v>0</v>
      </c>
      <c r="L4">
        <f>Data!R54</f>
        <v>0</v>
      </c>
      <c r="M4">
        <f>Data!S54</f>
        <v>0</v>
      </c>
      <c r="N4">
        <f>Data!T54</f>
        <v>0</v>
      </c>
      <c r="O4">
        <f>Data!U54</f>
        <v>0</v>
      </c>
      <c r="P4">
        <f>Data!V54</f>
        <v>0</v>
      </c>
      <c r="Q4">
        <f>Data!W54</f>
        <v>0</v>
      </c>
      <c r="R4">
        <f>Data!X54</f>
        <v>0</v>
      </c>
      <c r="S4">
        <f>Data!Y54</f>
        <v>0</v>
      </c>
      <c r="T4">
        <f>Data!Z54</f>
        <v>0</v>
      </c>
      <c r="U4">
        <f>Data!AA54</f>
        <v>0</v>
      </c>
      <c r="V4">
        <f>Data!AB54</f>
        <v>0</v>
      </c>
      <c r="W4">
        <f>Data!AC54</f>
        <v>0</v>
      </c>
      <c r="X4">
        <f>Data!AD54</f>
        <v>0</v>
      </c>
      <c r="Y4">
        <f>Data!AE54</f>
        <v>0</v>
      </c>
      <c r="Z4">
        <f>Data!AF54</f>
        <v>0</v>
      </c>
      <c r="AA4">
        <f>Data!AG54</f>
        <v>0</v>
      </c>
      <c r="AB4">
        <f>Data!AH54</f>
        <v>0</v>
      </c>
      <c r="AC4">
        <f>Data!AI54</f>
        <v>0</v>
      </c>
      <c r="AD4">
        <f>Data!AJ54</f>
        <v>0</v>
      </c>
      <c r="AE4">
        <f>Data!AK54</f>
        <v>0</v>
      </c>
      <c r="AF4">
        <f>Data!AL54</f>
        <v>0</v>
      </c>
    </row>
    <row r="5" spans="1:32" x14ac:dyDescent="0.25">
      <c r="A5" t="s">
        <v>4</v>
      </c>
      <c r="B5">
        <f>Data!H55</f>
        <v>0.24783072140205353</v>
      </c>
      <c r="C5">
        <f>Data!I55</f>
        <v>0.27290303068864574</v>
      </c>
      <c r="D5">
        <f>Data!J55</f>
        <v>0.29797533997524539</v>
      </c>
      <c r="E5">
        <f>Data!K55</f>
        <v>0.32304764926184504</v>
      </c>
      <c r="F5">
        <f>Data!L55</f>
        <v>0.34811995854844469</v>
      </c>
      <c r="G5">
        <f>Data!M55</f>
        <v>0.37319226783504433</v>
      </c>
      <c r="H5">
        <f>Data!N55</f>
        <v>0.39826457712163688</v>
      </c>
      <c r="I5">
        <f>Data!O55</f>
        <v>0.42333688640823652</v>
      </c>
      <c r="J5">
        <f>Data!P55</f>
        <v>0.44840919569483617</v>
      </c>
      <c r="K5">
        <f>Data!Q55</f>
        <v>0.47348150498143582</v>
      </c>
      <c r="L5">
        <f>Data!R55</f>
        <v>0.49855381426803547</v>
      </c>
      <c r="M5">
        <f>Data!S55</f>
        <v>0.52362612355462801</v>
      </c>
      <c r="N5">
        <f>Data!T55</f>
        <v>0.54869843284122766</v>
      </c>
      <c r="O5">
        <f>Data!U55</f>
        <v>0.5737707421278273</v>
      </c>
      <c r="P5">
        <f>Data!V55</f>
        <v>0.59884305141442695</v>
      </c>
      <c r="Q5">
        <f>Data!W55</f>
        <v>0.6239153607010266</v>
      </c>
      <c r="R5">
        <f>Data!X55</f>
        <v>0.64898766998761914</v>
      </c>
      <c r="S5">
        <f>Data!Y55</f>
        <v>0.67405997927421879</v>
      </c>
      <c r="T5">
        <f>Data!Z55</f>
        <v>0.69913228856081844</v>
      </c>
      <c r="U5">
        <f>Data!AA55</f>
        <v>0.72420459784741809</v>
      </c>
      <c r="V5">
        <f>Data!AB55</f>
        <v>0.74927690713401773</v>
      </c>
      <c r="W5">
        <f>Data!AC55</f>
        <v>0.77434921642061028</v>
      </c>
      <c r="X5">
        <f>Data!AD55</f>
        <v>0.79942152570720992</v>
      </c>
      <c r="Y5">
        <f>Data!AE55</f>
        <v>0.82449383499380957</v>
      </c>
      <c r="Z5">
        <f>Data!AF55</f>
        <v>0.84956614428040922</v>
      </c>
      <c r="AA5">
        <f>Data!AG55</f>
        <v>0.87463845356700887</v>
      </c>
      <c r="AB5">
        <f>Data!AH55</f>
        <v>0.89971076285360141</v>
      </c>
      <c r="AC5">
        <f>Data!AI55</f>
        <v>0.92478307214020106</v>
      </c>
      <c r="AD5">
        <f>Data!AJ55</f>
        <v>0.9498553814268007</v>
      </c>
      <c r="AE5">
        <f>Data!AK55</f>
        <v>0.97492769071340035</v>
      </c>
      <c r="AF5">
        <f>Data!AL55</f>
        <v>1</v>
      </c>
    </row>
    <row r="6" spans="1:32" x14ac:dyDescent="0.25">
      <c r="A6" t="s">
        <v>5</v>
      </c>
      <c r="B6">
        <f>Data!H56</f>
        <v>0</v>
      </c>
      <c r="C6">
        <f>Data!I56</f>
        <v>0</v>
      </c>
      <c r="D6">
        <f>Data!J56</f>
        <v>0</v>
      </c>
      <c r="E6">
        <f>Data!K56</f>
        <v>0</v>
      </c>
      <c r="F6">
        <f>Data!L56</f>
        <v>0</v>
      </c>
      <c r="G6">
        <f>Data!M56</f>
        <v>0</v>
      </c>
      <c r="H6">
        <f>Data!N56</f>
        <v>0</v>
      </c>
      <c r="I6">
        <f>Data!O56</f>
        <v>0</v>
      </c>
      <c r="J6">
        <f>Data!P56</f>
        <v>0</v>
      </c>
      <c r="K6">
        <f>Data!Q56</f>
        <v>0</v>
      </c>
      <c r="L6">
        <f>Data!R56</f>
        <v>0</v>
      </c>
      <c r="M6">
        <f>Data!S56</f>
        <v>0</v>
      </c>
      <c r="N6">
        <f>Data!T56</f>
        <v>0</v>
      </c>
      <c r="O6">
        <f>Data!U56</f>
        <v>0</v>
      </c>
      <c r="P6">
        <f>Data!V56</f>
        <v>0</v>
      </c>
      <c r="Q6">
        <f>Data!W56</f>
        <v>0</v>
      </c>
      <c r="R6">
        <f>Data!X56</f>
        <v>0</v>
      </c>
      <c r="S6">
        <f>Data!Y56</f>
        <v>0</v>
      </c>
      <c r="T6">
        <f>Data!Z56</f>
        <v>0</v>
      </c>
      <c r="U6">
        <f>Data!AA56</f>
        <v>0</v>
      </c>
      <c r="V6">
        <f>Data!AB56</f>
        <v>0</v>
      </c>
      <c r="W6">
        <f>Data!AC56</f>
        <v>0</v>
      </c>
      <c r="X6">
        <f>Data!AD56</f>
        <v>0</v>
      </c>
      <c r="Y6">
        <f>Data!AE56</f>
        <v>0</v>
      </c>
      <c r="Z6">
        <f>Data!AF56</f>
        <v>0</v>
      </c>
      <c r="AA6">
        <f>Data!AG56</f>
        <v>0</v>
      </c>
      <c r="AB6">
        <f>Data!AH56</f>
        <v>0</v>
      </c>
      <c r="AC6">
        <f>Data!AI56</f>
        <v>0</v>
      </c>
      <c r="AD6">
        <f>Data!AJ56</f>
        <v>0</v>
      </c>
      <c r="AE6">
        <f>Data!AK56</f>
        <v>0</v>
      </c>
      <c r="AF6">
        <f>Data!AL56</f>
        <v>0</v>
      </c>
    </row>
    <row r="7" spans="1:32" x14ac:dyDescent="0.25">
      <c r="A7" t="s">
        <v>124</v>
      </c>
      <c r="B7">
        <f>Data!H57</f>
        <v>0</v>
      </c>
      <c r="C7">
        <f>Data!I57</f>
        <v>0</v>
      </c>
      <c r="D7">
        <f>Data!J57</f>
        <v>0</v>
      </c>
      <c r="E7">
        <f>Data!K57</f>
        <v>0</v>
      </c>
      <c r="F7">
        <f>Data!L57</f>
        <v>0</v>
      </c>
      <c r="G7">
        <f>Data!M57</f>
        <v>0</v>
      </c>
      <c r="H7">
        <f>Data!N57</f>
        <v>0</v>
      </c>
      <c r="I7">
        <f>Data!O57</f>
        <v>0</v>
      </c>
      <c r="J7">
        <f>Data!P57</f>
        <v>0</v>
      </c>
      <c r="K7">
        <f>Data!Q57</f>
        <v>0</v>
      </c>
      <c r="L7">
        <f>Data!R57</f>
        <v>0</v>
      </c>
      <c r="M7">
        <f>Data!S57</f>
        <v>0</v>
      </c>
      <c r="N7">
        <f>Data!T57</f>
        <v>0</v>
      </c>
      <c r="O7">
        <f>Data!U57</f>
        <v>0</v>
      </c>
      <c r="P7">
        <f>Data!V57</f>
        <v>0</v>
      </c>
      <c r="Q7">
        <f>Data!W57</f>
        <v>0</v>
      </c>
      <c r="R7">
        <f>Data!X57</f>
        <v>0</v>
      </c>
      <c r="S7">
        <f>Data!Y57</f>
        <v>0</v>
      </c>
      <c r="T7">
        <f>Data!Z57</f>
        <v>0</v>
      </c>
      <c r="U7">
        <f>Data!AA57</f>
        <v>0</v>
      </c>
      <c r="V7">
        <f>Data!AB57</f>
        <v>0</v>
      </c>
      <c r="W7">
        <f>Data!AC57</f>
        <v>0</v>
      </c>
      <c r="X7">
        <f>Data!AD57</f>
        <v>0</v>
      </c>
      <c r="Y7">
        <f>Data!AE57</f>
        <v>0</v>
      </c>
      <c r="Z7">
        <f>Data!AF57</f>
        <v>0</v>
      </c>
      <c r="AA7">
        <f>Data!AG57</f>
        <v>0</v>
      </c>
      <c r="AB7">
        <f>Data!AH57</f>
        <v>0</v>
      </c>
      <c r="AC7">
        <f>Data!AI57</f>
        <v>0</v>
      </c>
      <c r="AD7">
        <f>Data!AJ57</f>
        <v>0</v>
      </c>
      <c r="AE7">
        <f>Data!AK57</f>
        <v>0</v>
      </c>
      <c r="AF7">
        <f>Data!AL57</f>
        <v>0</v>
      </c>
    </row>
    <row r="8" spans="1:32" x14ac:dyDescent="0.25">
      <c r="A8" t="s">
        <v>125</v>
      </c>
      <c r="B8">
        <f>Data!H58</f>
        <v>0</v>
      </c>
      <c r="C8">
        <f>Data!I58</f>
        <v>0</v>
      </c>
      <c r="D8">
        <f>Data!J58</f>
        <v>0</v>
      </c>
      <c r="E8">
        <f>Data!K58</f>
        <v>0</v>
      </c>
      <c r="F8">
        <f>Data!L58</f>
        <v>0</v>
      </c>
      <c r="G8">
        <f>Data!M58</f>
        <v>0</v>
      </c>
      <c r="H8">
        <f>Data!N58</f>
        <v>0</v>
      </c>
      <c r="I8">
        <f>Data!O58</f>
        <v>0</v>
      </c>
      <c r="J8">
        <f>Data!P58</f>
        <v>0</v>
      </c>
      <c r="K8">
        <f>Data!Q58</f>
        <v>0</v>
      </c>
      <c r="L8">
        <f>Data!R58</f>
        <v>0</v>
      </c>
      <c r="M8">
        <f>Data!S58</f>
        <v>0</v>
      </c>
      <c r="N8">
        <f>Data!T58</f>
        <v>0</v>
      </c>
      <c r="O8">
        <f>Data!U58</f>
        <v>0</v>
      </c>
      <c r="P8">
        <f>Data!V58</f>
        <v>0</v>
      </c>
      <c r="Q8">
        <f>Data!W58</f>
        <v>0</v>
      </c>
      <c r="R8">
        <f>Data!X58</f>
        <v>0</v>
      </c>
      <c r="S8">
        <f>Data!Y58</f>
        <v>0</v>
      </c>
      <c r="T8">
        <f>Data!Z58</f>
        <v>0</v>
      </c>
      <c r="U8">
        <f>Data!AA58</f>
        <v>0</v>
      </c>
      <c r="V8">
        <f>Data!AB58</f>
        <v>0</v>
      </c>
      <c r="W8">
        <f>Data!AC58</f>
        <v>0</v>
      </c>
      <c r="X8">
        <f>Data!AD58</f>
        <v>0</v>
      </c>
      <c r="Y8">
        <f>Data!AE58</f>
        <v>0</v>
      </c>
      <c r="Z8">
        <f>Data!AF58</f>
        <v>0</v>
      </c>
      <c r="AA8">
        <f>Data!AG58</f>
        <v>0</v>
      </c>
      <c r="AB8">
        <f>Data!AH58</f>
        <v>0</v>
      </c>
      <c r="AC8">
        <f>Data!AI58</f>
        <v>0</v>
      </c>
      <c r="AD8">
        <f>Data!AJ58</f>
        <v>0</v>
      </c>
      <c r="AE8">
        <f>Data!AK58</f>
        <v>0</v>
      </c>
      <c r="AF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Data!H59</f>
        <v>0</v>
      </c>
      <c r="C2">
        <f>Data!I59</f>
        <v>0</v>
      </c>
      <c r="D2">
        <f>Data!J59</f>
        <v>0</v>
      </c>
      <c r="E2">
        <f>Data!K59</f>
        <v>0</v>
      </c>
      <c r="F2">
        <f>Data!L59</f>
        <v>0</v>
      </c>
      <c r="G2">
        <f>Data!M59</f>
        <v>0</v>
      </c>
      <c r="H2">
        <f>Data!N59</f>
        <v>0</v>
      </c>
      <c r="I2">
        <f>Data!O59</f>
        <v>0</v>
      </c>
      <c r="J2">
        <f>Data!P59</f>
        <v>0</v>
      </c>
      <c r="K2">
        <f>Data!Q59</f>
        <v>0</v>
      </c>
      <c r="L2">
        <f>Data!R59</f>
        <v>0</v>
      </c>
      <c r="M2">
        <f>Data!S59</f>
        <v>0</v>
      </c>
      <c r="N2">
        <f>Data!T59</f>
        <v>0</v>
      </c>
      <c r="O2">
        <f>Data!U59</f>
        <v>0</v>
      </c>
      <c r="P2">
        <f>Data!V59</f>
        <v>0</v>
      </c>
      <c r="Q2">
        <f>Data!W59</f>
        <v>0</v>
      </c>
      <c r="R2">
        <f>Data!X59</f>
        <v>0</v>
      </c>
      <c r="S2">
        <f>Data!Y59</f>
        <v>0</v>
      </c>
      <c r="T2">
        <f>Data!Z59</f>
        <v>0</v>
      </c>
      <c r="U2">
        <f>Data!AA59</f>
        <v>0</v>
      </c>
      <c r="V2">
        <f>Data!AB59</f>
        <v>0</v>
      </c>
      <c r="W2">
        <f>Data!AC59</f>
        <v>0</v>
      </c>
      <c r="X2">
        <f>Data!AD59</f>
        <v>0</v>
      </c>
      <c r="Y2">
        <f>Data!AE59</f>
        <v>0</v>
      </c>
      <c r="Z2">
        <f>Data!AF59</f>
        <v>0</v>
      </c>
      <c r="AA2">
        <f>Data!AG59</f>
        <v>0</v>
      </c>
      <c r="AB2">
        <f>Data!AH59</f>
        <v>0</v>
      </c>
      <c r="AC2">
        <f>Data!AI59</f>
        <v>0</v>
      </c>
      <c r="AD2">
        <f>Data!AJ59</f>
        <v>0</v>
      </c>
      <c r="AE2">
        <f>Data!AK59</f>
        <v>0</v>
      </c>
      <c r="AF2">
        <f>Data!AL59</f>
        <v>0</v>
      </c>
    </row>
    <row r="3" spans="1:32" x14ac:dyDescent="0.25">
      <c r="A3" t="s">
        <v>2</v>
      </c>
      <c r="B3">
        <f>Data!H60</f>
        <v>0</v>
      </c>
      <c r="C3">
        <f>Data!I60</f>
        <v>0</v>
      </c>
      <c r="D3">
        <f>Data!J60</f>
        <v>0</v>
      </c>
      <c r="E3">
        <f>Data!K60</f>
        <v>0</v>
      </c>
      <c r="F3">
        <f>Data!L60</f>
        <v>0</v>
      </c>
      <c r="G3">
        <f>Data!M60</f>
        <v>0</v>
      </c>
      <c r="H3">
        <f>Data!N60</f>
        <v>0</v>
      </c>
      <c r="I3">
        <f>Data!O60</f>
        <v>0</v>
      </c>
      <c r="J3">
        <f>Data!P60</f>
        <v>0</v>
      </c>
      <c r="K3">
        <f>Data!Q60</f>
        <v>0</v>
      </c>
      <c r="L3">
        <f>Data!R60</f>
        <v>0</v>
      </c>
      <c r="M3">
        <f>Data!S60</f>
        <v>0</v>
      </c>
      <c r="N3">
        <f>Data!T60</f>
        <v>0</v>
      </c>
      <c r="O3">
        <f>Data!U60</f>
        <v>0</v>
      </c>
      <c r="P3">
        <f>Data!V60</f>
        <v>0</v>
      </c>
      <c r="Q3">
        <f>Data!W60</f>
        <v>0</v>
      </c>
      <c r="R3">
        <f>Data!X60</f>
        <v>0</v>
      </c>
      <c r="S3">
        <f>Data!Y60</f>
        <v>0</v>
      </c>
      <c r="T3">
        <f>Data!Z60</f>
        <v>0</v>
      </c>
      <c r="U3">
        <f>Data!AA60</f>
        <v>0</v>
      </c>
      <c r="V3">
        <f>Data!AB60</f>
        <v>0</v>
      </c>
      <c r="W3">
        <f>Data!AC60</f>
        <v>0</v>
      </c>
      <c r="X3">
        <f>Data!AD60</f>
        <v>0</v>
      </c>
      <c r="Y3">
        <f>Data!AE60</f>
        <v>0</v>
      </c>
      <c r="Z3">
        <f>Data!AF60</f>
        <v>0</v>
      </c>
      <c r="AA3">
        <f>Data!AG60</f>
        <v>0</v>
      </c>
      <c r="AB3">
        <f>Data!AH60</f>
        <v>0</v>
      </c>
      <c r="AC3">
        <f>Data!AI60</f>
        <v>0</v>
      </c>
      <c r="AD3">
        <f>Data!AJ60</f>
        <v>0</v>
      </c>
      <c r="AE3">
        <f>Data!AK60</f>
        <v>0</v>
      </c>
      <c r="AF3">
        <f>Data!AL60</f>
        <v>0</v>
      </c>
    </row>
    <row r="4" spans="1:32" x14ac:dyDescent="0.25">
      <c r="A4" t="s">
        <v>3</v>
      </c>
      <c r="B4">
        <f>Data!H61</f>
        <v>0</v>
      </c>
      <c r="C4">
        <f>Data!I61</f>
        <v>0</v>
      </c>
      <c r="D4">
        <f>Data!J61</f>
        <v>0</v>
      </c>
      <c r="E4">
        <f>Data!K61</f>
        <v>0</v>
      </c>
      <c r="F4">
        <f>Data!L61</f>
        <v>0</v>
      </c>
      <c r="G4">
        <f>Data!M61</f>
        <v>0</v>
      </c>
      <c r="H4">
        <f>Data!N61</f>
        <v>0</v>
      </c>
      <c r="I4">
        <f>Data!O61</f>
        <v>0</v>
      </c>
      <c r="J4">
        <f>Data!P61</f>
        <v>0</v>
      </c>
      <c r="K4">
        <f>Data!Q61</f>
        <v>0</v>
      </c>
      <c r="L4">
        <f>Data!R61</f>
        <v>0</v>
      </c>
      <c r="M4">
        <f>Data!S61</f>
        <v>0</v>
      </c>
      <c r="N4">
        <f>Data!T61</f>
        <v>0</v>
      </c>
      <c r="O4">
        <f>Data!U61</f>
        <v>0</v>
      </c>
      <c r="P4">
        <f>Data!V61</f>
        <v>0</v>
      </c>
      <c r="Q4">
        <f>Data!W61</f>
        <v>0</v>
      </c>
      <c r="R4">
        <f>Data!X61</f>
        <v>0</v>
      </c>
      <c r="S4">
        <f>Data!Y61</f>
        <v>0</v>
      </c>
      <c r="T4">
        <f>Data!Z61</f>
        <v>0</v>
      </c>
      <c r="U4">
        <f>Data!AA61</f>
        <v>0</v>
      </c>
      <c r="V4">
        <f>Data!AB61</f>
        <v>0</v>
      </c>
      <c r="W4">
        <f>Data!AC61</f>
        <v>0</v>
      </c>
      <c r="X4">
        <f>Data!AD61</f>
        <v>0</v>
      </c>
      <c r="Y4">
        <f>Data!AE61</f>
        <v>0</v>
      </c>
      <c r="Z4">
        <f>Data!AF61</f>
        <v>0</v>
      </c>
      <c r="AA4">
        <f>Data!AG61</f>
        <v>0</v>
      </c>
      <c r="AB4">
        <f>Data!AH61</f>
        <v>0</v>
      </c>
      <c r="AC4">
        <f>Data!AI61</f>
        <v>0</v>
      </c>
      <c r="AD4">
        <f>Data!AJ61</f>
        <v>0</v>
      </c>
      <c r="AE4">
        <f>Data!AK61</f>
        <v>0</v>
      </c>
      <c r="AF4">
        <f>Data!AL61</f>
        <v>0</v>
      </c>
    </row>
    <row r="5" spans="1:32" x14ac:dyDescent="0.25">
      <c r="A5" t="s">
        <v>4</v>
      </c>
      <c r="B5">
        <f>Data!H62</f>
        <v>1</v>
      </c>
      <c r="C5">
        <f>Data!I62</f>
        <v>1</v>
      </c>
      <c r="D5">
        <f>Data!J62</f>
        <v>1</v>
      </c>
      <c r="E5">
        <f>Data!K62</f>
        <v>1</v>
      </c>
      <c r="F5">
        <f>Data!L62</f>
        <v>1</v>
      </c>
      <c r="G5">
        <f>Data!M62</f>
        <v>1</v>
      </c>
      <c r="H5">
        <f>Data!N62</f>
        <v>1</v>
      </c>
      <c r="I5">
        <f>Data!O62</f>
        <v>1</v>
      </c>
      <c r="J5">
        <f>Data!P62</f>
        <v>1</v>
      </c>
      <c r="K5">
        <f>Data!Q62</f>
        <v>1</v>
      </c>
      <c r="L5">
        <f>Data!R62</f>
        <v>1</v>
      </c>
      <c r="M5">
        <f>Data!S62</f>
        <v>1</v>
      </c>
      <c r="N5">
        <f>Data!T62</f>
        <v>1</v>
      </c>
      <c r="O5">
        <f>Data!U62</f>
        <v>1</v>
      </c>
      <c r="P5">
        <f>Data!V62</f>
        <v>1</v>
      </c>
      <c r="Q5">
        <f>Data!W62</f>
        <v>1</v>
      </c>
      <c r="R5">
        <f>Data!X62</f>
        <v>1</v>
      </c>
      <c r="S5">
        <f>Data!Y62</f>
        <v>1</v>
      </c>
      <c r="T5">
        <f>Data!Z62</f>
        <v>1</v>
      </c>
      <c r="U5">
        <f>Data!AA62</f>
        <v>1</v>
      </c>
      <c r="V5">
        <f>Data!AB62</f>
        <v>1</v>
      </c>
      <c r="W5">
        <f>Data!AC62</f>
        <v>1</v>
      </c>
      <c r="X5">
        <f>Data!AD62</f>
        <v>1</v>
      </c>
      <c r="Y5">
        <f>Data!AE62</f>
        <v>1</v>
      </c>
      <c r="Z5">
        <f>Data!AF62</f>
        <v>1</v>
      </c>
      <c r="AA5">
        <f>Data!AG62</f>
        <v>1</v>
      </c>
      <c r="AB5">
        <f>Data!AH62</f>
        <v>1</v>
      </c>
      <c r="AC5">
        <f>Data!AI62</f>
        <v>1</v>
      </c>
      <c r="AD5">
        <f>Data!AJ62</f>
        <v>1</v>
      </c>
      <c r="AE5">
        <f>Data!AK62</f>
        <v>1</v>
      </c>
      <c r="AF5">
        <f>Data!AL62</f>
        <v>1</v>
      </c>
    </row>
    <row r="6" spans="1:32" x14ac:dyDescent="0.25">
      <c r="A6" t="s">
        <v>5</v>
      </c>
      <c r="B6">
        <f>Data!H63</f>
        <v>0</v>
      </c>
      <c r="C6">
        <f>Data!I63</f>
        <v>0</v>
      </c>
      <c r="D6">
        <f>Data!J63</f>
        <v>0</v>
      </c>
      <c r="E6">
        <f>Data!K63</f>
        <v>0</v>
      </c>
      <c r="F6">
        <f>Data!L63</f>
        <v>0</v>
      </c>
      <c r="G6">
        <f>Data!M63</f>
        <v>0</v>
      </c>
      <c r="H6">
        <f>Data!N63</f>
        <v>0</v>
      </c>
      <c r="I6">
        <f>Data!O63</f>
        <v>0</v>
      </c>
      <c r="J6">
        <f>Data!P63</f>
        <v>0</v>
      </c>
      <c r="K6">
        <f>Data!Q63</f>
        <v>0</v>
      </c>
      <c r="L6">
        <f>Data!R63</f>
        <v>0</v>
      </c>
      <c r="M6">
        <f>Data!S63</f>
        <v>0</v>
      </c>
      <c r="N6">
        <f>Data!T63</f>
        <v>0</v>
      </c>
      <c r="O6">
        <f>Data!U63</f>
        <v>0</v>
      </c>
      <c r="P6">
        <f>Data!V63</f>
        <v>0</v>
      </c>
      <c r="Q6">
        <f>Data!W63</f>
        <v>0</v>
      </c>
      <c r="R6">
        <f>Data!X63</f>
        <v>0</v>
      </c>
      <c r="S6">
        <f>Data!Y63</f>
        <v>0</v>
      </c>
      <c r="T6">
        <f>Data!Z63</f>
        <v>0</v>
      </c>
      <c r="U6">
        <f>Data!AA63</f>
        <v>0</v>
      </c>
      <c r="V6">
        <f>Data!AB63</f>
        <v>0</v>
      </c>
      <c r="W6">
        <f>Data!AC63</f>
        <v>0</v>
      </c>
      <c r="X6">
        <f>Data!AD63</f>
        <v>0</v>
      </c>
      <c r="Y6">
        <f>Data!AE63</f>
        <v>0</v>
      </c>
      <c r="Z6">
        <f>Data!AF63</f>
        <v>0</v>
      </c>
      <c r="AA6">
        <f>Data!AG63</f>
        <v>0</v>
      </c>
      <c r="AB6">
        <f>Data!AH63</f>
        <v>0</v>
      </c>
      <c r="AC6">
        <f>Data!AI63</f>
        <v>0</v>
      </c>
      <c r="AD6">
        <f>Data!AJ63</f>
        <v>0</v>
      </c>
      <c r="AE6">
        <f>Data!AK63</f>
        <v>0</v>
      </c>
      <c r="AF6">
        <f>Data!AL63</f>
        <v>0</v>
      </c>
    </row>
    <row r="7" spans="1:32" x14ac:dyDescent="0.25">
      <c r="A7" t="s">
        <v>124</v>
      </c>
      <c r="B7">
        <f>Data!H64</f>
        <v>0</v>
      </c>
      <c r="C7">
        <f>Data!I64</f>
        <v>0</v>
      </c>
      <c r="D7">
        <f>Data!J64</f>
        <v>0</v>
      </c>
      <c r="E7">
        <f>Data!K64</f>
        <v>0</v>
      </c>
      <c r="F7">
        <f>Data!L64</f>
        <v>0</v>
      </c>
      <c r="G7">
        <f>Data!M64</f>
        <v>0</v>
      </c>
      <c r="H7">
        <f>Data!N64</f>
        <v>0</v>
      </c>
      <c r="I7">
        <f>Data!O64</f>
        <v>0</v>
      </c>
      <c r="J7">
        <f>Data!P64</f>
        <v>0</v>
      </c>
      <c r="K7">
        <f>Data!Q64</f>
        <v>0</v>
      </c>
      <c r="L7">
        <f>Data!R64</f>
        <v>0</v>
      </c>
      <c r="M7">
        <f>Data!S64</f>
        <v>0</v>
      </c>
      <c r="N7">
        <f>Data!T64</f>
        <v>0</v>
      </c>
      <c r="O7">
        <f>Data!U64</f>
        <v>0</v>
      </c>
      <c r="P7">
        <f>Data!V64</f>
        <v>0</v>
      </c>
      <c r="Q7">
        <f>Data!W64</f>
        <v>0</v>
      </c>
      <c r="R7">
        <f>Data!X64</f>
        <v>0</v>
      </c>
      <c r="S7">
        <f>Data!Y64</f>
        <v>0</v>
      </c>
      <c r="T7">
        <f>Data!Z64</f>
        <v>0</v>
      </c>
      <c r="U7">
        <f>Data!AA64</f>
        <v>0</v>
      </c>
      <c r="V7">
        <f>Data!AB64</f>
        <v>0</v>
      </c>
      <c r="W7">
        <f>Data!AC64</f>
        <v>0</v>
      </c>
      <c r="X7">
        <f>Data!AD64</f>
        <v>0</v>
      </c>
      <c r="Y7">
        <f>Data!AE64</f>
        <v>0</v>
      </c>
      <c r="Z7">
        <f>Data!AF64</f>
        <v>0</v>
      </c>
      <c r="AA7">
        <f>Data!AG64</f>
        <v>0</v>
      </c>
      <c r="AB7">
        <f>Data!AH64</f>
        <v>0</v>
      </c>
      <c r="AC7">
        <f>Data!AI64</f>
        <v>0</v>
      </c>
      <c r="AD7">
        <f>Data!AJ64</f>
        <v>0</v>
      </c>
      <c r="AE7">
        <f>Data!AK64</f>
        <v>0</v>
      </c>
      <c r="AF7">
        <f>Data!AL64</f>
        <v>0</v>
      </c>
    </row>
    <row r="8" spans="1:32" x14ac:dyDescent="0.25">
      <c r="A8" t="s">
        <v>125</v>
      </c>
      <c r="B8">
        <f>Data!H65</f>
        <v>0</v>
      </c>
      <c r="C8">
        <f>Data!I65</f>
        <v>0</v>
      </c>
      <c r="D8">
        <f>Data!J65</f>
        <v>0</v>
      </c>
      <c r="E8">
        <f>Data!K65</f>
        <v>0</v>
      </c>
      <c r="F8">
        <f>Data!L65</f>
        <v>0</v>
      </c>
      <c r="G8">
        <f>Data!M65</f>
        <v>0</v>
      </c>
      <c r="H8">
        <f>Data!N65</f>
        <v>0</v>
      </c>
      <c r="I8">
        <f>Data!O65</f>
        <v>0</v>
      </c>
      <c r="J8">
        <f>Data!P65</f>
        <v>0</v>
      </c>
      <c r="K8">
        <f>Data!Q65</f>
        <v>0</v>
      </c>
      <c r="L8">
        <f>Data!R65</f>
        <v>0</v>
      </c>
      <c r="M8">
        <f>Data!S65</f>
        <v>0</v>
      </c>
      <c r="N8">
        <f>Data!T65</f>
        <v>0</v>
      </c>
      <c r="O8">
        <f>Data!U65</f>
        <v>0</v>
      </c>
      <c r="P8">
        <f>Data!V65</f>
        <v>0</v>
      </c>
      <c r="Q8">
        <f>Data!W65</f>
        <v>0</v>
      </c>
      <c r="R8">
        <f>Data!X65</f>
        <v>0</v>
      </c>
      <c r="S8">
        <f>Data!Y65</f>
        <v>0</v>
      </c>
      <c r="T8">
        <f>Data!Z65</f>
        <v>0</v>
      </c>
      <c r="U8">
        <f>Data!AA65</f>
        <v>0</v>
      </c>
      <c r="V8">
        <f>Data!AB65</f>
        <v>0</v>
      </c>
      <c r="W8">
        <f>Data!AC65</f>
        <v>0</v>
      </c>
      <c r="X8">
        <f>Data!AD65</f>
        <v>0</v>
      </c>
      <c r="Y8">
        <f>Data!AE65</f>
        <v>0</v>
      </c>
      <c r="Z8">
        <f>Data!AF65</f>
        <v>0</v>
      </c>
      <c r="AA8">
        <f>Data!AG65</f>
        <v>0</v>
      </c>
      <c r="AB8">
        <f>Data!AH65</f>
        <v>0</v>
      </c>
      <c r="AC8">
        <f>Data!AI65</f>
        <v>0</v>
      </c>
      <c r="AD8">
        <f>Data!AJ65</f>
        <v>0</v>
      </c>
      <c r="AE8">
        <f>Data!AK65</f>
        <v>0</v>
      </c>
      <c r="AF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Data!H66</f>
        <v>0</v>
      </c>
      <c r="C2">
        <f>Data!I66</f>
        <v>0</v>
      </c>
      <c r="D2">
        <f>Data!J66</f>
        <v>0</v>
      </c>
      <c r="E2">
        <f>Data!K66</f>
        <v>0</v>
      </c>
      <c r="F2">
        <f>Data!L66</f>
        <v>0</v>
      </c>
      <c r="G2">
        <f>Data!M66</f>
        <v>0</v>
      </c>
      <c r="H2">
        <f>Data!N66</f>
        <v>0</v>
      </c>
      <c r="I2">
        <f>Data!O66</f>
        <v>0</v>
      </c>
      <c r="J2">
        <f>Data!P66</f>
        <v>0</v>
      </c>
      <c r="K2">
        <f>Data!Q66</f>
        <v>0</v>
      </c>
      <c r="L2">
        <f>Data!R66</f>
        <v>0</v>
      </c>
      <c r="M2">
        <f>Data!S66</f>
        <v>0</v>
      </c>
      <c r="N2">
        <f>Data!T66</f>
        <v>0</v>
      </c>
      <c r="O2">
        <f>Data!U66</f>
        <v>0</v>
      </c>
      <c r="P2">
        <f>Data!V66</f>
        <v>0</v>
      </c>
      <c r="Q2">
        <f>Data!W66</f>
        <v>0</v>
      </c>
      <c r="R2">
        <f>Data!X66</f>
        <v>0</v>
      </c>
      <c r="S2">
        <f>Data!Y66</f>
        <v>0</v>
      </c>
      <c r="T2">
        <f>Data!Z66</f>
        <v>0</v>
      </c>
      <c r="U2">
        <f>Data!AA66</f>
        <v>0</v>
      </c>
      <c r="V2">
        <f>Data!AB66</f>
        <v>0</v>
      </c>
      <c r="W2">
        <f>Data!AC66</f>
        <v>0</v>
      </c>
      <c r="X2">
        <f>Data!AD66</f>
        <v>0</v>
      </c>
      <c r="Y2">
        <f>Data!AE66</f>
        <v>0</v>
      </c>
      <c r="Z2">
        <f>Data!AF66</f>
        <v>0</v>
      </c>
      <c r="AA2">
        <f>Data!AG66</f>
        <v>0</v>
      </c>
      <c r="AB2">
        <f>Data!AH66</f>
        <v>0</v>
      </c>
      <c r="AC2">
        <f>Data!AI66</f>
        <v>0</v>
      </c>
      <c r="AD2">
        <f>Data!AJ66</f>
        <v>0</v>
      </c>
      <c r="AE2">
        <f>Data!AK66</f>
        <v>0</v>
      </c>
      <c r="AF2">
        <f>Data!AL66</f>
        <v>0</v>
      </c>
    </row>
    <row r="3" spans="1:32" x14ac:dyDescent="0.25">
      <c r="A3" t="s">
        <v>2</v>
      </c>
      <c r="B3">
        <f>Data!H67</f>
        <v>0</v>
      </c>
      <c r="C3">
        <f>Data!I67</f>
        <v>0</v>
      </c>
      <c r="D3">
        <f>Data!J67</f>
        <v>0</v>
      </c>
      <c r="E3">
        <f>Data!K67</f>
        <v>0</v>
      </c>
      <c r="F3">
        <f>Data!L67</f>
        <v>0</v>
      </c>
      <c r="G3">
        <f>Data!M67</f>
        <v>0</v>
      </c>
      <c r="H3">
        <f>Data!N67</f>
        <v>0</v>
      </c>
      <c r="I3">
        <f>Data!O67</f>
        <v>0</v>
      </c>
      <c r="J3">
        <f>Data!P67</f>
        <v>0</v>
      </c>
      <c r="K3">
        <f>Data!Q67</f>
        <v>0</v>
      </c>
      <c r="L3">
        <f>Data!R67</f>
        <v>0</v>
      </c>
      <c r="M3">
        <f>Data!S67</f>
        <v>0</v>
      </c>
      <c r="N3">
        <f>Data!T67</f>
        <v>0</v>
      </c>
      <c r="O3">
        <f>Data!U67</f>
        <v>0</v>
      </c>
      <c r="P3">
        <f>Data!V67</f>
        <v>0</v>
      </c>
      <c r="Q3">
        <f>Data!W67</f>
        <v>0</v>
      </c>
      <c r="R3">
        <f>Data!X67</f>
        <v>0</v>
      </c>
      <c r="S3">
        <f>Data!Y67</f>
        <v>0</v>
      </c>
      <c r="T3">
        <f>Data!Z67</f>
        <v>0</v>
      </c>
      <c r="U3">
        <f>Data!AA67</f>
        <v>0</v>
      </c>
      <c r="V3">
        <f>Data!AB67</f>
        <v>0</v>
      </c>
      <c r="W3">
        <f>Data!AC67</f>
        <v>0</v>
      </c>
      <c r="X3">
        <f>Data!AD67</f>
        <v>0</v>
      </c>
      <c r="Y3">
        <f>Data!AE67</f>
        <v>0</v>
      </c>
      <c r="Z3">
        <f>Data!AF67</f>
        <v>0</v>
      </c>
      <c r="AA3">
        <f>Data!AG67</f>
        <v>0</v>
      </c>
      <c r="AB3">
        <f>Data!AH67</f>
        <v>0</v>
      </c>
      <c r="AC3">
        <f>Data!AI67</f>
        <v>0</v>
      </c>
      <c r="AD3">
        <f>Data!AJ67</f>
        <v>0</v>
      </c>
      <c r="AE3">
        <f>Data!AK67</f>
        <v>0</v>
      </c>
      <c r="AF3">
        <f>Data!AL67</f>
        <v>0</v>
      </c>
    </row>
    <row r="4" spans="1:32" x14ac:dyDescent="0.25">
      <c r="A4" t="s">
        <v>3</v>
      </c>
      <c r="B4">
        <f>Data!H68</f>
        <v>0</v>
      </c>
      <c r="C4">
        <f>Data!I68</f>
        <v>0</v>
      </c>
      <c r="D4">
        <f>Data!J68</f>
        <v>0</v>
      </c>
      <c r="E4">
        <f>Data!K68</f>
        <v>0</v>
      </c>
      <c r="F4">
        <f>Data!L68</f>
        <v>0</v>
      </c>
      <c r="G4">
        <f>Data!M68</f>
        <v>0</v>
      </c>
      <c r="H4">
        <f>Data!N68</f>
        <v>0</v>
      </c>
      <c r="I4">
        <f>Data!O68</f>
        <v>0</v>
      </c>
      <c r="J4">
        <f>Data!P68</f>
        <v>0</v>
      </c>
      <c r="K4">
        <f>Data!Q68</f>
        <v>0</v>
      </c>
      <c r="L4">
        <f>Data!R68</f>
        <v>0</v>
      </c>
      <c r="M4">
        <f>Data!S68</f>
        <v>0</v>
      </c>
      <c r="N4">
        <f>Data!T68</f>
        <v>0</v>
      </c>
      <c r="O4">
        <f>Data!U68</f>
        <v>0</v>
      </c>
      <c r="P4">
        <f>Data!V68</f>
        <v>0</v>
      </c>
      <c r="Q4">
        <f>Data!W68</f>
        <v>0</v>
      </c>
      <c r="R4">
        <f>Data!X68</f>
        <v>0</v>
      </c>
      <c r="S4">
        <f>Data!Y68</f>
        <v>0</v>
      </c>
      <c r="T4">
        <f>Data!Z68</f>
        <v>0</v>
      </c>
      <c r="U4">
        <f>Data!AA68</f>
        <v>0</v>
      </c>
      <c r="V4">
        <f>Data!AB68</f>
        <v>0</v>
      </c>
      <c r="W4">
        <f>Data!AC68</f>
        <v>0</v>
      </c>
      <c r="X4">
        <f>Data!AD68</f>
        <v>0</v>
      </c>
      <c r="Y4">
        <f>Data!AE68</f>
        <v>0</v>
      </c>
      <c r="Z4">
        <f>Data!AF68</f>
        <v>0</v>
      </c>
      <c r="AA4">
        <f>Data!AG68</f>
        <v>0</v>
      </c>
      <c r="AB4">
        <f>Data!AH68</f>
        <v>0</v>
      </c>
      <c r="AC4">
        <f>Data!AI68</f>
        <v>0</v>
      </c>
      <c r="AD4">
        <f>Data!AJ68</f>
        <v>0</v>
      </c>
      <c r="AE4">
        <f>Data!AK68</f>
        <v>0</v>
      </c>
      <c r="AF4">
        <f>Data!AL68</f>
        <v>0</v>
      </c>
    </row>
    <row r="5" spans="1:32" x14ac:dyDescent="0.25">
      <c r="A5" t="s">
        <v>4</v>
      </c>
      <c r="B5">
        <f>Data!H69</f>
        <v>1</v>
      </c>
      <c r="C5">
        <f>Data!I69</f>
        <v>1</v>
      </c>
      <c r="D5">
        <f>Data!J69</f>
        <v>1</v>
      </c>
      <c r="E5">
        <f>Data!K69</f>
        <v>1</v>
      </c>
      <c r="F5">
        <f>Data!L69</f>
        <v>1</v>
      </c>
      <c r="G5">
        <f>Data!M69</f>
        <v>1</v>
      </c>
      <c r="H5">
        <f>Data!N69</f>
        <v>1</v>
      </c>
      <c r="I5">
        <f>Data!O69</f>
        <v>1</v>
      </c>
      <c r="J5">
        <f>Data!P69</f>
        <v>1</v>
      </c>
      <c r="K5">
        <f>Data!Q69</f>
        <v>1</v>
      </c>
      <c r="L5">
        <f>Data!R69</f>
        <v>1</v>
      </c>
      <c r="M5">
        <f>Data!S69</f>
        <v>1</v>
      </c>
      <c r="N5">
        <f>Data!T69</f>
        <v>1</v>
      </c>
      <c r="O5">
        <f>Data!U69</f>
        <v>1</v>
      </c>
      <c r="P5">
        <f>Data!V69</f>
        <v>1</v>
      </c>
      <c r="Q5">
        <f>Data!W69</f>
        <v>1</v>
      </c>
      <c r="R5">
        <f>Data!X69</f>
        <v>1</v>
      </c>
      <c r="S5">
        <f>Data!Y69</f>
        <v>1</v>
      </c>
      <c r="T5">
        <f>Data!Z69</f>
        <v>1</v>
      </c>
      <c r="U5">
        <f>Data!AA69</f>
        <v>1</v>
      </c>
      <c r="V5">
        <f>Data!AB69</f>
        <v>1</v>
      </c>
      <c r="W5">
        <f>Data!AC69</f>
        <v>1</v>
      </c>
      <c r="X5">
        <f>Data!AD69</f>
        <v>1</v>
      </c>
      <c r="Y5">
        <f>Data!AE69</f>
        <v>1</v>
      </c>
      <c r="Z5">
        <f>Data!AF69</f>
        <v>1</v>
      </c>
      <c r="AA5">
        <f>Data!AG69</f>
        <v>1</v>
      </c>
      <c r="AB5">
        <f>Data!AH69</f>
        <v>1</v>
      </c>
      <c r="AC5">
        <f>Data!AI69</f>
        <v>1</v>
      </c>
      <c r="AD5">
        <f>Data!AJ69</f>
        <v>1</v>
      </c>
      <c r="AE5">
        <f>Data!AK69</f>
        <v>1</v>
      </c>
      <c r="AF5">
        <f>Data!AL69</f>
        <v>1</v>
      </c>
    </row>
    <row r="6" spans="1:32" x14ac:dyDescent="0.25">
      <c r="A6" t="s">
        <v>5</v>
      </c>
      <c r="B6">
        <f>Data!H70</f>
        <v>0</v>
      </c>
      <c r="C6">
        <f>Data!I70</f>
        <v>0</v>
      </c>
      <c r="D6">
        <f>Data!J70</f>
        <v>0</v>
      </c>
      <c r="E6">
        <f>Data!K70</f>
        <v>0</v>
      </c>
      <c r="F6">
        <f>Data!L70</f>
        <v>0</v>
      </c>
      <c r="G6">
        <f>Data!M70</f>
        <v>0</v>
      </c>
      <c r="H6">
        <f>Data!N70</f>
        <v>0</v>
      </c>
      <c r="I6">
        <f>Data!O70</f>
        <v>0</v>
      </c>
      <c r="J6">
        <f>Data!P70</f>
        <v>0</v>
      </c>
      <c r="K6">
        <f>Data!Q70</f>
        <v>0</v>
      </c>
      <c r="L6">
        <f>Data!R70</f>
        <v>0</v>
      </c>
      <c r="M6">
        <f>Data!S70</f>
        <v>0</v>
      </c>
      <c r="N6">
        <f>Data!T70</f>
        <v>0</v>
      </c>
      <c r="O6">
        <f>Data!U70</f>
        <v>0</v>
      </c>
      <c r="P6">
        <f>Data!V70</f>
        <v>0</v>
      </c>
      <c r="Q6">
        <f>Data!W70</f>
        <v>0</v>
      </c>
      <c r="R6">
        <f>Data!X70</f>
        <v>0</v>
      </c>
      <c r="S6">
        <f>Data!Y70</f>
        <v>0</v>
      </c>
      <c r="T6">
        <f>Data!Z70</f>
        <v>0</v>
      </c>
      <c r="U6">
        <f>Data!AA70</f>
        <v>0</v>
      </c>
      <c r="V6">
        <f>Data!AB70</f>
        <v>0</v>
      </c>
      <c r="W6">
        <f>Data!AC70</f>
        <v>0</v>
      </c>
      <c r="X6">
        <f>Data!AD70</f>
        <v>0</v>
      </c>
      <c r="Y6">
        <f>Data!AE70</f>
        <v>0</v>
      </c>
      <c r="Z6">
        <f>Data!AF70</f>
        <v>0</v>
      </c>
      <c r="AA6">
        <f>Data!AG70</f>
        <v>0</v>
      </c>
      <c r="AB6">
        <f>Data!AH70</f>
        <v>0</v>
      </c>
      <c r="AC6">
        <f>Data!AI70</f>
        <v>0</v>
      </c>
      <c r="AD6">
        <f>Data!AJ70</f>
        <v>0</v>
      </c>
      <c r="AE6">
        <f>Data!AK70</f>
        <v>0</v>
      </c>
      <c r="AF6">
        <f>Data!AL70</f>
        <v>0</v>
      </c>
    </row>
    <row r="7" spans="1:32" x14ac:dyDescent="0.25">
      <c r="A7" t="s">
        <v>124</v>
      </c>
      <c r="B7">
        <f>Data!H71</f>
        <v>0</v>
      </c>
      <c r="C7">
        <f>Data!I71</f>
        <v>0</v>
      </c>
      <c r="D7">
        <f>Data!J71</f>
        <v>0</v>
      </c>
      <c r="E7">
        <f>Data!K71</f>
        <v>0</v>
      </c>
      <c r="F7">
        <f>Data!L71</f>
        <v>0</v>
      </c>
      <c r="G7">
        <f>Data!M71</f>
        <v>0</v>
      </c>
      <c r="H7">
        <f>Data!N71</f>
        <v>0</v>
      </c>
      <c r="I7">
        <f>Data!O71</f>
        <v>0</v>
      </c>
      <c r="J7">
        <f>Data!P71</f>
        <v>0</v>
      </c>
      <c r="K7">
        <f>Data!Q71</f>
        <v>0</v>
      </c>
      <c r="L7">
        <f>Data!R71</f>
        <v>0</v>
      </c>
      <c r="M7">
        <f>Data!S71</f>
        <v>0</v>
      </c>
      <c r="N7">
        <f>Data!T71</f>
        <v>0</v>
      </c>
      <c r="O7">
        <f>Data!U71</f>
        <v>0</v>
      </c>
      <c r="P7">
        <f>Data!V71</f>
        <v>0</v>
      </c>
      <c r="Q7">
        <f>Data!W71</f>
        <v>0</v>
      </c>
      <c r="R7">
        <f>Data!X71</f>
        <v>0</v>
      </c>
      <c r="S7">
        <f>Data!Y71</f>
        <v>0</v>
      </c>
      <c r="T7">
        <f>Data!Z71</f>
        <v>0</v>
      </c>
      <c r="U7">
        <f>Data!AA71</f>
        <v>0</v>
      </c>
      <c r="V7">
        <f>Data!AB71</f>
        <v>0</v>
      </c>
      <c r="W7">
        <f>Data!AC71</f>
        <v>0</v>
      </c>
      <c r="X7">
        <f>Data!AD71</f>
        <v>0</v>
      </c>
      <c r="Y7">
        <f>Data!AE71</f>
        <v>0</v>
      </c>
      <c r="Z7">
        <f>Data!AF71</f>
        <v>0</v>
      </c>
      <c r="AA7">
        <f>Data!AG71</f>
        <v>0</v>
      </c>
      <c r="AB7">
        <f>Data!AH71</f>
        <v>0</v>
      </c>
      <c r="AC7">
        <f>Data!AI71</f>
        <v>0</v>
      </c>
      <c r="AD7">
        <f>Data!AJ71</f>
        <v>0</v>
      </c>
      <c r="AE7">
        <f>Data!AK71</f>
        <v>0</v>
      </c>
      <c r="AF7">
        <f>Data!AL71</f>
        <v>0</v>
      </c>
    </row>
    <row r="8" spans="1:32" x14ac:dyDescent="0.25">
      <c r="A8" t="s">
        <v>125</v>
      </c>
      <c r="B8">
        <f>Data!H72</f>
        <v>0</v>
      </c>
      <c r="C8">
        <f>Data!I72</f>
        <v>0</v>
      </c>
      <c r="D8">
        <f>Data!J72</f>
        <v>0</v>
      </c>
      <c r="E8">
        <f>Data!K72</f>
        <v>0</v>
      </c>
      <c r="F8">
        <f>Data!L72</f>
        <v>0</v>
      </c>
      <c r="G8">
        <f>Data!M72</f>
        <v>0</v>
      </c>
      <c r="H8">
        <f>Data!N72</f>
        <v>0</v>
      </c>
      <c r="I8">
        <f>Data!O72</f>
        <v>0</v>
      </c>
      <c r="J8">
        <f>Data!P72</f>
        <v>0</v>
      </c>
      <c r="K8">
        <f>Data!Q72</f>
        <v>0</v>
      </c>
      <c r="L8">
        <f>Data!R72</f>
        <v>0</v>
      </c>
      <c r="M8">
        <f>Data!S72</f>
        <v>0</v>
      </c>
      <c r="N8">
        <f>Data!T72</f>
        <v>0</v>
      </c>
      <c r="O8">
        <f>Data!U72</f>
        <v>0</v>
      </c>
      <c r="P8">
        <f>Data!V72</f>
        <v>0</v>
      </c>
      <c r="Q8">
        <f>Data!W72</f>
        <v>0</v>
      </c>
      <c r="R8">
        <f>Data!X72</f>
        <v>0</v>
      </c>
      <c r="S8">
        <f>Data!Y72</f>
        <v>0</v>
      </c>
      <c r="T8">
        <f>Data!Z72</f>
        <v>0</v>
      </c>
      <c r="U8">
        <f>Data!AA72</f>
        <v>0</v>
      </c>
      <c r="V8">
        <f>Data!AB72</f>
        <v>0</v>
      </c>
      <c r="W8">
        <f>Data!AC72</f>
        <v>0</v>
      </c>
      <c r="X8">
        <f>Data!AD72</f>
        <v>0</v>
      </c>
      <c r="Y8">
        <f>Data!AE72</f>
        <v>0</v>
      </c>
      <c r="Z8">
        <f>Data!AF72</f>
        <v>0</v>
      </c>
      <c r="AA8">
        <f>Data!AG72</f>
        <v>0</v>
      </c>
      <c r="AB8">
        <f>Data!AH72</f>
        <v>0</v>
      </c>
      <c r="AC8">
        <f>Data!AI72</f>
        <v>0</v>
      </c>
      <c r="AD8">
        <f>Data!AJ72</f>
        <v>0</v>
      </c>
      <c r="AE8">
        <f>Data!AK72</f>
        <v>0</v>
      </c>
      <c r="AF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Data!H73</f>
        <v>0</v>
      </c>
      <c r="C2">
        <f>Data!I73</f>
        <v>0</v>
      </c>
      <c r="D2">
        <f>Data!J73</f>
        <v>0</v>
      </c>
      <c r="E2">
        <f>Data!K73</f>
        <v>0</v>
      </c>
      <c r="F2">
        <f>Data!L73</f>
        <v>0</v>
      </c>
      <c r="G2">
        <f>Data!M73</f>
        <v>0</v>
      </c>
      <c r="H2">
        <f>Data!N73</f>
        <v>0</v>
      </c>
      <c r="I2">
        <f>Data!O73</f>
        <v>0</v>
      </c>
      <c r="J2">
        <f>Data!P73</f>
        <v>0</v>
      </c>
      <c r="K2">
        <f>Data!Q73</f>
        <v>0</v>
      </c>
      <c r="L2">
        <f>Data!R73</f>
        <v>0</v>
      </c>
      <c r="M2">
        <f>Data!S73</f>
        <v>0</v>
      </c>
      <c r="N2">
        <f>Data!T73</f>
        <v>0</v>
      </c>
      <c r="O2">
        <f>Data!U73</f>
        <v>0</v>
      </c>
      <c r="P2">
        <f>Data!V73</f>
        <v>0</v>
      </c>
      <c r="Q2">
        <f>Data!W73</f>
        <v>0</v>
      </c>
      <c r="R2">
        <f>Data!X73</f>
        <v>0</v>
      </c>
      <c r="S2">
        <f>Data!Y73</f>
        <v>0</v>
      </c>
      <c r="T2">
        <f>Data!Z73</f>
        <v>0</v>
      </c>
      <c r="U2">
        <f>Data!AA73</f>
        <v>0</v>
      </c>
      <c r="V2">
        <f>Data!AB73</f>
        <v>0</v>
      </c>
      <c r="W2">
        <f>Data!AC73</f>
        <v>0</v>
      </c>
      <c r="X2">
        <f>Data!AD73</f>
        <v>0</v>
      </c>
      <c r="Y2">
        <f>Data!AE73</f>
        <v>0</v>
      </c>
      <c r="Z2">
        <f>Data!AF73</f>
        <v>0</v>
      </c>
      <c r="AA2">
        <f>Data!AG73</f>
        <v>0</v>
      </c>
      <c r="AB2">
        <f>Data!AH73</f>
        <v>0</v>
      </c>
      <c r="AC2">
        <f>Data!AI73</f>
        <v>0</v>
      </c>
      <c r="AD2">
        <f>Data!AJ73</f>
        <v>0</v>
      </c>
      <c r="AE2">
        <f>Data!AK73</f>
        <v>0</v>
      </c>
      <c r="AF2">
        <f>Data!AL73</f>
        <v>0</v>
      </c>
    </row>
    <row r="3" spans="1:32" x14ac:dyDescent="0.25">
      <c r="A3" t="s">
        <v>2</v>
      </c>
      <c r="B3">
        <f>Data!H74</f>
        <v>0</v>
      </c>
      <c r="C3">
        <f>Data!I74</f>
        <v>0</v>
      </c>
      <c r="D3">
        <f>Data!J74</f>
        <v>0</v>
      </c>
      <c r="E3">
        <f>Data!K74</f>
        <v>0</v>
      </c>
      <c r="F3">
        <f>Data!L74</f>
        <v>0</v>
      </c>
      <c r="G3">
        <f>Data!M74</f>
        <v>0</v>
      </c>
      <c r="H3">
        <f>Data!N74</f>
        <v>0</v>
      </c>
      <c r="I3">
        <f>Data!O74</f>
        <v>0</v>
      </c>
      <c r="J3">
        <f>Data!P74</f>
        <v>0</v>
      </c>
      <c r="K3">
        <f>Data!Q74</f>
        <v>0</v>
      </c>
      <c r="L3">
        <f>Data!R74</f>
        <v>0</v>
      </c>
      <c r="M3">
        <f>Data!S74</f>
        <v>0</v>
      </c>
      <c r="N3">
        <f>Data!T74</f>
        <v>0</v>
      </c>
      <c r="O3">
        <f>Data!U74</f>
        <v>0</v>
      </c>
      <c r="P3">
        <f>Data!V74</f>
        <v>0</v>
      </c>
      <c r="Q3">
        <f>Data!W74</f>
        <v>0</v>
      </c>
      <c r="R3">
        <f>Data!X74</f>
        <v>0</v>
      </c>
      <c r="S3">
        <f>Data!Y74</f>
        <v>0</v>
      </c>
      <c r="T3">
        <f>Data!Z74</f>
        <v>0</v>
      </c>
      <c r="U3">
        <f>Data!AA74</f>
        <v>0</v>
      </c>
      <c r="V3">
        <f>Data!AB74</f>
        <v>0</v>
      </c>
      <c r="W3">
        <f>Data!AC74</f>
        <v>0</v>
      </c>
      <c r="X3">
        <f>Data!AD74</f>
        <v>0</v>
      </c>
      <c r="Y3">
        <f>Data!AE74</f>
        <v>0</v>
      </c>
      <c r="Z3">
        <f>Data!AF74</f>
        <v>0</v>
      </c>
      <c r="AA3">
        <f>Data!AG74</f>
        <v>0</v>
      </c>
      <c r="AB3">
        <f>Data!AH74</f>
        <v>0</v>
      </c>
      <c r="AC3">
        <f>Data!AI74</f>
        <v>0</v>
      </c>
      <c r="AD3">
        <f>Data!AJ74</f>
        <v>0</v>
      </c>
      <c r="AE3">
        <f>Data!AK74</f>
        <v>0</v>
      </c>
      <c r="AF3">
        <f>Data!AL74</f>
        <v>0</v>
      </c>
    </row>
    <row r="4" spans="1:32" x14ac:dyDescent="0.25">
      <c r="A4" t="s">
        <v>3</v>
      </c>
      <c r="B4">
        <f>Data!H75</f>
        <v>0</v>
      </c>
      <c r="C4">
        <f>Data!I75</f>
        <v>0</v>
      </c>
      <c r="D4">
        <f>Data!J75</f>
        <v>0</v>
      </c>
      <c r="E4">
        <f>Data!K75</f>
        <v>0</v>
      </c>
      <c r="F4">
        <f>Data!L75</f>
        <v>0</v>
      </c>
      <c r="G4">
        <f>Data!M75</f>
        <v>0</v>
      </c>
      <c r="H4">
        <f>Data!N75</f>
        <v>0</v>
      </c>
      <c r="I4">
        <f>Data!O75</f>
        <v>0</v>
      </c>
      <c r="J4">
        <f>Data!P75</f>
        <v>0</v>
      </c>
      <c r="K4">
        <f>Data!Q75</f>
        <v>0</v>
      </c>
      <c r="L4">
        <f>Data!R75</f>
        <v>0</v>
      </c>
      <c r="M4">
        <f>Data!S75</f>
        <v>0</v>
      </c>
      <c r="N4">
        <f>Data!T75</f>
        <v>0</v>
      </c>
      <c r="O4">
        <f>Data!U75</f>
        <v>0</v>
      </c>
      <c r="P4">
        <f>Data!V75</f>
        <v>0</v>
      </c>
      <c r="Q4">
        <f>Data!W75</f>
        <v>0</v>
      </c>
      <c r="R4">
        <f>Data!X75</f>
        <v>0</v>
      </c>
      <c r="S4">
        <f>Data!Y75</f>
        <v>0</v>
      </c>
      <c r="T4">
        <f>Data!Z75</f>
        <v>0</v>
      </c>
      <c r="U4">
        <f>Data!AA75</f>
        <v>0</v>
      </c>
      <c r="V4">
        <f>Data!AB75</f>
        <v>0</v>
      </c>
      <c r="W4">
        <f>Data!AC75</f>
        <v>0</v>
      </c>
      <c r="X4">
        <f>Data!AD75</f>
        <v>0</v>
      </c>
      <c r="Y4">
        <f>Data!AE75</f>
        <v>0</v>
      </c>
      <c r="Z4">
        <f>Data!AF75</f>
        <v>0</v>
      </c>
      <c r="AA4">
        <f>Data!AG75</f>
        <v>0</v>
      </c>
      <c r="AB4">
        <f>Data!AH75</f>
        <v>0</v>
      </c>
      <c r="AC4">
        <f>Data!AI75</f>
        <v>0</v>
      </c>
      <c r="AD4">
        <f>Data!AJ75</f>
        <v>0</v>
      </c>
      <c r="AE4">
        <f>Data!AK75</f>
        <v>0</v>
      </c>
      <c r="AF4">
        <f>Data!AL75</f>
        <v>0</v>
      </c>
    </row>
    <row r="5" spans="1:32" x14ac:dyDescent="0.25">
      <c r="A5" t="s">
        <v>4</v>
      </c>
      <c r="B5">
        <f>Data!H76</f>
        <v>1</v>
      </c>
      <c r="C5">
        <f>Data!I76</f>
        <v>1</v>
      </c>
      <c r="D5">
        <f>Data!J76</f>
        <v>1</v>
      </c>
      <c r="E5">
        <f>Data!K76</f>
        <v>1</v>
      </c>
      <c r="F5">
        <f>Data!L76</f>
        <v>1</v>
      </c>
      <c r="G5">
        <f>Data!M76</f>
        <v>1</v>
      </c>
      <c r="H5">
        <f>Data!N76</f>
        <v>1</v>
      </c>
      <c r="I5">
        <f>Data!O76</f>
        <v>1</v>
      </c>
      <c r="J5">
        <f>Data!P76</f>
        <v>1</v>
      </c>
      <c r="K5">
        <f>Data!Q76</f>
        <v>1</v>
      </c>
      <c r="L5">
        <f>Data!R76</f>
        <v>1</v>
      </c>
      <c r="M5">
        <f>Data!S76</f>
        <v>1</v>
      </c>
      <c r="N5">
        <f>Data!T76</f>
        <v>1</v>
      </c>
      <c r="O5">
        <f>Data!U76</f>
        <v>1</v>
      </c>
      <c r="P5">
        <f>Data!V76</f>
        <v>1</v>
      </c>
      <c r="Q5">
        <f>Data!W76</f>
        <v>1</v>
      </c>
      <c r="R5">
        <f>Data!X76</f>
        <v>1</v>
      </c>
      <c r="S5">
        <f>Data!Y76</f>
        <v>1</v>
      </c>
      <c r="T5">
        <f>Data!Z76</f>
        <v>1</v>
      </c>
      <c r="U5">
        <f>Data!AA76</f>
        <v>1</v>
      </c>
      <c r="V5">
        <f>Data!AB76</f>
        <v>1</v>
      </c>
      <c r="W5">
        <f>Data!AC76</f>
        <v>1</v>
      </c>
      <c r="X5">
        <f>Data!AD76</f>
        <v>1</v>
      </c>
      <c r="Y5">
        <f>Data!AE76</f>
        <v>1</v>
      </c>
      <c r="Z5">
        <f>Data!AF76</f>
        <v>1</v>
      </c>
      <c r="AA5">
        <f>Data!AG76</f>
        <v>1</v>
      </c>
      <c r="AB5">
        <f>Data!AH76</f>
        <v>1</v>
      </c>
      <c r="AC5">
        <f>Data!AI76</f>
        <v>1</v>
      </c>
      <c r="AD5">
        <f>Data!AJ76</f>
        <v>1</v>
      </c>
      <c r="AE5">
        <f>Data!AK76</f>
        <v>1</v>
      </c>
      <c r="AF5">
        <f>Data!AL76</f>
        <v>1</v>
      </c>
    </row>
    <row r="6" spans="1:32" x14ac:dyDescent="0.25">
      <c r="A6" t="s">
        <v>5</v>
      </c>
      <c r="B6">
        <f>Data!H77</f>
        <v>0</v>
      </c>
      <c r="C6">
        <f>Data!I77</f>
        <v>0</v>
      </c>
      <c r="D6">
        <f>Data!J77</f>
        <v>0</v>
      </c>
      <c r="E6">
        <f>Data!K77</f>
        <v>0</v>
      </c>
      <c r="F6">
        <f>Data!L77</f>
        <v>0</v>
      </c>
      <c r="G6">
        <f>Data!M77</f>
        <v>0</v>
      </c>
      <c r="H6">
        <f>Data!N77</f>
        <v>0</v>
      </c>
      <c r="I6">
        <f>Data!O77</f>
        <v>0</v>
      </c>
      <c r="J6">
        <f>Data!P77</f>
        <v>0</v>
      </c>
      <c r="K6">
        <f>Data!Q77</f>
        <v>0</v>
      </c>
      <c r="L6">
        <f>Data!R77</f>
        <v>0</v>
      </c>
      <c r="M6">
        <f>Data!S77</f>
        <v>0</v>
      </c>
      <c r="N6">
        <f>Data!T77</f>
        <v>0</v>
      </c>
      <c r="O6">
        <f>Data!U77</f>
        <v>0</v>
      </c>
      <c r="P6">
        <f>Data!V77</f>
        <v>0</v>
      </c>
      <c r="Q6">
        <f>Data!W77</f>
        <v>0</v>
      </c>
      <c r="R6">
        <f>Data!X77</f>
        <v>0</v>
      </c>
      <c r="S6">
        <f>Data!Y77</f>
        <v>0</v>
      </c>
      <c r="T6">
        <f>Data!Z77</f>
        <v>0</v>
      </c>
      <c r="U6">
        <f>Data!AA77</f>
        <v>0</v>
      </c>
      <c r="V6">
        <f>Data!AB77</f>
        <v>0</v>
      </c>
      <c r="W6">
        <f>Data!AC77</f>
        <v>0</v>
      </c>
      <c r="X6">
        <f>Data!AD77</f>
        <v>0</v>
      </c>
      <c r="Y6">
        <f>Data!AE77</f>
        <v>0</v>
      </c>
      <c r="Z6">
        <f>Data!AF77</f>
        <v>0</v>
      </c>
      <c r="AA6">
        <f>Data!AG77</f>
        <v>0</v>
      </c>
      <c r="AB6">
        <f>Data!AH77</f>
        <v>0</v>
      </c>
      <c r="AC6">
        <f>Data!AI77</f>
        <v>0</v>
      </c>
      <c r="AD6">
        <f>Data!AJ77</f>
        <v>0</v>
      </c>
      <c r="AE6">
        <f>Data!AK77</f>
        <v>0</v>
      </c>
      <c r="AF6">
        <f>Data!AL77</f>
        <v>0</v>
      </c>
    </row>
    <row r="7" spans="1:32" x14ac:dyDescent="0.25">
      <c r="A7" t="s">
        <v>124</v>
      </c>
      <c r="B7">
        <f>Data!H78</f>
        <v>0</v>
      </c>
      <c r="C7">
        <f>Data!I78</f>
        <v>0</v>
      </c>
      <c r="D7">
        <f>Data!J78</f>
        <v>0</v>
      </c>
      <c r="E7">
        <f>Data!K78</f>
        <v>0</v>
      </c>
      <c r="F7">
        <f>Data!L78</f>
        <v>0</v>
      </c>
      <c r="G7">
        <f>Data!M78</f>
        <v>0</v>
      </c>
      <c r="H7">
        <f>Data!N78</f>
        <v>0</v>
      </c>
      <c r="I7">
        <f>Data!O78</f>
        <v>0</v>
      </c>
      <c r="J7">
        <f>Data!P78</f>
        <v>0</v>
      </c>
      <c r="K7">
        <f>Data!Q78</f>
        <v>0</v>
      </c>
      <c r="L7">
        <f>Data!R78</f>
        <v>0</v>
      </c>
      <c r="M7">
        <f>Data!S78</f>
        <v>0</v>
      </c>
      <c r="N7">
        <f>Data!T78</f>
        <v>0</v>
      </c>
      <c r="O7">
        <f>Data!U78</f>
        <v>0</v>
      </c>
      <c r="P7">
        <f>Data!V78</f>
        <v>0</v>
      </c>
      <c r="Q7">
        <f>Data!W78</f>
        <v>0</v>
      </c>
      <c r="R7">
        <f>Data!X78</f>
        <v>0</v>
      </c>
      <c r="S7">
        <f>Data!Y78</f>
        <v>0</v>
      </c>
      <c r="T7">
        <f>Data!Z78</f>
        <v>0</v>
      </c>
      <c r="U7">
        <f>Data!AA78</f>
        <v>0</v>
      </c>
      <c r="V7">
        <f>Data!AB78</f>
        <v>0</v>
      </c>
      <c r="W7">
        <f>Data!AC78</f>
        <v>0</v>
      </c>
      <c r="X7">
        <f>Data!AD78</f>
        <v>0</v>
      </c>
      <c r="Y7">
        <f>Data!AE78</f>
        <v>0</v>
      </c>
      <c r="Z7">
        <f>Data!AF78</f>
        <v>0</v>
      </c>
      <c r="AA7">
        <f>Data!AG78</f>
        <v>0</v>
      </c>
      <c r="AB7">
        <f>Data!AH78</f>
        <v>0</v>
      </c>
      <c r="AC7">
        <f>Data!AI78</f>
        <v>0</v>
      </c>
      <c r="AD7">
        <f>Data!AJ78</f>
        <v>0</v>
      </c>
      <c r="AE7">
        <f>Data!AK78</f>
        <v>0</v>
      </c>
      <c r="AF7">
        <f>Data!AL78</f>
        <v>0</v>
      </c>
    </row>
    <row r="8" spans="1:32" x14ac:dyDescent="0.25">
      <c r="A8" t="s">
        <v>125</v>
      </c>
      <c r="B8">
        <f>Data!H79</f>
        <v>0</v>
      </c>
      <c r="C8">
        <f>Data!I79</f>
        <v>0</v>
      </c>
      <c r="D8">
        <f>Data!J79</f>
        <v>0</v>
      </c>
      <c r="E8">
        <f>Data!K79</f>
        <v>0</v>
      </c>
      <c r="F8">
        <f>Data!L79</f>
        <v>0</v>
      </c>
      <c r="G8">
        <f>Data!M79</f>
        <v>0</v>
      </c>
      <c r="H8">
        <f>Data!N79</f>
        <v>0</v>
      </c>
      <c r="I8">
        <f>Data!O79</f>
        <v>0</v>
      </c>
      <c r="J8">
        <f>Data!P79</f>
        <v>0</v>
      </c>
      <c r="K8">
        <f>Data!Q79</f>
        <v>0</v>
      </c>
      <c r="L8">
        <f>Data!R79</f>
        <v>0</v>
      </c>
      <c r="M8">
        <f>Data!S79</f>
        <v>0</v>
      </c>
      <c r="N8">
        <f>Data!T79</f>
        <v>0</v>
      </c>
      <c r="O8">
        <f>Data!U79</f>
        <v>0</v>
      </c>
      <c r="P8">
        <f>Data!V79</f>
        <v>0</v>
      </c>
      <c r="Q8">
        <f>Data!W79</f>
        <v>0</v>
      </c>
      <c r="R8">
        <f>Data!X79</f>
        <v>0</v>
      </c>
      <c r="S8">
        <f>Data!Y79</f>
        <v>0</v>
      </c>
      <c r="T8">
        <f>Data!Z79</f>
        <v>0</v>
      </c>
      <c r="U8">
        <f>Data!AA79</f>
        <v>0</v>
      </c>
      <c r="V8">
        <f>Data!AB79</f>
        <v>0</v>
      </c>
      <c r="W8">
        <f>Data!AC79</f>
        <v>0</v>
      </c>
      <c r="X8">
        <f>Data!AD79</f>
        <v>0</v>
      </c>
      <c r="Y8">
        <f>Data!AE79</f>
        <v>0</v>
      </c>
      <c r="Z8">
        <f>Data!AF79</f>
        <v>0</v>
      </c>
      <c r="AA8">
        <f>Data!AG79</f>
        <v>0</v>
      </c>
      <c r="AB8">
        <f>Data!AH79</f>
        <v>0</v>
      </c>
      <c r="AC8">
        <f>Data!AI79</f>
        <v>0</v>
      </c>
      <c r="AD8">
        <f>Data!AJ79</f>
        <v>0</v>
      </c>
      <c r="AE8">
        <f>Data!AK79</f>
        <v>0</v>
      </c>
      <c r="AF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Data!H80</f>
        <v>0</v>
      </c>
      <c r="C2">
        <f>Data!I80</f>
        <v>0.10909682119561298</v>
      </c>
      <c r="D2">
        <f>Data!J80</f>
        <v>0.19781611144141825</v>
      </c>
      <c r="E2">
        <f>Data!K80</f>
        <v>0.33181222783183389</v>
      </c>
      <c r="F2">
        <f>Data!L80</f>
        <v>0.5</v>
      </c>
      <c r="G2">
        <f>Data!M80</f>
        <v>0.66818777216816616</v>
      </c>
      <c r="H2">
        <f>Data!N80</f>
        <v>0.80218388855858169</v>
      </c>
      <c r="I2">
        <f>Data!O80</f>
        <v>0.89090317880438707</v>
      </c>
      <c r="J2">
        <f>Data!P80</f>
        <v>0.94267582410113127</v>
      </c>
      <c r="K2">
        <f>Data!Q80</f>
        <v>0.97068776924864364</v>
      </c>
      <c r="L2">
        <f>Data!R80</f>
        <v>0.98522596830672693</v>
      </c>
      <c r="M2">
        <f>Data!S80</f>
        <v>0.99260845865571812</v>
      </c>
      <c r="N2">
        <f>Data!T80</f>
        <v>0.99631576010056411</v>
      </c>
      <c r="O2">
        <f>Data!U80</f>
        <v>0.99816706105750719</v>
      </c>
      <c r="P2">
        <f>Data!V80</f>
        <v>0.9990889488055994</v>
      </c>
      <c r="Q2">
        <f>Data!W80</f>
        <v>0.9995473777767595</v>
      </c>
      <c r="R2">
        <f>Data!X80</f>
        <v>0.99977518322976666</v>
      </c>
      <c r="S2">
        <f>Data!Y80</f>
        <v>0.99988834665937043</v>
      </c>
      <c r="T2">
        <f>Data!Z80</f>
        <v>0.99994455147527717</v>
      </c>
      <c r="U2">
        <f>Data!AA80</f>
        <v>0.99997246430888531</v>
      </c>
      <c r="V2">
        <f>Data!AB80</f>
        <v>0.99998632599091541</v>
      </c>
      <c r="W2">
        <f>Data!AC80</f>
        <v>0.99999320964130201</v>
      </c>
      <c r="X2">
        <f>Data!AD80</f>
        <v>0.99999662799613631</v>
      </c>
      <c r="Y2">
        <f>Data!AE80</f>
        <v>0.99999832550959444</v>
      </c>
      <c r="Z2">
        <f>Data!AF80</f>
        <v>0.99999916847197223</v>
      </c>
      <c r="AA2">
        <f>Data!AG80</f>
        <v>0.99999958707522896</v>
      </c>
      <c r="AB2">
        <f>Data!AH80</f>
        <v>0.99999979494758462</v>
      </c>
      <c r="AC2">
        <f>Data!AI80</f>
        <v>0.99999989817397339</v>
      </c>
      <c r="AD2">
        <f>Data!AJ80</f>
        <v>0.99999994943468906</v>
      </c>
      <c r="AE2">
        <f>Data!AK80</f>
        <v>0.99999997489000902</v>
      </c>
      <c r="AF2">
        <f>Data!AL80</f>
        <v>0.99999998753074737</v>
      </c>
    </row>
    <row r="3" spans="1:32" x14ac:dyDescent="0.25">
      <c r="A3" t="s">
        <v>2</v>
      </c>
      <c r="B3">
        <f>Data!H81</f>
        <v>0</v>
      </c>
      <c r="C3">
        <f>Data!I81</f>
        <v>0</v>
      </c>
      <c r="D3">
        <f>Data!J81</f>
        <v>0</v>
      </c>
      <c r="E3">
        <f>Data!K81</f>
        <v>0</v>
      </c>
      <c r="F3">
        <f>Data!L81</f>
        <v>0</v>
      </c>
      <c r="G3">
        <f>Data!M81</f>
        <v>0</v>
      </c>
      <c r="H3">
        <f>Data!N81</f>
        <v>0</v>
      </c>
      <c r="I3">
        <f>Data!O81</f>
        <v>0</v>
      </c>
      <c r="J3">
        <f>Data!P81</f>
        <v>0</v>
      </c>
      <c r="K3">
        <f>Data!Q81</f>
        <v>0</v>
      </c>
      <c r="L3">
        <f>Data!R81</f>
        <v>0</v>
      </c>
      <c r="M3">
        <f>Data!S81</f>
        <v>0</v>
      </c>
      <c r="N3">
        <f>Data!T81</f>
        <v>0</v>
      </c>
      <c r="O3">
        <f>Data!U81</f>
        <v>0</v>
      </c>
      <c r="P3">
        <f>Data!V81</f>
        <v>0</v>
      </c>
      <c r="Q3">
        <f>Data!W81</f>
        <v>0</v>
      </c>
      <c r="R3">
        <f>Data!X81</f>
        <v>0</v>
      </c>
      <c r="S3">
        <f>Data!Y81</f>
        <v>0</v>
      </c>
      <c r="T3">
        <f>Data!Z81</f>
        <v>0</v>
      </c>
      <c r="U3">
        <f>Data!AA81</f>
        <v>0</v>
      </c>
      <c r="V3">
        <f>Data!AB81</f>
        <v>0</v>
      </c>
      <c r="W3">
        <f>Data!AC81</f>
        <v>0</v>
      </c>
      <c r="X3">
        <f>Data!AD81</f>
        <v>0</v>
      </c>
      <c r="Y3">
        <f>Data!AE81</f>
        <v>0</v>
      </c>
      <c r="Z3">
        <f>Data!AF81</f>
        <v>0</v>
      </c>
      <c r="AA3">
        <f>Data!AG81</f>
        <v>0</v>
      </c>
      <c r="AB3">
        <f>Data!AH81</f>
        <v>0</v>
      </c>
      <c r="AC3">
        <f>Data!AI81</f>
        <v>0</v>
      </c>
      <c r="AD3">
        <f>Data!AJ81</f>
        <v>0</v>
      </c>
      <c r="AE3">
        <f>Data!AK81</f>
        <v>0</v>
      </c>
      <c r="AF3">
        <f>Data!AL81</f>
        <v>0</v>
      </c>
    </row>
    <row r="4" spans="1:32" x14ac:dyDescent="0.25">
      <c r="A4" t="s">
        <v>3</v>
      </c>
      <c r="B4">
        <f>Data!H82</f>
        <v>3</v>
      </c>
      <c r="C4">
        <f>Data!I82</f>
        <v>3</v>
      </c>
      <c r="D4">
        <f>Data!J82</f>
        <v>3</v>
      </c>
      <c r="E4">
        <f>Data!K82</f>
        <v>3</v>
      </c>
      <c r="F4">
        <f>Data!L82</f>
        <v>3</v>
      </c>
      <c r="G4">
        <f>Data!M82</f>
        <v>3</v>
      </c>
      <c r="H4">
        <f>Data!N82</f>
        <v>3</v>
      </c>
      <c r="I4">
        <f>Data!O82</f>
        <v>3</v>
      </c>
      <c r="J4">
        <f>Data!P82</f>
        <v>3</v>
      </c>
      <c r="K4">
        <f>Data!Q82</f>
        <v>3</v>
      </c>
      <c r="L4">
        <f>Data!R82</f>
        <v>3</v>
      </c>
      <c r="M4">
        <f>Data!S82</f>
        <v>3</v>
      </c>
      <c r="N4">
        <f>Data!T82</f>
        <v>3</v>
      </c>
      <c r="O4">
        <f>Data!U82</f>
        <v>3</v>
      </c>
      <c r="P4">
        <f>Data!V82</f>
        <v>3</v>
      </c>
      <c r="Q4">
        <f>Data!W82</f>
        <v>3</v>
      </c>
      <c r="R4">
        <f>Data!X82</f>
        <v>3</v>
      </c>
      <c r="S4">
        <f>Data!Y82</f>
        <v>3</v>
      </c>
      <c r="T4">
        <f>Data!Z82</f>
        <v>3</v>
      </c>
      <c r="U4">
        <f>Data!AA82</f>
        <v>3</v>
      </c>
      <c r="V4">
        <f>Data!AB82</f>
        <v>3</v>
      </c>
      <c r="W4">
        <f>Data!AC82</f>
        <v>3</v>
      </c>
      <c r="X4">
        <f>Data!AD82</f>
        <v>3</v>
      </c>
      <c r="Y4">
        <f>Data!AE82</f>
        <v>3</v>
      </c>
      <c r="Z4">
        <f>Data!AF82</f>
        <v>3</v>
      </c>
      <c r="AA4">
        <f>Data!AG82</f>
        <v>3</v>
      </c>
      <c r="AB4">
        <f>Data!AH82</f>
        <v>3</v>
      </c>
      <c r="AC4">
        <f>Data!AI82</f>
        <v>3</v>
      </c>
      <c r="AD4">
        <f>Data!AJ82</f>
        <v>3</v>
      </c>
      <c r="AE4">
        <f>Data!AK82</f>
        <v>3</v>
      </c>
      <c r="AF4">
        <f>Data!AL82</f>
        <v>3</v>
      </c>
    </row>
    <row r="5" spans="1:32" x14ac:dyDescent="0.25">
      <c r="A5" t="s">
        <v>4</v>
      </c>
      <c r="B5">
        <f>Data!H83</f>
        <v>0</v>
      </c>
      <c r="C5">
        <f>Data!I83</f>
        <v>0</v>
      </c>
      <c r="D5">
        <f>Data!J83</f>
        <v>0</v>
      </c>
      <c r="E5">
        <f>Data!K83</f>
        <v>0</v>
      </c>
      <c r="F5">
        <f>Data!L83</f>
        <v>0</v>
      </c>
      <c r="G5">
        <f>Data!M83</f>
        <v>0</v>
      </c>
      <c r="H5">
        <f>Data!N83</f>
        <v>0</v>
      </c>
      <c r="I5">
        <f>Data!O83</f>
        <v>0</v>
      </c>
      <c r="J5">
        <f>Data!P83</f>
        <v>0</v>
      </c>
      <c r="K5">
        <f>Data!Q83</f>
        <v>0</v>
      </c>
      <c r="L5">
        <f>Data!R83</f>
        <v>0</v>
      </c>
      <c r="M5">
        <f>Data!S83</f>
        <v>0</v>
      </c>
      <c r="N5">
        <f>Data!T83</f>
        <v>0</v>
      </c>
      <c r="O5">
        <f>Data!U83</f>
        <v>0</v>
      </c>
      <c r="P5">
        <f>Data!V83</f>
        <v>0</v>
      </c>
      <c r="Q5">
        <f>Data!W83</f>
        <v>0</v>
      </c>
      <c r="R5">
        <f>Data!X83</f>
        <v>0</v>
      </c>
      <c r="S5">
        <f>Data!Y83</f>
        <v>0</v>
      </c>
      <c r="T5">
        <f>Data!Z83</f>
        <v>0</v>
      </c>
      <c r="U5">
        <f>Data!AA83</f>
        <v>0</v>
      </c>
      <c r="V5">
        <f>Data!AB83</f>
        <v>0</v>
      </c>
      <c r="W5">
        <f>Data!AC83</f>
        <v>0</v>
      </c>
      <c r="X5">
        <f>Data!AD83</f>
        <v>0</v>
      </c>
      <c r="Y5">
        <f>Data!AE83</f>
        <v>0</v>
      </c>
      <c r="Z5">
        <f>Data!AF83</f>
        <v>0</v>
      </c>
      <c r="AA5">
        <f>Data!AG83</f>
        <v>0</v>
      </c>
      <c r="AB5">
        <f>Data!AH83</f>
        <v>0</v>
      </c>
      <c r="AC5">
        <f>Data!AI83</f>
        <v>0</v>
      </c>
      <c r="AD5">
        <f>Data!AJ83</f>
        <v>0</v>
      </c>
      <c r="AE5">
        <f>Data!AK83</f>
        <v>0</v>
      </c>
      <c r="AF5">
        <f>Data!AL83</f>
        <v>0</v>
      </c>
    </row>
    <row r="6" spans="1:32" x14ac:dyDescent="0.25">
      <c r="A6" t="s">
        <v>5</v>
      </c>
      <c r="B6">
        <f>Data!H84</f>
        <v>0</v>
      </c>
      <c r="C6">
        <f>Data!I84</f>
        <v>0</v>
      </c>
      <c r="D6">
        <f>Data!J84</f>
        <v>0</v>
      </c>
      <c r="E6">
        <f>Data!K84</f>
        <v>0</v>
      </c>
      <c r="F6">
        <f>Data!L84</f>
        <v>0</v>
      </c>
      <c r="G6">
        <f>Data!M84</f>
        <v>0</v>
      </c>
      <c r="H6">
        <f>Data!N84</f>
        <v>0</v>
      </c>
      <c r="I6">
        <f>Data!O84</f>
        <v>0</v>
      </c>
      <c r="J6">
        <f>Data!P84</f>
        <v>0</v>
      </c>
      <c r="K6">
        <f>Data!Q84</f>
        <v>0</v>
      </c>
      <c r="L6">
        <f>Data!R84</f>
        <v>0</v>
      </c>
      <c r="M6">
        <f>Data!S84</f>
        <v>0</v>
      </c>
      <c r="N6">
        <f>Data!T84</f>
        <v>0</v>
      </c>
      <c r="O6">
        <f>Data!U84</f>
        <v>0</v>
      </c>
      <c r="P6">
        <f>Data!V84</f>
        <v>0</v>
      </c>
      <c r="Q6">
        <f>Data!W84</f>
        <v>0</v>
      </c>
      <c r="R6">
        <f>Data!X84</f>
        <v>0</v>
      </c>
      <c r="S6">
        <f>Data!Y84</f>
        <v>0</v>
      </c>
      <c r="T6">
        <f>Data!Z84</f>
        <v>0</v>
      </c>
      <c r="U6">
        <f>Data!AA84</f>
        <v>0</v>
      </c>
      <c r="V6">
        <f>Data!AB84</f>
        <v>0</v>
      </c>
      <c r="W6">
        <f>Data!AC84</f>
        <v>0</v>
      </c>
      <c r="X6">
        <f>Data!AD84</f>
        <v>0</v>
      </c>
      <c r="Y6">
        <f>Data!AE84</f>
        <v>0</v>
      </c>
      <c r="Z6">
        <f>Data!AF84</f>
        <v>0</v>
      </c>
      <c r="AA6">
        <f>Data!AG84</f>
        <v>0</v>
      </c>
      <c r="AB6">
        <f>Data!AH84</f>
        <v>0</v>
      </c>
      <c r="AC6">
        <f>Data!AI84</f>
        <v>0</v>
      </c>
      <c r="AD6">
        <f>Data!AJ84</f>
        <v>0</v>
      </c>
      <c r="AE6">
        <f>Data!AK84</f>
        <v>0</v>
      </c>
      <c r="AF6">
        <f>Data!AL84</f>
        <v>0</v>
      </c>
    </row>
    <row r="7" spans="1:32" x14ac:dyDescent="0.25">
      <c r="A7" t="s">
        <v>124</v>
      </c>
      <c r="B7">
        <f>Data!H85</f>
        <v>0</v>
      </c>
      <c r="C7">
        <f>Data!I85</f>
        <v>0</v>
      </c>
      <c r="D7">
        <f>Data!J85</f>
        <v>0</v>
      </c>
      <c r="E7">
        <f>Data!K85</f>
        <v>0</v>
      </c>
      <c r="F7">
        <f>Data!L85</f>
        <v>0</v>
      </c>
      <c r="G7">
        <f>Data!M85</f>
        <v>0</v>
      </c>
      <c r="H7">
        <f>Data!N85</f>
        <v>0</v>
      </c>
      <c r="I7">
        <f>Data!O85</f>
        <v>0</v>
      </c>
      <c r="J7">
        <f>Data!P85</f>
        <v>0</v>
      </c>
      <c r="K7">
        <f>Data!Q85</f>
        <v>0</v>
      </c>
      <c r="L7">
        <f>Data!R85</f>
        <v>0</v>
      </c>
      <c r="M7">
        <f>Data!S85</f>
        <v>0</v>
      </c>
      <c r="N7">
        <f>Data!T85</f>
        <v>0</v>
      </c>
      <c r="O7">
        <f>Data!U85</f>
        <v>0</v>
      </c>
      <c r="P7">
        <f>Data!V85</f>
        <v>0</v>
      </c>
      <c r="Q7">
        <f>Data!W85</f>
        <v>0</v>
      </c>
      <c r="R7">
        <f>Data!X85</f>
        <v>0</v>
      </c>
      <c r="S7">
        <f>Data!Y85</f>
        <v>0</v>
      </c>
      <c r="T7">
        <f>Data!Z85</f>
        <v>0</v>
      </c>
      <c r="U7">
        <f>Data!AA85</f>
        <v>0</v>
      </c>
      <c r="V7">
        <f>Data!AB85</f>
        <v>0</v>
      </c>
      <c r="W7">
        <f>Data!AC85</f>
        <v>0</v>
      </c>
      <c r="X7">
        <f>Data!AD85</f>
        <v>0</v>
      </c>
      <c r="Y7">
        <f>Data!AE85</f>
        <v>0</v>
      </c>
      <c r="Z7">
        <f>Data!AF85</f>
        <v>0</v>
      </c>
      <c r="AA7">
        <f>Data!AG85</f>
        <v>0</v>
      </c>
      <c r="AB7">
        <f>Data!AH85</f>
        <v>0</v>
      </c>
      <c r="AC7">
        <f>Data!AI85</f>
        <v>0</v>
      </c>
      <c r="AD7">
        <f>Data!AJ85</f>
        <v>0</v>
      </c>
      <c r="AE7">
        <f>Data!AK85</f>
        <v>0</v>
      </c>
      <c r="AF7">
        <f>Data!AL85</f>
        <v>0</v>
      </c>
    </row>
    <row r="8" spans="1:32" x14ac:dyDescent="0.25">
      <c r="A8" t="s">
        <v>125</v>
      </c>
      <c r="B8">
        <f>Data!H86</f>
        <v>0</v>
      </c>
      <c r="C8">
        <f>Data!I86</f>
        <v>0</v>
      </c>
      <c r="D8">
        <f>Data!J86</f>
        <v>0</v>
      </c>
      <c r="E8">
        <f>Data!K86</f>
        <v>0</v>
      </c>
      <c r="F8">
        <f>Data!L86</f>
        <v>0</v>
      </c>
      <c r="G8">
        <f>Data!M86</f>
        <v>0</v>
      </c>
      <c r="H8">
        <f>Data!N86</f>
        <v>0</v>
      </c>
      <c r="I8">
        <f>Data!O86</f>
        <v>0</v>
      </c>
      <c r="J8">
        <f>Data!P86</f>
        <v>0</v>
      </c>
      <c r="K8">
        <f>Data!Q86</f>
        <v>0</v>
      </c>
      <c r="L8">
        <f>Data!R86</f>
        <v>0</v>
      </c>
      <c r="M8">
        <f>Data!S86</f>
        <v>0</v>
      </c>
      <c r="N8">
        <f>Data!T86</f>
        <v>0</v>
      </c>
      <c r="O8">
        <f>Data!U86</f>
        <v>0</v>
      </c>
      <c r="P8">
        <f>Data!V86</f>
        <v>0</v>
      </c>
      <c r="Q8">
        <f>Data!W86</f>
        <v>0</v>
      </c>
      <c r="R8">
        <f>Data!X86</f>
        <v>0</v>
      </c>
      <c r="S8">
        <f>Data!Y86</f>
        <v>0</v>
      </c>
      <c r="T8">
        <f>Data!Z86</f>
        <v>0</v>
      </c>
      <c r="U8">
        <f>Data!AA86</f>
        <v>0</v>
      </c>
      <c r="V8">
        <f>Data!AB86</f>
        <v>0</v>
      </c>
      <c r="W8">
        <f>Data!AC86</f>
        <v>0</v>
      </c>
      <c r="X8">
        <f>Data!AD86</f>
        <v>0</v>
      </c>
      <c r="Y8">
        <f>Data!AE86</f>
        <v>0</v>
      </c>
      <c r="Z8">
        <f>Data!AF86</f>
        <v>0</v>
      </c>
      <c r="AA8">
        <f>Data!AG86</f>
        <v>0</v>
      </c>
      <c r="AB8">
        <f>Data!AH86</f>
        <v>0</v>
      </c>
      <c r="AC8">
        <f>Data!AI86</f>
        <v>0</v>
      </c>
      <c r="AD8">
        <f>Data!AJ86</f>
        <v>0</v>
      </c>
      <c r="AE8">
        <f>Data!AK86</f>
        <v>0</v>
      </c>
      <c r="AF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917</v>
      </c>
    </row>
    <row r="2" spans="1:11" x14ac:dyDescent="0.25">
      <c r="A2" t="s">
        <v>918</v>
      </c>
    </row>
    <row r="3" spans="1:11" x14ac:dyDescent="0.25">
      <c r="A3" t="s">
        <v>919</v>
      </c>
    </row>
    <row r="4" spans="1:11" x14ac:dyDescent="0.25">
      <c r="A4" t="s">
        <v>146</v>
      </c>
    </row>
    <row r="5" spans="1:11" x14ac:dyDescent="0.25">
      <c r="A5" t="s">
        <v>920</v>
      </c>
      <c r="B5" t="s">
        <v>921</v>
      </c>
      <c r="C5" t="s">
        <v>922</v>
      </c>
      <c r="D5" t="s">
        <v>923</v>
      </c>
      <c r="E5" t="s">
        <v>924</v>
      </c>
      <c r="F5" t="s">
        <v>925</v>
      </c>
      <c r="G5" t="s">
        <v>926</v>
      </c>
      <c r="H5" t="s">
        <v>927</v>
      </c>
      <c r="I5" t="s">
        <v>928</v>
      </c>
      <c r="J5" t="s">
        <v>929</v>
      </c>
      <c r="K5" t="s">
        <v>930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2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2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2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2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2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2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8"/>
  <sheetViews>
    <sheetView topLeftCell="A59" workbookViewId="0">
      <selection activeCell="A61" sqref="A61:AF68"/>
    </sheetView>
  </sheetViews>
  <sheetFormatPr defaultColWidth="9.140625" defaultRowHeight="15" x14ac:dyDescent="0.25"/>
  <cols>
    <col min="1" max="1" width="28.425781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8"/>
    </row>
    <row r="16" spans="1:14" x14ac:dyDescent="0.25">
      <c r="A16" t="s">
        <v>89</v>
      </c>
      <c r="N16" s="40"/>
    </row>
    <row r="17" spans="1:17" x14ac:dyDescent="0.25">
      <c r="A17" t="s">
        <v>90</v>
      </c>
      <c r="N17" s="39"/>
      <c r="O17" s="41"/>
      <c r="P17" s="41"/>
      <c r="Q17" s="41"/>
    </row>
    <row r="18" spans="1:17" x14ac:dyDescent="0.25">
      <c r="N18" s="41"/>
      <c r="O18" s="42"/>
      <c r="P18" s="42"/>
      <c r="Q18" s="42"/>
    </row>
    <row r="19" spans="1:17" x14ac:dyDescent="0.25">
      <c r="A19" t="s">
        <v>91</v>
      </c>
      <c r="N19" s="41"/>
      <c r="O19" s="42"/>
      <c r="P19" s="42"/>
      <c r="Q19" s="42"/>
    </row>
    <row r="20" spans="1:17" x14ac:dyDescent="0.25">
      <c r="A20" t="s">
        <v>92</v>
      </c>
      <c r="N20" s="41"/>
      <c r="O20" s="42"/>
      <c r="P20" s="42"/>
      <c r="Q20" s="42"/>
    </row>
    <row r="21" spans="1:17" x14ac:dyDescent="0.25">
      <c r="A21" t="s">
        <v>93</v>
      </c>
      <c r="N21" s="41"/>
      <c r="O21" s="42"/>
      <c r="P21" s="42"/>
      <c r="Q21" s="42"/>
    </row>
    <row r="22" spans="1:17" x14ac:dyDescent="0.25">
      <c r="A22" t="s">
        <v>94</v>
      </c>
      <c r="N22" s="41"/>
      <c r="O22" s="42"/>
      <c r="P22" s="42"/>
      <c r="Q22" s="42"/>
    </row>
    <row r="23" spans="1:17" x14ac:dyDescent="0.25">
      <c r="A23" t="s">
        <v>95</v>
      </c>
      <c r="N23" s="41"/>
      <c r="O23" s="42"/>
      <c r="P23" s="42"/>
      <c r="Q23" s="42"/>
    </row>
    <row r="24" spans="1:17" x14ac:dyDescent="0.25">
      <c r="A24" t="s">
        <v>96</v>
      </c>
      <c r="N24" s="41"/>
      <c r="O24" s="42"/>
      <c r="P24" s="42"/>
      <c r="Q24" s="42"/>
    </row>
    <row r="25" spans="1:17" x14ac:dyDescent="0.25">
      <c r="A25" t="s">
        <v>97</v>
      </c>
      <c r="N25" s="41"/>
      <c r="O25" s="43"/>
      <c r="P25" s="42"/>
      <c r="Q25" s="42"/>
    </row>
    <row r="26" spans="1:17" x14ac:dyDescent="0.25">
      <c r="N26" s="41"/>
      <c r="O26" s="43"/>
      <c r="P26" s="42"/>
      <c r="Q26" s="42"/>
    </row>
    <row r="27" spans="1:17" x14ac:dyDescent="0.25">
      <c r="A27" s="1" t="s">
        <v>945</v>
      </c>
      <c r="N27" s="41"/>
      <c r="O27" s="43"/>
      <c r="P27" s="42"/>
      <c r="Q27" s="42"/>
    </row>
    <row r="28" spans="1:17" x14ac:dyDescent="0.25">
      <c r="A28" s="1"/>
      <c r="N28" s="41"/>
      <c r="O28" s="43"/>
      <c r="P28" s="42"/>
      <c r="Q28" s="42"/>
    </row>
    <row r="29" spans="1:17" x14ac:dyDescent="0.25">
      <c r="A29" s="1"/>
      <c r="N29" s="41"/>
      <c r="O29" s="43"/>
      <c r="P29" s="42"/>
      <c r="Q29" s="42"/>
    </row>
    <row r="30" spans="1:17" x14ac:dyDescent="0.25">
      <c r="A30" s="1"/>
      <c r="N30" s="41"/>
      <c r="O30" s="43"/>
      <c r="P30" s="42"/>
      <c r="Q30" s="42"/>
    </row>
    <row r="31" spans="1:17" x14ac:dyDescent="0.25">
      <c r="A31" s="1"/>
      <c r="N31" s="41"/>
      <c r="O31" s="43"/>
      <c r="P31" s="42"/>
      <c r="Q31" s="42"/>
    </row>
    <row r="32" spans="1:17" x14ac:dyDescent="0.25">
      <c r="A32" s="1"/>
      <c r="N32" s="41"/>
      <c r="O32" s="43"/>
      <c r="P32" s="42"/>
      <c r="Q32" s="42"/>
    </row>
    <row r="33" spans="1:17" x14ac:dyDescent="0.25">
      <c r="A33" s="1"/>
      <c r="N33" s="41"/>
      <c r="O33" s="43"/>
      <c r="P33" s="42"/>
      <c r="Q33" s="42"/>
    </row>
    <row r="34" spans="1:17" x14ac:dyDescent="0.25">
      <c r="A34" s="1"/>
      <c r="N34" s="41"/>
      <c r="O34" s="43"/>
      <c r="P34" s="42"/>
      <c r="Q34" s="42"/>
    </row>
    <row r="35" spans="1:17" x14ac:dyDescent="0.25">
      <c r="A35" s="1"/>
      <c r="N35" s="41"/>
      <c r="O35" s="43"/>
      <c r="P35" s="42"/>
      <c r="Q35" s="42"/>
    </row>
    <row r="36" spans="1:17" x14ac:dyDescent="0.25">
      <c r="A36" s="1"/>
      <c r="N36" s="41"/>
      <c r="O36" s="43"/>
      <c r="P36" s="42"/>
      <c r="Q36" s="42"/>
    </row>
    <row r="37" spans="1:17" x14ac:dyDescent="0.25">
      <c r="A37" s="1"/>
      <c r="N37" s="41"/>
      <c r="O37" s="43"/>
      <c r="P37" s="42"/>
      <c r="Q37" s="42"/>
    </row>
    <row r="38" spans="1:17" x14ac:dyDescent="0.25">
      <c r="A38" s="1"/>
      <c r="N38" s="41"/>
      <c r="O38" s="43"/>
      <c r="P38" s="42"/>
      <c r="Q38" s="42"/>
    </row>
    <row r="39" spans="1:17" x14ac:dyDescent="0.25">
      <c r="N39" s="41"/>
      <c r="O39" s="43"/>
      <c r="P39" s="42"/>
      <c r="Q39" s="42"/>
    </row>
    <row r="40" spans="1:17" x14ac:dyDescent="0.25">
      <c r="N40" s="41"/>
      <c r="O40" s="43"/>
      <c r="P40" s="42"/>
      <c r="Q40" s="42"/>
    </row>
    <row r="41" spans="1:17" x14ac:dyDescent="0.25">
      <c r="A41" t="s">
        <v>946</v>
      </c>
      <c r="N41" s="41"/>
      <c r="O41" s="43"/>
      <c r="P41" s="42"/>
      <c r="Q41" s="42"/>
    </row>
    <row r="42" spans="1:17" x14ac:dyDescent="0.25">
      <c r="A42" t="s">
        <v>947</v>
      </c>
      <c r="N42" s="41"/>
      <c r="O42" s="43"/>
      <c r="P42" s="42"/>
      <c r="Q42" s="42"/>
    </row>
    <row r="43" spans="1:17" x14ac:dyDescent="0.25">
      <c r="A43" t="s">
        <v>948</v>
      </c>
      <c r="N43" s="41"/>
      <c r="O43" s="43"/>
      <c r="P43" s="42"/>
      <c r="Q43" s="42"/>
    </row>
    <row r="44" spans="1:17" x14ac:dyDescent="0.25">
      <c r="N44" s="41"/>
      <c r="O44" s="43"/>
      <c r="P44" s="42"/>
      <c r="Q44" s="42"/>
    </row>
    <row r="45" spans="1:17" x14ac:dyDescent="0.25">
      <c r="A45" s="38" t="s">
        <v>939</v>
      </c>
      <c r="B45" s="39"/>
      <c r="C45" s="39"/>
      <c r="D45" s="39"/>
      <c r="N45" s="41"/>
      <c r="O45" s="43"/>
      <c r="P45" s="42"/>
      <c r="Q45" s="42"/>
    </row>
    <row r="46" spans="1:17" x14ac:dyDescent="0.25">
      <c r="A46" s="40" t="s">
        <v>940</v>
      </c>
      <c r="B46" s="39"/>
      <c r="C46" s="39"/>
      <c r="D46" s="39"/>
      <c r="G46" t="s">
        <v>949</v>
      </c>
      <c r="H46" t="s">
        <v>950</v>
      </c>
      <c r="N46" s="41"/>
      <c r="O46" s="43"/>
      <c r="P46" s="42"/>
      <c r="Q46" s="42"/>
    </row>
    <row r="47" spans="1:17" ht="57.75" x14ac:dyDescent="0.25">
      <c r="A47" s="37" t="s">
        <v>941</v>
      </c>
      <c r="B47" s="36" t="s">
        <v>942</v>
      </c>
      <c r="C47" s="36" t="s">
        <v>943</v>
      </c>
      <c r="D47" s="36" t="s">
        <v>944</v>
      </c>
      <c r="F47" t="s">
        <v>951</v>
      </c>
      <c r="G47" s="35">
        <v>0.02</v>
      </c>
      <c r="H47" s="35">
        <v>4.1000000000000002E-2</v>
      </c>
    </row>
    <row r="48" spans="1:17" x14ac:dyDescent="0.25">
      <c r="A48" s="41">
        <v>2010</v>
      </c>
      <c r="B48" s="42">
        <v>1.9E-2</v>
      </c>
      <c r="C48" s="42">
        <v>0.32600000000000001</v>
      </c>
      <c r="D48" s="42">
        <v>0.34499999999999997</v>
      </c>
      <c r="F48" t="s">
        <v>938</v>
      </c>
      <c r="G48" s="35">
        <f>B58/D58*$G$47</f>
        <v>1.5510307585771923E-2</v>
      </c>
      <c r="H48" s="35">
        <f>B59/D59*$H$47</f>
        <v>2.9920693520220819E-2</v>
      </c>
    </row>
    <row r="49" spans="1:32" x14ac:dyDescent="0.25">
      <c r="A49" s="41">
        <v>2011</v>
      </c>
      <c r="B49" s="42">
        <v>10.092000000000001</v>
      </c>
      <c r="C49" s="42">
        <v>7.6710000000000003</v>
      </c>
      <c r="D49" s="42">
        <v>17.763000000000002</v>
      </c>
      <c r="F49" t="s">
        <v>937</v>
      </c>
      <c r="G49" s="35">
        <f>C58/D58*$G$47</f>
        <v>4.489692414228078E-3</v>
      </c>
      <c r="H49" s="35">
        <f>C59/D59*$H$47</f>
        <v>1.1079306479779186E-2</v>
      </c>
    </row>
    <row r="50" spans="1:32" x14ac:dyDescent="0.25">
      <c r="A50" s="41">
        <v>2012</v>
      </c>
      <c r="B50" s="42">
        <v>14.587</v>
      </c>
      <c r="C50" s="42">
        <v>38.584000000000003</v>
      </c>
      <c r="D50" s="42">
        <v>53.170999999999999</v>
      </c>
    </row>
    <row r="51" spans="1:32" x14ac:dyDescent="0.25">
      <c r="A51" s="41">
        <v>2013</v>
      </c>
      <c r="B51" s="42">
        <v>48.094000000000001</v>
      </c>
      <c r="C51" s="42">
        <v>49.008000000000003</v>
      </c>
      <c r="D51" s="42">
        <v>97.102000000000004</v>
      </c>
      <c r="E51" s="5"/>
      <c r="F51" s="5"/>
    </row>
    <row r="52" spans="1:32" x14ac:dyDescent="0.25">
      <c r="A52" s="41">
        <v>2014</v>
      </c>
      <c r="B52" s="42">
        <v>63.524999999999999</v>
      </c>
      <c r="C52" s="42">
        <v>55.356999999999999</v>
      </c>
      <c r="D52" s="42">
        <v>118.88200000000001</v>
      </c>
      <c r="E52" s="5"/>
      <c r="F52" s="5"/>
    </row>
    <row r="53" spans="1:32" x14ac:dyDescent="0.25">
      <c r="A53" s="41">
        <v>2015</v>
      </c>
      <c r="B53" s="42">
        <v>71.063999999999993</v>
      </c>
      <c r="C53" s="42">
        <v>42.959000000000003</v>
      </c>
      <c r="D53" s="42">
        <v>114.023</v>
      </c>
    </row>
    <row r="54" spans="1:32" x14ac:dyDescent="0.25">
      <c r="A54" s="41">
        <v>2016</v>
      </c>
      <c r="B54" s="42">
        <v>86.730999999999995</v>
      </c>
      <c r="C54" s="42">
        <v>72.885000000000005</v>
      </c>
      <c r="D54" s="42">
        <v>159.61600000000001</v>
      </c>
    </row>
    <row r="55" spans="1:32" x14ac:dyDescent="0.25">
      <c r="A55" s="41">
        <v>2017</v>
      </c>
      <c r="B55" s="43">
        <v>104.48699999999999</v>
      </c>
      <c r="C55" s="42">
        <v>91.188000000000002</v>
      </c>
      <c r="D55" s="42">
        <v>195.67500000000001</v>
      </c>
    </row>
    <row r="56" spans="1:32" x14ac:dyDescent="0.25">
      <c r="A56" s="41">
        <v>2018</v>
      </c>
      <c r="B56" s="43">
        <v>207.06200000000001</v>
      </c>
      <c r="C56" s="42">
        <v>123.883</v>
      </c>
      <c r="D56" s="42">
        <v>330.94499999999999</v>
      </c>
    </row>
    <row r="57" spans="1:32" x14ac:dyDescent="0.25">
      <c r="A57" s="41">
        <v>2019</v>
      </c>
      <c r="B57" s="43">
        <v>233.822</v>
      </c>
      <c r="C57" s="42">
        <v>85.790999999999997</v>
      </c>
      <c r="D57" s="42">
        <v>319.613</v>
      </c>
    </row>
    <row r="58" spans="1:32" x14ac:dyDescent="0.25">
      <c r="A58" s="41">
        <v>2020</v>
      </c>
      <c r="B58" s="43">
        <v>238.54</v>
      </c>
      <c r="C58" s="42">
        <v>69.049000000000007</v>
      </c>
      <c r="D58" s="42">
        <v>307.589</v>
      </c>
    </row>
    <row r="59" spans="1:32" x14ac:dyDescent="0.25">
      <c r="A59" s="41">
        <v>2021</v>
      </c>
      <c r="B59" s="43">
        <v>443.38600000000002</v>
      </c>
      <c r="C59" s="42">
        <v>164.18100000000001</v>
      </c>
      <c r="D59" s="42">
        <v>607.56700000000001</v>
      </c>
    </row>
    <row r="61" spans="1:32" x14ac:dyDescent="0.25">
      <c r="A61" t="s">
        <v>952</v>
      </c>
      <c r="B61">
        <v>2020</v>
      </c>
      <c r="C61">
        <v>2021</v>
      </c>
      <c r="D61">
        <v>2022</v>
      </c>
      <c r="E61">
        <v>2023</v>
      </c>
      <c r="F61">
        <v>2024</v>
      </c>
      <c r="G61">
        <v>2025</v>
      </c>
      <c r="H61">
        <v>2026</v>
      </c>
      <c r="I61">
        <v>2027</v>
      </c>
      <c r="J61">
        <v>2028</v>
      </c>
      <c r="K61">
        <v>2029</v>
      </c>
      <c r="L61">
        <v>2030</v>
      </c>
      <c r="M61">
        <v>2031</v>
      </c>
      <c r="N61">
        <v>2032</v>
      </c>
      <c r="O61">
        <v>2033</v>
      </c>
      <c r="P61">
        <v>2034</v>
      </c>
      <c r="Q61">
        <v>2035</v>
      </c>
      <c r="R61">
        <v>2036</v>
      </c>
      <c r="S61">
        <v>2037</v>
      </c>
      <c r="T61">
        <v>2038</v>
      </c>
      <c r="U61">
        <v>2039</v>
      </c>
      <c r="V61">
        <v>2040</v>
      </c>
      <c r="W61">
        <v>2041</v>
      </c>
      <c r="X61">
        <v>2042</v>
      </c>
      <c r="Y61">
        <v>2043</v>
      </c>
      <c r="Z61">
        <v>2044</v>
      </c>
      <c r="AA61">
        <v>2045</v>
      </c>
      <c r="AB61">
        <v>2046</v>
      </c>
      <c r="AC61">
        <v>2047</v>
      </c>
      <c r="AD61">
        <v>2048</v>
      </c>
      <c r="AE61">
        <v>2049</v>
      </c>
      <c r="AF61">
        <v>2050</v>
      </c>
    </row>
    <row r="62" spans="1:32" x14ac:dyDescent="0.25">
      <c r="A62" t="s">
        <v>953</v>
      </c>
      <c r="B62">
        <v>349182</v>
      </c>
      <c r="C62">
        <v>603744</v>
      </c>
      <c r="D62" s="44">
        <v>1098920</v>
      </c>
      <c r="E62" s="44">
        <v>1600640</v>
      </c>
      <c r="F62" s="44">
        <v>2209510</v>
      </c>
      <c r="G62" s="44">
        <v>2809740</v>
      </c>
      <c r="H62" s="44">
        <v>3313430</v>
      </c>
      <c r="I62" s="44">
        <v>3838830</v>
      </c>
      <c r="J62" s="44">
        <v>4387740</v>
      </c>
      <c r="K62" s="44">
        <v>4901270</v>
      </c>
      <c r="L62" s="44">
        <v>5460140</v>
      </c>
      <c r="M62" s="44">
        <v>5896040</v>
      </c>
      <c r="N62" s="44">
        <v>6271520</v>
      </c>
      <c r="O62" s="44">
        <v>6625100</v>
      </c>
      <c r="P62" s="44">
        <v>6942390</v>
      </c>
      <c r="Q62" s="44">
        <v>7274900</v>
      </c>
      <c r="R62" s="44">
        <v>7567320</v>
      </c>
      <c r="S62" s="44">
        <v>7866920</v>
      </c>
      <c r="T62" s="44">
        <v>8176700</v>
      </c>
      <c r="U62" s="44">
        <v>8461000</v>
      </c>
      <c r="V62" s="44">
        <v>8757100</v>
      </c>
      <c r="W62" s="44">
        <v>9060000</v>
      </c>
      <c r="X62" s="44">
        <v>9346980</v>
      </c>
      <c r="Y62" s="44">
        <v>9657430</v>
      </c>
      <c r="Z62" s="44">
        <v>9970180</v>
      </c>
      <c r="AA62" s="44">
        <v>10265600</v>
      </c>
      <c r="AB62" s="44">
        <v>10577800</v>
      </c>
      <c r="AC62" s="44">
        <v>10885700</v>
      </c>
      <c r="AD62" s="44">
        <v>11185100</v>
      </c>
      <c r="AE62" s="44">
        <v>11495700</v>
      </c>
      <c r="AF62" s="44">
        <v>11818600</v>
      </c>
    </row>
    <row r="63" spans="1:32" x14ac:dyDescent="0.25">
      <c r="A63" t="s">
        <v>954</v>
      </c>
      <c r="B63">
        <v>1905</v>
      </c>
      <c r="C63">
        <v>2100</v>
      </c>
      <c r="D63">
        <v>1965</v>
      </c>
      <c r="E63">
        <v>2016</v>
      </c>
      <c r="F63">
        <v>2154</v>
      </c>
      <c r="G63">
        <v>2082</v>
      </c>
      <c r="H63">
        <v>1983</v>
      </c>
      <c r="I63">
        <v>1974</v>
      </c>
      <c r="J63">
        <v>1989</v>
      </c>
      <c r="K63">
        <v>2085</v>
      </c>
      <c r="L63">
        <v>2214</v>
      </c>
      <c r="M63">
        <v>2334</v>
      </c>
      <c r="N63">
        <v>2490</v>
      </c>
      <c r="O63">
        <v>2664</v>
      </c>
      <c r="P63">
        <v>2859</v>
      </c>
      <c r="Q63">
        <v>3060</v>
      </c>
      <c r="R63">
        <v>3255</v>
      </c>
      <c r="S63">
        <v>3432</v>
      </c>
      <c r="T63">
        <v>3594</v>
      </c>
      <c r="U63">
        <v>3723</v>
      </c>
      <c r="V63">
        <v>3822</v>
      </c>
      <c r="W63">
        <v>3900</v>
      </c>
      <c r="X63">
        <v>3948</v>
      </c>
      <c r="Y63">
        <v>3984</v>
      </c>
      <c r="Z63">
        <v>3999</v>
      </c>
      <c r="AA63">
        <v>3996</v>
      </c>
      <c r="AB63">
        <v>3990</v>
      </c>
      <c r="AC63">
        <v>3966</v>
      </c>
      <c r="AD63">
        <v>3939</v>
      </c>
      <c r="AE63">
        <v>3903</v>
      </c>
      <c r="AF63">
        <v>3867</v>
      </c>
    </row>
    <row r="64" spans="1:32" x14ac:dyDescent="0.25">
      <c r="A64" t="s">
        <v>955</v>
      </c>
      <c r="B64" s="44">
        <v>19452500</v>
      </c>
      <c r="C64" s="44">
        <v>20032800</v>
      </c>
      <c r="D64" s="44">
        <v>20303000</v>
      </c>
      <c r="E64" s="44">
        <v>20341500</v>
      </c>
      <c r="F64" s="44">
        <v>19837400</v>
      </c>
      <c r="G64" s="44">
        <v>19349100</v>
      </c>
      <c r="H64" s="44">
        <v>18994500</v>
      </c>
      <c r="I64" s="44">
        <v>18606300</v>
      </c>
      <c r="J64" s="44">
        <v>18204900</v>
      </c>
      <c r="K64" s="44">
        <v>17839100</v>
      </c>
      <c r="L64" s="44">
        <v>17460000</v>
      </c>
      <c r="M64" s="44">
        <v>17198600</v>
      </c>
      <c r="N64" s="44">
        <v>16970700</v>
      </c>
      <c r="O64" s="44">
        <v>16776200</v>
      </c>
      <c r="P64" s="44">
        <v>16604800</v>
      </c>
      <c r="Q64" s="44">
        <v>16403800</v>
      </c>
      <c r="R64" s="44">
        <v>16240000</v>
      </c>
      <c r="S64" s="44">
        <v>16078700</v>
      </c>
      <c r="T64" s="44">
        <v>15905000</v>
      </c>
      <c r="U64" s="44">
        <v>15776400</v>
      </c>
      <c r="V64" s="44">
        <v>15638900</v>
      </c>
      <c r="W64" s="44">
        <v>15487900</v>
      </c>
      <c r="X64" s="44">
        <v>15360700</v>
      </c>
      <c r="Y64" s="44">
        <v>15207500</v>
      </c>
      <c r="Z64" s="44">
        <v>15051800</v>
      </c>
      <c r="AA64" s="44">
        <v>14925500</v>
      </c>
      <c r="AB64" s="44">
        <v>14800800</v>
      </c>
      <c r="AC64" s="44">
        <v>14683100</v>
      </c>
      <c r="AD64" s="44">
        <v>14577500</v>
      </c>
      <c r="AE64" s="44">
        <v>14473200</v>
      </c>
      <c r="AF64" s="44">
        <v>14375400</v>
      </c>
    </row>
    <row r="65" spans="1:32" x14ac:dyDescent="0.25">
      <c r="A65" t="s">
        <v>956</v>
      </c>
      <c r="B65">
        <v>22110</v>
      </c>
      <c r="C65">
        <v>28173</v>
      </c>
      <c r="D65">
        <v>32691</v>
      </c>
      <c r="E65">
        <v>37941</v>
      </c>
      <c r="F65">
        <v>41217</v>
      </c>
      <c r="G65">
        <v>43569</v>
      </c>
      <c r="H65">
        <v>45132</v>
      </c>
      <c r="I65">
        <v>48126</v>
      </c>
      <c r="J65">
        <v>50952</v>
      </c>
      <c r="K65">
        <v>54015</v>
      </c>
      <c r="L65">
        <v>57375</v>
      </c>
      <c r="M65">
        <v>60678</v>
      </c>
      <c r="N65">
        <v>64011</v>
      </c>
      <c r="O65">
        <v>67245</v>
      </c>
      <c r="P65">
        <v>70590</v>
      </c>
      <c r="Q65">
        <v>73515</v>
      </c>
      <c r="R65">
        <v>76596</v>
      </c>
      <c r="S65">
        <v>79521</v>
      </c>
      <c r="T65">
        <v>82653</v>
      </c>
      <c r="U65">
        <v>85512</v>
      </c>
      <c r="V65">
        <v>88494</v>
      </c>
      <c r="W65">
        <v>91416</v>
      </c>
      <c r="X65">
        <v>94353</v>
      </c>
      <c r="Y65">
        <v>97170</v>
      </c>
      <c r="Z65">
        <v>99654</v>
      </c>
      <c r="AA65">
        <v>102369</v>
      </c>
      <c r="AB65">
        <v>105171</v>
      </c>
      <c r="AC65">
        <v>107820</v>
      </c>
      <c r="AD65">
        <v>110532</v>
      </c>
      <c r="AE65">
        <v>113328</v>
      </c>
      <c r="AF65">
        <v>116103</v>
      </c>
    </row>
    <row r="66" spans="1:32" x14ac:dyDescent="0.25">
      <c r="A66" t="s">
        <v>957</v>
      </c>
      <c r="B66">
        <v>86889</v>
      </c>
      <c r="C66">
        <v>248313</v>
      </c>
      <c r="D66">
        <v>434007</v>
      </c>
      <c r="E66">
        <v>636849</v>
      </c>
      <c r="F66">
        <v>887172</v>
      </c>
      <c r="G66" s="44">
        <v>1095060</v>
      </c>
      <c r="H66" s="44">
        <v>1221050</v>
      </c>
      <c r="I66" s="44">
        <v>1293530</v>
      </c>
      <c r="J66" s="44">
        <v>1310350</v>
      </c>
      <c r="K66" s="44">
        <v>1320140</v>
      </c>
      <c r="L66" s="44">
        <v>1310940</v>
      </c>
      <c r="M66" s="44">
        <v>1306520</v>
      </c>
      <c r="N66" s="44">
        <v>1289590</v>
      </c>
      <c r="O66" s="44">
        <v>1270880</v>
      </c>
      <c r="P66" s="44">
        <v>1252620</v>
      </c>
      <c r="Q66" s="44">
        <v>1235240</v>
      </c>
      <c r="R66" s="44">
        <v>1219780</v>
      </c>
      <c r="S66" s="44">
        <v>1204400</v>
      </c>
      <c r="T66" s="44">
        <v>1191940</v>
      </c>
      <c r="U66" s="44">
        <v>1177850</v>
      </c>
      <c r="V66" s="44">
        <v>1166230</v>
      </c>
      <c r="W66" s="44">
        <v>1155260</v>
      </c>
      <c r="X66" s="44">
        <v>1143250</v>
      </c>
      <c r="Y66" s="44">
        <v>1133420</v>
      </c>
      <c r="Z66" s="44">
        <v>1123340</v>
      </c>
      <c r="AA66" s="44">
        <v>1112470</v>
      </c>
      <c r="AB66" s="44">
        <v>1102060</v>
      </c>
      <c r="AC66" s="44">
        <v>1091130</v>
      </c>
      <c r="AD66" s="44">
        <v>1079340</v>
      </c>
      <c r="AE66" s="44">
        <v>1067910</v>
      </c>
      <c r="AF66" s="44">
        <v>1056400</v>
      </c>
    </row>
    <row r="67" spans="1:32" x14ac:dyDescent="0.25">
      <c r="A67" t="s">
        <v>958</v>
      </c>
      <c r="B67">
        <v>1728</v>
      </c>
      <c r="C67">
        <v>1677</v>
      </c>
      <c r="D67">
        <v>2079</v>
      </c>
      <c r="E67">
        <v>2148</v>
      </c>
      <c r="F67">
        <v>2136</v>
      </c>
      <c r="G67">
        <v>2076</v>
      </c>
      <c r="H67">
        <v>1974</v>
      </c>
      <c r="I67">
        <v>1938</v>
      </c>
      <c r="J67">
        <v>1908</v>
      </c>
      <c r="K67">
        <v>1932</v>
      </c>
      <c r="L67">
        <v>1962</v>
      </c>
      <c r="M67">
        <v>2001</v>
      </c>
      <c r="N67">
        <v>2037</v>
      </c>
      <c r="O67">
        <v>2070</v>
      </c>
      <c r="P67">
        <v>2106</v>
      </c>
      <c r="Q67">
        <v>2139</v>
      </c>
      <c r="R67">
        <v>2169</v>
      </c>
      <c r="S67">
        <v>2196</v>
      </c>
      <c r="T67">
        <v>2223</v>
      </c>
      <c r="U67">
        <v>2253</v>
      </c>
      <c r="V67">
        <v>2277</v>
      </c>
      <c r="W67">
        <v>2301</v>
      </c>
      <c r="X67">
        <v>2331</v>
      </c>
      <c r="Y67">
        <v>2355</v>
      </c>
      <c r="Z67">
        <v>2379</v>
      </c>
      <c r="AA67">
        <v>2406</v>
      </c>
      <c r="AB67">
        <v>2427</v>
      </c>
      <c r="AC67">
        <v>2451</v>
      </c>
      <c r="AD67">
        <v>2469</v>
      </c>
      <c r="AE67">
        <v>2493</v>
      </c>
      <c r="AF67">
        <v>2514</v>
      </c>
    </row>
    <row r="68" spans="1:32" x14ac:dyDescent="0.25">
      <c r="A68" t="s">
        <v>959</v>
      </c>
      <c r="B68">
        <v>12</v>
      </c>
      <c r="C68">
        <v>15</v>
      </c>
      <c r="D68">
        <v>21</v>
      </c>
      <c r="E68">
        <v>27</v>
      </c>
      <c r="F68">
        <v>30</v>
      </c>
      <c r="G68">
        <v>36</v>
      </c>
      <c r="H68">
        <v>42</v>
      </c>
      <c r="I68">
        <v>54</v>
      </c>
      <c r="J68">
        <v>66</v>
      </c>
      <c r="K68">
        <v>87</v>
      </c>
      <c r="L68">
        <v>114</v>
      </c>
      <c r="M68">
        <v>144</v>
      </c>
      <c r="N68">
        <v>177</v>
      </c>
      <c r="O68">
        <v>219</v>
      </c>
      <c r="P68">
        <v>267</v>
      </c>
      <c r="Q68">
        <v>318</v>
      </c>
      <c r="R68">
        <v>375</v>
      </c>
      <c r="S68">
        <v>432</v>
      </c>
      <c r="T68">
        <v>492</v>
      </c>
      <c r="U68">
        <v>546</v>
      </c>
      <c r="V68">
        <v>600</v>
      </c>
      <c r="W68">
        <v>651</v>
      </c>
      <c r="X68">
        <v>699</v>
      </c>
      <c r="Y68">
        <v>744</v>
      </c>
      <c r="Z68">
        <v>783</v>
      </c>
      <c r="AA68">
        <v>822</v>
      </c>
      <c r="AB68">
        <v>858</v>
      </c>
      <c r="AC68">
        <v>891</v>
      </c>
      <c r="AD68">
        <v>921</v>
      </c>
      <c r="AE68">
        <v>948</v>
      </c>
      <c r="AF68">
        <v>975</v>
      </c>
    </row>
    <row r="70" spans="1:32" x14ac:dyDescent="0.25">
      <c r="A70" t="s">
        <v>960</v>
      </c>
      <c r="B70" s="35">
        <f>B62/SUM(B$62:B$68)</f>
        <v>1.7534211300949881E-2</v>
      </c>
      <c r="C70" s="35">
        <f t="shared" ref="C70:AF70" si="0">C62/SUM(C$62:C$68)</f>
        <v>2.8864040627204268E-2</v>
      </c>
      <c r="D70" s="35">
        <f t="shared" si="0"/>
        <v>5.0241664454241851E-2</v>
      </c>
      <c r="E70" s="35">
        <f t="shared" si="0"/>
        <v>7.0758650731765238E-2</v>
      </c>
      <c r="F70" s="35">
        <f t="shared" si="0"/>
        <v>9.6150854372302696E-2</v>
      </c>
      <c r="G70" s="35">
        <f t="shared" si="0"/>
        <v>0.12058109328935021</v>
      </c>
      <c r="H70" s="35">
        <f t="shared" si="0"/>
        <v>0.14052991776991805</v>
      </c>
      <c r="I70" s="35">
        <f t="shared" si="0"/>
        <v>0.16135807728986457</v>
      </c>
      <c r="J70" s="35">
        <f t="shared" si="0"/>
        <v>0.18314372646523142</v>
      </c>
      <c r="K70" s="35">
        <f t="shared" si="0"/>
        <v>0.2032151164147846</v>
      </c>
      <c r="L70" s="35">
        <f t="shared" si="0"/>
        <v>0.22476422487454586</v>
      </c>
      <c r="M70" s="35">
        <f t="shared" si="0"/>
        <v>0.24098600537220211</v>
      </c>
      <c r="N70" s="35">
        <f t="shared" si="0"/>
        <v>0.25493439672527313</v>
      </c>
      <c r="O70" s="35">
        <f t="shared" si="0"/>
        <v>0.26774162599682239</v>
      </c>
      <c r="P70" s="35">
        <f t="shared" si="0"/>
        <v>0.27908396458027679</v>
      </c>
      <c r="Q70" s="35">
        <f t="shared" si="0"/>
        <v>0.29107782779895086</v>
      </c>
      <c r="R70" s="35">
        <f t="shared" si="0"/>
        <v>0.30137284720381674</v>
      </c>
      <c r="S70" s="35">
        <f t="shared" si="0"/>
        <v>0.31173895957540304</v>
      </c>
      <c r="T70" s="35">
        <f t="shared" si="0"/>
        <v>0.32239200063148094</v>
      </c>
      <c r="U70" s="35">
        <f t="shared" si="0"/>
        <v>0.33170916981988363</v>
      </c>
      <c r="V70" s="35">
        <f t="shared" si="0"/>
        <v>0.34130863415238544</v>
      </c>
      <c r="W70" s="35">
        <f t="shared" si="0"/>
        <v>0.35114335532126362</v>
      </c>
      <c r="X70" s="35">
        <f t="shared" si="0"/>
        <v>0.36016052705388557</v>
      </c>
      <c r="Y70" s="35">
        <f t="shared" si="0"/>
        <v>0.36997957636638767</v>
      </c>
      <c r="Z70" s="35">
        <f t="shared" si="0"/>
        <v>0.37978549173238674</v>
      </c>
      <c r="AA70" s="35">
        <f t="shared" si="0"/>
        <v>0.38865470220283727</v>
      </c>
      <c r="AB70" s="35">
        <f t="shared" si="0"/>
        <v>0.39776474399041617</v>
      </c>
      <c r="AC70" s="35">
        <f t="shared" si="0"/>
        <v>0.40656121081044905</v>
      </c>
      <c r="AD70" s="35">
        <f t="shared" si="0"/>
        <v>0.41488065880011504</v>
      </c>
      <c r="AE70" s="35">
        <f t="shared" si="0"/>
        <v>0.42329771221057977</v>
      </c>
      <c r="AF70" s="35">
        <f t="shared" si="0"/>
        <v>0.43174767576613876</v>
      </c>
    </row>
    <row r="71" spans="1:32" x14ac:dyDescent="0.25">
      <c r="A71" t="s">
        <v>961</v>
      </c>
      <c r="B71" s="35">
        <f>B66/SUM(B$62:B$68)</f>
        <v>4.3631403844649327E-3</v>
      </c>
      <c r="C71" s="35">
        <f t="shared" ref="C71:AF71" si="1">C66/SUM(C$62:C$68)</f>
        <v>1.1871449687720248E-2</v>
      </c>
      <c r="D71" s="35">
        <f t="shared" si="1"/>
        <v>1.9842421709307449E-2</v>
      </c>
      <c r="E71" s="35">
        <f t="shared" si="1"/>
        <v>2.815284883538707E-2</v>
      </c>
      <c r="F71" s="35">
        <f t="shared" si="1"/>
        <v>3.86069064069339E-2</v>
      </c>
      <c r="G71" s="35">
        <f t="shared" si="1"/>
        <v>4.699492907437551E-2</v>
      </c>
      <c r="H71" s="35">
        <f t="shared" si="1"/>
        <v>5.1787439629917768E-2</v>
      </c>
      <c r="I71" s="35">
        <f t="shared" si="1"/>
        <v>5.4371127066517276E-2</v>
      </c>
      <c r="J71" s="35">
        <f t="shared" si="1"/>
        <v>5.4693847396089096E-2</v>
      </c>
      <c r="K71" s="35">
        <f t="shared" si="1"/>
        <v>5.473528366807251E-2</v>
      </c>
      <c r="L71" s="35">
        <f t="shared" si="1"/>
        <v>5.3964259699758099E-2</v>
      </c>
      <c r="M71" s="35">
        <f t="shared" si="1"/>
        <v>5.3400763179844352E-2</v>
      </c>
      <c r="N71" s="35">
        <f t="shared" si="1"/>
        <v>5.2421238977623442E-2</v>
      </c>
      <c r="O71" s="35">
        <f t="shared" si="1"/>
        <v>5.1360353450791936E-2</v>
      </c>
      <c r="P71" s="35">
        <f t="shared" si="1"/>
        <v>5.0355303535604641E-2</v>
      </c>
      <c r="Q71" s="35">
        <f t="shared" si="1"/>
        <v>4.9423493932614339E-2</v>
      </c>
      <c r="R71" s="35">
        <f t="shared" si="1"/>
        <v>4.857843616528329E-2</v>
      </c>
      <c r="S71" s="35">
        <f t="shared" si="1"/>
        <v>4.7726226135846733E-2</v>
      </c>
      <c r="T71" s="35">
        <f t="shared" si="1"/>
        <v>4.699596673874392E-2</v>
      </c>
      <c r="U71" s="35">
        <f t="shared" si="1"/>
        <v>4.6177005752552881E-2</v>
      </c>
      <c r="V71" s="35">
        <f t="shared" si="1"/>
        <v>4.5453902365798778E-2</v>
      </c>
      <c r="W71" s="35">
        <f t="shared" si="1"/>
        <v>4.477504113338223E-2</v>
      </c>
      <c r="X71" s="35">
        <f t="shared" si="1"/>
        <v>4.4052038471715432E-2</v>
      </c>
      <c r="Y71" s="35">
        <f t="shared" si="1"/>
        <v>4.3421723113208285E-2</v>
      </c>
      <c r="Z71" s="35">
        <f t="shared" si="1"/>
        <v>4.2790424474047538E-2</v>
      </c>
      <c r="AA71" s="35">
        <f t="shared" si="1"/>
        <v>4.2118015172965088E-2</v>
      </c>
      <c r="AB71" s="35">
        <f t="shared" si="1"/>
        <v>4.1441567600264517E-2</v>
      </c>
      <c r="AC71" s="35">
        <f t="shared" si="1"/>
        <v>4.0751732451896089E-2</v>
      </c>
      <c r="AD71" s="35">
        <f t="shared" si="1"/>
        <v>4.0035161980609572E-2</v>
      </c>
      <c r="AE71" s="35">
        <f t="shared" si="1"/>
        <v>3.9322865057960822E-2</v>
      </c>
      <c r="AF71" s="35">
        <f t="shared" si="1"/>
        <v>3.8591562848336439E-2</v>
      </c>
    </row>
    <row r="72" spans="1:32" x14ac:dyDescent="0.25">
      <c r="A72" t="s">
        <v>962</v>
      </c>
      <c r="B72" s="45">
        <f>SUM(B70:B71)</f>
        <v>2.1897351685414814E-2</v>
      </c>
      <c r="C72" s="45">
        <f t="shared" ref="C72:AF72" si="2">SUM(C70:C71)</f>
        <v>4.0735490314924516E-2</v>
      </c>
      <c r="D72" s="45">
        <f t="shared" si="2"/>
        <v>7.0084086163549303E-2</v>
      </c>
      <c r="E72" s="45">
        <f t="shared" si="2"/>
        <v>9.8911499567152311E-2</v>
      </c>
      <c r="F72" s="45">
        <f t="shared" si="2"/>
        <v>0.1347577607792366</v>
      </c>
      <c r="G72" s="45">
        <f t="shared" si="2"/>
        <v>0.16757602236372571</v>
      </c>
      <c r="H72" s="45">
        <f t="shared" si="2"/>
        <v>0.19231735739983583</v>
      </c>
      <c r="I72" s="45">
        <f t="shared" si="2"/>
        <v>0.21572920435638185</v>
      </c>
      <c r="J72" s="45">
        <f t="shared" si="2"/>
        <v>0.23783757386132051</v>
      </c>
      <c r="K72" s="45">
        <f t="shared" si="2"/>
        <v>0.25795040008285708</v>
      </c>
      <c r="L72" s="45">
        <f t="shared" si="2"/>
        <v>0.27872848457430399</v>
      </c>
      <c r="M72" s="45">
        <f t="shared" si="2"/>
        <v>0.29438676855204648</v>
      </c>
      <c r="N72" s="45">
        <f t="shared" si="2"/>
        <v>0.30735563570289659</v>
      </c>
      <c r="O72" s="45">
        <f t="shared" si="2"/>
        <v>0.31910197944761431</v>
      </c>
      <c r="P72" s="45">
        <f t="shared" si="2"/>
        <v>0.32943926811588142</v>
      </c>
      <c r="Q72" s="45">
        <f t="shared" si="2"/>
        <v>0.34050132173156522</v>
      </c>
      <c r="R72" s="45">
        <f t="shared" si="2"/>
        <v>0.34995128336910003</v>
      </c>
      <c r="S72" s="45">
        <f t="shared" si="2"/>
        <v>0.35946518571124975</v>
      </c>
      <c r="T72" s="45">
        <f t="shared" si="2"/>
        <v>0.36938796737022483</v>
      </c>
      <c r="U72" s="45">
        <f t="shared" si="2"/>
        <v>0.37788617557243653</v>
      </c>
      <c r="V72" s="45">
        <f t="shared" si="2"/>
        <v>0.38676253651818421</v>
      </c>
      <c r="W72" s="45">
        <f t="shared" si="2"/>
        <v>0.39591839645464583</v>
      </c>
      <c r="X72" s="45">
        <f t="shared" si="2"/>
        <v>0.40421256552560103</v>
      </c>
      <c r="Y72" s="45">
        <f t="shared" si="2"/>
        <v>0.41340129947959597</v>
      </c>
      <c r="Z72" s="45">
        <f t="shared" si="2"/>
        <v>0.42257591620643425</v>
      </c>
      <c r="AA72" s="45">
        <f t="shared" si="2"/>
        <v>0.43077271737580236</v>
      </c>
      <c r="AB72" s="45">
        <f t="shared" si="2"/>
        <v>0.43920631159068069</v>
      </c>
      <c r="AC72" s="45">
        <f t="shared" si="2"/>
        <v>0.44731294326234516</v>
      </c>
      <c r="AD72" s="45">
        <f t="shared" si="2"/>
        <v>0.45491582078072462</v>
      </c>
      <c r="AE72" s="45">
        <f t="shared" si="2"/>
        <v>0.46262057726854061</v>
      </c>
      <c r="AF72" s="45">
        <f t="shared" si="2"/>
        <v>0.47033923861447519</v>
      </c>
    </row>
    <row r="73" spans="1:32" x14ac:dyDescent="0.25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25">
      <c r="A74" t="s">
        <v>963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6" spans="1:32" ht="30" x14ac:dyDescent="0.25">
      <c r="F76" s="46" t="s">
        <v>971</v>
      </c>
      <c r="G76">
        <v>64</v>
      </c>
    </row>
    <row r="77" spans="1:32" ht="30" x14ac:dyDescent="0.25">
      <c r="F77" s="46" t="s">
        <v>972</v>
      </c>
      <c r="G77">
        <v>52</v>
      </c>
    </row>
    <row r="78" spans="1:32" ht="45" x14ac:dyDescent="0.25">
      <c r="F78" s="46" t="s">
        <v>973</v>
      </c>
      <c r="G78" s="35">
        <f>G77/G76</f>
        <v>0.8125</v>
      </c>
    </row>
    <row r="80" spans="1:32" ht="45" x14ac:dyDescent="0.25">
      <c r="F80" s="46" t="s">
        <v>974</v>
      </c>
      <c r="G80" s="35">
        <v>0.27</v>
      </c>
    </row>
    <row r="81" spans="1:17" ht="30" x14ac:dyDescent="0.25">
      <c r="F81" s="46" t="s">
        <v>975</v>
      </c>
      <c r="G81" s="35">
        <f>G80*G78</f>
        <v>0.21937500000000001</v>
      </c>
    </row>
    <row r="82" spans="1:17" ht="45" x14ac:dyDescent="0.25">
      <c r="A82" t="s">
        <v>977</v>
      </c>
      <c r="F82" s="46" t="s">
        <v>976</v>
      </c>
      <c r="G82" s="35">
        <f>G80-G81</f>
        <v>5.0625000000000003E-2</v>
      </c>
    </row>
    <row r="83" spans="1:17" x14ac:dyDescent="0.25">
      <c r="A83" t="s">
        <v>978</v>
      </c>
    </row>
    <row r="84" spans="1:17" x14ac:dyDescent="0.25">
      <c r="A84" t="s">
        <v>979</v>
      </c>
    </row>
    <row r="85" spans="1:17" x14ac:dyDescent="0.25">
      <c r="A85" t="s">
        <v>980</v>
      </c>
    </row>
    <row r="86" spans="1:17" x14ac:dyDescent="0.25">
      <c r="A86" t="s">
        <v>981</v>
      </c>
    </row>
    <row r="87" spans="1:17" x14ac:dyDescent="0.25">
      <c r="A87" t="s">
        <v>985</v>
      </c>
    </row>
    <row r="88" spans="1:17" x14ac:dyDescent="0.25">
      <c r="A88" t="s">
        <v>986</v>
      </c>
    </row>
    <row r="91" spans="1:17" x14ac:dyDescent="0.25">
      <c r="A91" s="34" t="s">
        <v>916</v>
      </c>
    </row>
    <row r="93" spans="1:17" x14ac:dyDescent="0.25">
      <c r="E93" s="30"/>
      <c r="F93" s="30"/>
      <c r="G93" s="30"/>
      <c r="H93" s="30"/>
      <c r="I93" s="30"/>
      <c r="J93" s="30"/>
      <c r="K93" s="30" t="s">
        <v>933</v>
      </c>
      <c r="L93" s="30"/>
      <c r="M93" s="30"/>
      <c r="N93" s="30"/>
      <c r="O93" s="30"/>
    </row>
    <row r="94" spans="1:17" s="28" customFormat="1" x14ac:dyDescent="0.25"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</row>
    <row r="95" spans="1:17" s="28" customFormat="1" x14ac:dyDescent="0.25"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</row>
    <row r="96" spans="1:17" s="28" customFormat="1" x14ac:dyDescent="0.25"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</row>
    <row r="103" spans="11:11" x14ac:dyDescent="0.25">
      <c r="K103" t="s">
        <v>934</v>
      </c>
    </row>
    <row r="114" spans="1:2" x14ac:dyDescent="0.25">
      <c r="A114" t="s">
        <v>932</v>
      </c>
    </row>
    <row r="116" spans="1:2" x14ac:dyDescent="0.25">
      <c r="A116" t="s">
        <v>935</v>
      </c>
      <c r="B116">
        <f>SUM('AEO 49'!E210,'AEO 49'!E221,'AEO 44'!G36)</f>
        <v>1.326343</v>
      </c>
    </row>
    <row r="117" spans="1:2" x14ac:dyDescent="0.25">
      <c r="A117" t="s">
        <v>936</v>
      </c>
      <c r="B117">
        <f>SUM('AEO 49'!E214,'AEO 49'!E225,'AEO 44'!K36)</f>
        <v>1079.7512820000002</v>
      </c>
    </row>
    <row r="118" spans="1:2" x14ac:dyDescent="0.25">
      <c r="A118" t="s">
        <v>931</v>
      </c>
      <c r="B118" s="35">
        <f>B116/B117</f>
        <v>1.228378259059108E-3</v>
      </c>
    </row>
  </sheetData>
  <hyperlinks>
    <hyperlink ref="A91" r:id="rId1" xr:uid="{21E58E80-C89D-48AA-B679-F2359EAD50AA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4" workbookViewId="0">
      <selection activeCell="H15" sqref="H15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8"/>
      <c r="R1" s="18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-0.7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2" t="s">
        <v>20</v>
      </c>
      <c r="E6" s="2" t="s">
        <v>20</v>
      </c>
      <c r="F6" s="2" t="s">
        <v>101</v>
      </c>
    </row>
    <row r="7" spans="1:38" x14ac:dyDescent="0.25">
      <c r="A7" s="12"/>
      <c r="B7" s="12"/>
      <c r="C7" s="12" t="s">
        <v>915</v>
      </c>
      <c r="D7" s="2">
        <v>2020</v>
      </c>
      <c r="E7" s="2">
        <v>2050</v>
      </c>
      <c r="F7" s="2"/>
    </row>
    <row r="8" spans="1:38" ht="45" x14ac:dyDescent="0.25">
      <c r="A8" s="12"/>
      <c r="B8" s="12"/>
      <c r="C8" s="12"/>
      <c r="D8" s="27">
        <v>2020</v>
      </c>
      <c r="E8" s="27">
        <v>2050</v>
      </c>
      <c r="F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 s="22">
        <v>0.17499999999999999</v>
      </c>
      <c r="E10" s="13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0.22229244511656671</v>
      </c>
      <c r="I10">
        <f>IF($F10="s-curve",$D10+($E10-$D10)*$O$2/(1+EXP($O$3*(COUNT($H$9:I$9)+$O$4))),TREND($D10:$E10,$D$9:$E$9,I$9))</f>
        <v>0.26500487748638069</v>
      </c>
      <c r="J10">
        <f>IF($F10="s-curve",$D10+($E10-$D10)*$O$2/(1+EXP($O$3*(COUNT($H$9:J$9)+$O$4))),TREND($D10:$E10,$D$9:$E$9,J$9))</f>
        <v>0.33819829193917006</v>
      </c>
      <c r="K10">
        <f>IF($F10="s-curve",$D10+($E10-$D10)*$O$2/(1+EXP($O$3*(COUNT($H$9:K$9)+$O$4))),TREND($D10:$E10,$D$9:$E$9,K$9))</f>
        <v>0.44874508796126295</v>
      </c>
      <c r="L10">
        <f>IF($F10="s-curve",$D10+($E10-$D10)*$O$2/(1+EXP($O$3*(COUNT($H$9:L$9)+$O$4))),TREND($D10:$E10,$D$9:$E$9,L$9))</f>
        <v>0.58749999999999991</v>
      </c>
      <c r="M10">
        <f>IF($F10="s-curve",$D10+($E10-$D10)*$O$2/(1+EXP($O$3*(COUNT($H$9:M$9)+$O$4))),TREND($D10:$E10,$D$9:$E$9,M$9))</f>
        <v>0.72625491203873693</v>
      </c>
      <c r="N10">
        <f>IF($F10="s-curve",$D10+($E10-$D10)*$O$2/(1+EXP($O$3*(COUNT($H$9:N$9)+$O$4))),TREND($D10:$E10,$D$9:$E$9,N$9))</f>
        <v>0.83680170806082987</v>
      </c>
      <c r="O10">
        <f>IF($F10="s-curve",$D10+($E10-$D10)*$O$2/(1+EXP($O$3*(COUNT($H$9:O$9)+$O$4))),TREND($D10:$E10,$D$9:$E$9,O$9))</f>
        <v>0.90999512251361936</v>
      </c>
      <c r="P10">
        <f>IF($F10="s-curve",$D10+($E10-$D10)*$O$2/(1+EXP($O$3*(COUNT($H$9:P$9)+$O$4))),TREND($D10:$E10,$D$9:$E$9,P$9))</f>
        <v>0.95270755488343317</v>
      </c>
      <c r="Q10">
        <f>IF($F10="s-curve",$D10+($E10-$D10)*$O$2/(1+EXP($O$3*(COUNT($H$9:Q$9)+$O$4))),TREND($D10:$E10,$D$9:$E$9,Q$9))</f>
        <v>0.97581740963013086</v>
      </c>
      <c r="R10">
        <f>IF($F10="s-curve",$D10+($E10-$D10)*$O$2/(1+EXP($O$3*(COUNT($H$9:R$9)+$O$4))),TREND($D10:$E10,$D$9:$E$9,R$9))</f>
        <v>0.98781142385304976</v>
      </c>
      <c r="S10">
        <f>IF($F10="s-curve",$D10+($E10-$D10)*$O$2/(1+EXP($O$3*(COUNT($H$9:S$9)+$O$4))),TREND($D10:$E10,$D$9:$E$9,S$9))</f>
        <v>0.99390197839096728</v>
      </c>
      <c r="T10">
        <f>IF($F10="s-curve",$D10+($E10-$D10)*$O$2/(1+EXP($O$3*(COUNT($H$9:T$9)+$O$4))),TREND($D10:$E10,$D$9:$E$9,T$9))</f>
        <v>0.99696050208296527</v>
      </c>
      <c r="U10">
        <f>IF($F10="s-curve",$D10+($E10-$D10)*$O$2/(1+EXP($O$3*(COUNT($H$9:U$9)+$O$4))),TREND($D10:$E10,$D$9:$E$9,U$9))</f>
        <v>0.9984878253724434</v>
      </c>
      <c r="V10">
        <f>IF($F10="s-curve",$D10+($E10-$D10)*$O$2/(1+EXP($O$3*(COUNT($H$9:V$9)+$O$4))),TREND($D10:$E10,$D$9:$E$9,V$9))</f>
        <v>0.99924838276461947</v>
      </c>
      <c r="W10">
        <f>IF($F10="s-curve",$D10+($E10-$D10)*$O$2/(1+EXP($O$3*(COUNT($H$9:W$9)+$O$4))),TREND($D10:$E10,$D$9:$E$9,W$9))</f>
        <v>0.99962658666582649</v>
      </c>
      <c r="X10">
        <f>IF($F10="s-curve",$D10+($E10-$D10)*$O$2/(1+EXP($O$3*(COUNT($H$9:X$9)+$O$4))),TREND($D10:$E10,$D$9:$E$9,X$9))</f>
        <v>0.99981452616455746</v>
      </c>
      <c r="Y10">
        <f>IF($F10="s-curve",$D10+($E10-$D10)*$O$2/(1+EXP($O$3*(COUNT($H$9:Y$9)+$O$4))),TREND($D10:$E10,$D$9:$E$9,Y$9))</f>
        <v>0.99990788599398051</v>
      </c>
      <c r="Z10">
        <f>IF($F10="s-curve",$D10+($E10-$D10)*$O$2/(1+EXP($O$3*(COUNT($H$9:Z$9)+$O$4))),TREND($D10:$E10,$D$9:$E$9,Z$9))</f>
        <v>0.99995425496710366</v>
      </c>
      <c r="AA10">
        <f>IF($F10="s-curve",$D10+($E10-$D10)*$O$2/(1+EXP($O$3*(COUNT($H$9:AA$9)+$O$4))),TREND($D10:$E10,$D$9:$E$9,AA$9))</f>
        <v>0.99997728305483036</v>
      </c>
      <c r="AB10">
        <f>IF($F10="s-curve",$D10+($E10-$D10)*$O$2/(1+EXP($O$3*(COUNT($H$9:AB$9)+$O$4))),TREND($D10:$E10,$D$9:$E$9,AB$9))</f>
        <v>0.99998871894250518</v>
      </c>
      <c r="AC10">
        <f>IF($F10="s-curve",$D10+($E10-$D10)*$O$2/(1+EXP($O$3*(COUNT($H$9:AC$9)+$O$4))),TREND($D10:$E10,$D$9:$E$9,AC$9))</f>
        <v>0.99999439795407397</v>
      </c>
      <c r="AD10">
        <f>IF($F10="s-curve",$D10+($E10-$D10)*$O$2/(1+EXP($O$3*(COUNT($H$9:AD$9)+$O$4))),TREND($D10:$E10,$D$9:$E$9,AD$9))</f>
        <v>0.99999721809681241</v>
      </c>
      <c r="AE10">
        <f>IF($F10="s-curve",$D10+($E10-$D10)*$O$2/(1+EXP($O$3*(COUNT($H$9:AE$9)+$O$4))),TREND($D10:$E10,$D$9:$E$9,AE$9))</f>
        <v>0.9999986185454155</v>
      </c>
      <c r="AF10">
        <f>IF($F10="s-curve",$D10+($E10-$D10)*$O$2/(1+EXP($O$3*(COUNT($H$9:AF$9)+$O$4))),TREND($D10:$E10,$D$9:$E$9,AF$9))</f>
        <v>0.99999931398937703</v>
      </c>
      <c r="AG10">
        <f>IF($F10="s-curve",$D10+($E10-$D10)*$O$2/(1+EXP($O$3*(COUNT($H$9:AG$9)+$O$4))),TREND($D10:$E10,$D$9:$E$9,AG$9))</f>
        <v>0.99999965933706392</v>
      </c>
      <c r="AH10">
        <f>IF($F10="s-curve",$D10+($E10-$D10)*$O$2/(1+EXP($O$3*(COUNT($H$9:AH$9)+$O$4))),TREND($D10:$E10,$D$9:$E$9,AH$9))</f>
        <v>0.99999983083175725</v>
      </c>
      <c r="AI10">
        <f>IF($F10="s-curve",$D10+($E10-$D10)*$O$2/(1+EXP($O$3*(COUNT($H$9:AI$9)+$O$4))),TREND($D10:$E10,$D$9:$E$9,AI$9))</f>
        <v>0.999999915993528</v>
      </c>
      <c r="AJ10">
        <f>IF($F10="s-curve",$D10+($E10-$D10)*$O$2/(1+EXP($O$3*(COUNT($H$9:AJ$9)+$O$4))),TREND($D10:$E10,$D$9:$E$9,AJ$9))</f>
        <v>0.99999995828361832</v>
      </c>
      <c r="AK10">
        <f>IF($F10="s-curve",$D10+($E10-$D10)*$O$2/(1+EXP($O$3*(COUNT($H$9:AK$9)+$O$4))),TREND($D10:$E10,$D$9:$E$9,AK$9))</f>
        <v>0.99999997928425732</v>
      </c>
      <c r="AL10">
        <f>IF($F10="s-curve",$D10+($E10-$D10)*$O$2/(1+EXP($O$3*(COUNT($H$9:AL$9)+$O$4))),TREND($D10:$E10,$D$9:$E$9,AL$9))</f>
        <v>0.99999998971286663</v>
      </c>
    </row>
    <row r="11" spans="1:38" x14ac:dyDescent="0.25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25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25">
      <c r="C13" t="s">
        <v>4</v>
      </c>
      <c r="D13" s="22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4.2138566319580755E-3</v>
      </c>
      <c r="I13">
        <f>IF($F13="s-curve",$D13+($E13-$D13)*$I$2/(1+EXP($I$3*(COUNT($H$9:I$9)+$I$4))),TREND($D13:$E13,$D$9:$E$9,I$9))</f>
        <v>5.1006768751431508E-3</v>
      </c>
      <c r="J13">
        <f>IF($F13="s-curve",$D13+($E13-$D13)*$I$2/(1+EXP($I$3*(COUNT($H$9:J$9)+$I$4))),TREND($D13:$E13,$D$9:$E$9,J$9))</f>
        <v>5.9874971183280223E-3</v>
      </c>
      <c r="K13">
        <f>IF($F13="s-curve",$D13+($E13-$D13)*$I$2/(1+EXP($I$3*(COUNT($H$9:K$9)+$I$4))),TREND($D13:$E13,$D$9:$E$9,K$9))</f>
        <v>6.8743173615128939E-3</v>
      </c>
      <c r="L13">
        <f>IF($F13="s-curve",$D13+($E13-$D13)*$I$2/(1+EXP($I$3*(COUNT($H$9:L$9)+$I$4))),TREND($D13:$E13,$D$9:$E$9,L$9))</f>
        <v>7.7611376046979874E-3</v>
      </c>
      <c r="M13">
        <f>IF($F13="s-curve",$D13+($E13-$D13)*$I$2/(1+EXP($I$3*(COUNT($H$9:M$9)+$I$4))),TREND($D13:$E13,$D$9:$E$9,M$9))</f>
        <v>8.6479578478828589E-3</v>
      </c>
      <c r="N13">
        <f>IF($F13="s-curve",$D13+($E13-$D13)*$I$2/(1+EXP($I$3*(COUNT($H$9:N$9)+$I$4))),TREND($D13:$E13,$D$9:$E$9,N$9))</f>
        <v>9.5347780910677304E-3</v>
      </c>
      <c r="O13">
        <f>IF($F13="s-curve",$D13+($E13-$D13)*$I$2/(1+EXP($I$3*(COUNT($H$9:O$9)+$I$4))),TREND($D13:$E13,$D$9:$E$9,O$9))</f>
        <v>1.0421598334252602E-2</v>
      </c>
      <c r="P13">
        <f>IF($F13="s-curve",$D13+($E13-$D13)*$I$2/(1+EXP($I$3*(COUNT($H$9:P$9)+$I$4))),TREND($D13:$E13,$D$9:$E$9,P$9))</f>
        <v>1.1308418577437696E-2</v>
      </c>
      <c r="Q13">
        <f>IF($F13="s-curve",$D13+($E13-$D13)*$I$2/(1+EXP($I$3*(COUNT($H$9:Q$9)+$I$4))),TREND($D13:$E13,$D$9:$E$9,Q$9))</f>
        <v>1.2195238820622567E-2</v>
      </c>
      <c r="R13">
        <f>IF($F13="s-curve",$D13+($E13-$D13)*$I$2/(1+EXP($I$3*(COUNT($H$9:R$9)+$I$4))),TREND($D13:$E13,$D$9:$E$9,R$9))</f>
        <v>1.3082059063807439E-2</v>
      </c>
      <c r="S13">
        <f>IF($F13="s-curve",$D13+($E13-$D13)*$I$2/(1+EXP($I$3*(COUNT($H$9:S$9)+$I$4))),TREND($D13:$E13,$D$9:$E$9,S$9))</f>
        <v>1.3968879306992532E-2</v>
      </c>
      <c r="T13">
        <f>IF($F13="s-curve",$D13+($E13-$D13)*$I$2/(1+EXP($I$3*(COUNT($H$9:T$9)+$I$4))),TREND($D13:$E13,$D$9:$E$9,T$9))</f>
        <v>1.4855699550177404E-2</v>
      </c>
      <c r="U13">
        <f>IF($F13="s-curve",$D13+($E13-$D13)*$I$2/(1+EXP($I$3*(COUNT($H$9:U$9)+$I$4))),TREND($D13:$E13,$D$9:$E$9,U$9))</f>
        <v>1.5742519793362275E-2</v>
      </c>
      <c r="V13">
        <f>IF($F13="s-curve",$D13+($E13-$D13)*$I$2/(1+EXP($I$3*(COUNT($H$9:V$9)+$I$4))),TREND($D13:$E13,$D$9:$E$9,V$9))</f>
        <v>1.6629340036547369E-2</v>
      </c>
      <c r="W13">
        <f>IF($F13="s-curve",$D13+($E13-$D13)*$I$2/(1+EXP($I$3*(COUNT($H$9:W$9)+$I$4))),TREND($D13:$E13,$D$9:$E$9,W$9))</f>
        <v>1.751616027973224E-2</v>
      </c>
      <c r="X13">
        <f>IF($F13="s-curve",$D13+($E13-$D13)*$I$2/(1+EXP($I$3*(COUNT($H$9:X$9)+$I$4))),TREND($D13:$E13,$D$9:$E$9,X$9))</f>
        <v>1.8402980522917112E-2</v>
      </c>
      <c r="Y13">
        <f>IF($F13="s-curve",$D13+($E13-$D13)*$I$2/(1+EXP($I$3*(COUNT($H$9:Y$9)+$I$4))),TREND($D13:$E13,$D$9:$E$9,Y$9))</f>
        <v>1.9289800766102205E-2</v>
      </c>
      <c r="Z13">
        <f>IF($F13="s-curve",$D13+($E13-$D13)*$I$2/(1+EXP($I$3*(COUNT($H$9:Z$9)+$I$4))),TREND($D13:$E13,$D$9:$E$9,Z$9))</f>
        <v>2.0176621009287077E-2</v>
      </c>
      <c r="AA13">
        <f>IF($F13="s-curve",$D13+($E13-$D13)*$I$2/(1+EXP($I$3*(COUNT($H$9:AA$9)+$I$4))),TREND($D13:$E13,$D$9:$E$9,AA$9))</f>
        <v>2.1063441252471948E-2</v>
      </c>
      <c r="AB13">
        <f>IF($F13="s-curve",$D13+($E13-$D13)*$I$2/(1+EXP($I$3*(COUNT($H$9:AB$9)+$I$4))),TREND($D13:$E13,$D$9:$E$9,AB$9))</f>
        <v>2.1950261495657042E-2</v>
      </c>
      <c r="AC13">
        <f>IF($F13="s-curve",$D13+($E13-$D13)*$I$2/(1+EXP($I$3*(COUNT($H$9:AC$9)+$I$4))),TREND($D13:$E13,$D$9:$E$9,AC$9))</f>
        <v>2.2837081738841913E-2</v>
      </c>
      <c r="AD13">
        <f>IF($F13="s-curve",$D13+($E13-$D13)*$I$2/(1+EXP($I$3*(COUNT($H$9:AD$9)+$I$4))),TREND($D13:$E13,$D$9:$E$9,AD$9))</f>
        <v>2.3723901982026785E-2</v>
      </c>
      <c r="AE13">
        <f>IF($F13="s-curve",$D13+($E13-$D13)*$I$2/(1+EXP($I$3*(COUNT($H$9:AE$9)+$I$4))),TREND($D13:$E13,$D$9:$E$9,AE$9))</f>
        <v>2.4610722225211656E-2</v>
      </c>
      <c r="AF13">
        <f>IF($F13="s-curve",$D13+($E13-$D13)*$I$2/(1+EXP($I$3*(COUNT($H$9:AF$9)+$I$4))),TREND($D13:$E13,$D$9:$E$9,AF$9))</f>
        <v>2.549754246839675E-2</v>
      </c>
      <c r="AG13">
        <f>IF($F13="s-curve",$D13+($E13-$D13)*$I$2/(1+EXP($I$3*(COUNT($H$9:AG$9)+$I$4))),TREND($D13:$E13,$D$9:$E$9,AG$9))</f>
        <v>2.6384362711581621E-2</v>
      </c>
      <c r="AH13">
        <f>IF($F13="s-curve",$D13+($E13-$D13)*$I$2/(1+EXP($I$3*(COUNT($H$9:AH$9)+$I$4))),TREND($D13:$E13,$D$9:$E$9,AH$9))</f>
        <v>2.7271182954766493E-2</v>
      </c>
      <c r="AI13">
        <f>IF($F13="s-curve",$D13+($E13-$D13)*$I$2/(1+EXP($I$3*(COUNT($H$9:AI$9)+$I$4))),TREND($D13:$E13,$D$9:$E$9,AI$9))</f>
        <v>2.8158003197951587E-2</v>
      </c>
      <c r="AJ13">
        <f>IF($F13="s-curve",$D13+($E13-$D13)*$I$2/(1+EXP($I$3*(COUNT($H$9:AJ$9)+$I$4))),TREND($D13:$E13,$D$9:$E$9,AJ$9))</f>
        <v>2.9044823441136458E-2</v>
      </c>
      <c r="AK13">
        <f>IF($F13="s-curve",$D13+($E13-$D13)*$I$2/(1+EXP($I$3*(COUNT($H$9:AK$9)+$I$4))),TREND($D13:$E13,$D$9:$E$9,AK$9))</f>
        <v>2.993164368432133E-2</v>
      </c>
      <c r="AL13">
        <f>IF($F13="s-curve",$D13+($E13-$D13)*$I$2/(1+EXP($I$3*(COUNT($H$9:AL$9)+$I$4))),TREND($D13:$E13,$D$9:$E$9,AL$9))</f>
        <v>3.0818463927506423E-2</v>
      </c>
    </row>
    <row r="14" spans="1:38" x14ac:dyDescent="0.25">
      <c r="C14" t="s">
        <v>5</v>
      </c>
      <c r="D14" s="22">
        <v>1.7500000000000002E-2</v>
      </c>
      <c r="E14" s="47">
        <f>SUM(SUM(INDEX('AEO 39'!25:26,0,MATCH(E$9,'AEO 39'!$1:$1,0))),SUM(INDEX('AEO 39'!47:48,0,MATCH(E$9,'AEO 39'!$1:$1,0))))/INDEX('AEO 39'!$59:$59,MATCH(E$9,'AEO 39'!$1:$1,0))*Assumptions!A11*5</f>
        <v>0.32773377715159868</v>
      </c>
      <c r="F14" s="7" t="str">
        <f>IF(D14=E14,"n/a",IF(OR(C14="battery electric vehicle",C14="natural gas vehicle",C14="plugin hybrid vehicle",C14="hydrogen vehicle"),"s-curve","linear"))</f>
        <v>s-curve</v>
      </c>
      <c r="H14" s="15">
        <f>IF($F14="s-curve",$D14+($E14-$D14)*$O$2/(1+EXP($O$3*(COUNT($H$9:H$9)+$O$4))),TREND($D14:$E14,$D$9:$E$9,H$9))/2</f>
        <v>1.7641947805604345E-2</v>
      </c>
      <c r="I14">
        <f>IF($F14="s-curve",$D14+($E14-$D14)*$O$2/(1+EXP($O$3*(COUNT($H$9:I$9)+$O$4))),TREND($D14:$E14,$D$9:$E$9,I$9))</f>
        <v>5.1345518914747604E-2</v>
      </c>
      <c r="J14">
        <f>IF($F14="s-curve",$D14+($E14-$D14)*$O$2/(1+EXP($O$3*(COUNT($H$9:J$9)+$O$4))),TREND($D14:$E14,$D$9:$E$9,J$9))</f>
        <v>7.8869239433912761E-2</v>
      </c>
      <c r="K14">
        <f>IF($F14="s-curve",$D14+($E14-$D14)*$O$2/(1+EXP($O$3*(COUNT($H$9:K$9)+$O$4))),TREND($D14:$E14,$D$9:$E$9,K$9))</f>
        <v>0.12043936074535663</v>
      </c>
      <c r="L14">
        <f>IF($F14="s-curve",$D14+($E14-$D14)*$O$2/(1+EXP($O$3*(COUNT($H$9:L$9)+$O$4))),TREND($D14:$E14,$D$9:$E$9,L$9))</f>
        <v>0.17261688857579932</v>
      </c>
      <c r="M14">
        <f>IF($F14="s-curve",$D14+($E14-$D14)*$O$2/(1+EXP($O$3*(COUNT($H$9:M$9)+$O$4))),TREND($D14:$E14,$D$9:$E$9,M$9))</f>
        <v>0.22479441640624204</v>
      </c>
      <c r="N14">
        <f>IF($F14="s-curve",$D14+($E14-$D14)*$O$2/(1+EXP($O$3*(COUNT($H$9:N$9)+$O$4))),TREND($D14:$E14,$D$9:$E$9,N$9))</f>
        <v>0.26636453771768587</v>
      </c>
      <c r="O14">
        <f>IF($F14="s-curve",$D14+($E14-$D14)*$O$2/(1+EXP($O$3*(COUNT($H$9:O$9)+$O$4))),TREND($D14:$E14,$D$9:$E$9,O$9))</f>
        <v>0.29388825823685111</v>
      </c>
      <c r="P14">
        <f>IF($F14="s-curve",$D14+($E14-$D14)*$O$2/(1+EXP($O$3*(COUNT($H$9:P$9)+$O$4))),TREND($D14:$E14,$D$9:$E$9,P$9))</f>
        <v>0.30994988154038999</v>
      </c>
      <c r="Q14">
        <f>IF($F14="s-curve",$D14+($E14-$D14)*$O$2/(1+EXP($O$3*(COUNT($H$9:Q$9)+$O$4))),TREND($D14:$E14,$D$9:$E$9,Q$9))</f>
        <v>0.31864013308886613</v>
      </c>
      <c r="R14">
        <f>IF($F14="s-curve",$D14+($E14-$D14)*$O$2/(1+EXP($O$3*(COUNT($H$9:R$9)+$O$4))),TREND($D14:$E14,$D$9:$E$9,R$9))</f>
        <v>0.32315037349563713</v>
      </c>
      <c r="S14">
        <f>IF($F14="s-curve",$D14+($E14-$D14)*$O$2/(1+EXP($O$3*(COUNT($H$9:S$9)+$O$4))),TREND($D14:$E14,$D$9:$E$9,S$9))</f>
        <v>0.32544067136138988</v>
      </c>
      <c r="T14">
        <f>IF($F14="s-curve",$D14+($E14-$D14)*$O$2/(1+EXP($O$3*(COUNT($H$9:T$9)+$O$4))),TREND($D14:$E14,$D$9:$E$9,T$9))</f>
        <v>0.32659080149166408</v>
      </c>
      <c r="U14">
        <f>IF($F14="s-curve",$D14+($E14-$D14)*$O$2/(1+EXP($O$3*(COUNT($H$9:U$9)+$O$4))),TREND($D14:$E14,$D$9:$E$9,U$9))</f>
        <v>0.3271651375801809</v>
      </c>
      <c r="V14">
        <f>IF($F14="s-curve",$D14+($E14-$D14)*$O$2/(1+EXP($O$3*(COUNT($H$9:V$9)+$O$4))),TREND($D14:$E14,$D$9:$E$9,V$9))</f>
        <v>0.32745113829838129</v>
      </c>
      <c r="W14">
        <f>IF($F14="s-curve",$D14+($E14-$D14)*$O$2/(1+EXP($O$3*(COUNT($H$9:W$9)+$O$4))),TREND($D14:$E14,$D$9:$E$9,W$9))</f>
        <v>0.32759335844966003</v>
      </c>
      <c r="X14">
        <f>IF($F14="s-curve",$D14+($E14-$D14)*$O$2/(1+EXP($O$3*(COUNT($H$9:X$9)+$O$4))),TREND($D14:$E14,$D$9:$E$9,X$9))</f>
        <v>0.32766403139580214</v>
      </c>
      <c r="Y14">
        <f>IF($F14="s-curve",$D14+($E14-$D14)*$O$2/(1+EXP($O$3*(COUNT($H$9:Y$9)+$O$4))),TREND($D14:$E14,$D$9:$E$9,Y$9))</f>
        <v>0.32769913851400356</v>
      </c>
      <c r="Z14">
        <f>IF($F14="s-curve",$D14+($E14-$D14)*$O$2/(1+EXP($O$3*(COUNT($H$9:Z$9)+$O$4))),TREND($D14:$E14,$D$9:$E$9,Z$9))</f>
        <v>0.32771657514633645</v>
      </c>
      <c r="AA14">
        <f>IF($F14="s-curve",$D14+($E14-$D14)*$O$2/(1+EXP($O$3*(COUNT($H$9:AA$9)+$O$4))),TREND($D14:$E14,$D$9:$E$9,AA$9))</f>
        <v>0.3277252346501377</v>
      </c>
      <c r="AB14">
        <f>IF($F14="s-curve",$D14+($E14-$D14)*$O$2/(1+EXP($O$3*(COUNT($H$9:AB$9)+$O$4))),TREND($D14:$E14,$D$9:$E$9,AB$9))</f>
        <v>0.32772953501211155</v>
      </c>
      <c r="AC14">
        <f>IF($F14="s-curve",$D14+($E14-$D14)*$O$2/(1+EXP($O$3*(COUNT($H$9:AC$9)+$O$4))),TREND($D14:$E14,$D$9:$E$9,AC$9))</f>
        <v>0.32773167055297159</v>
      </c>
      <c r="AD14">
        <f>IF($F14="s-curve",$D14+($E14-$D14)*$O$2/(1+EXP($O$3*(COUNT($H$9:AD$9)+$O$4))),TREND($D14:$E14,$D$9:$E$9,AD$9))</f>
        <v>0.32773273104210349</v>
      </c>
      <c r="AE14">
        <f>IF($F14="s-curve",$D14+($E14-$D14)*$O$2/(1+EXP($O$3*(COUNT($H$9:AE$9)+$O$4))),TREND($D14:$E14,$D$9:$E$9,AE$9))</f>
        <v>0.3277332576681154</v>
      </c>
      <c r="AF14">
        <f>IF($F14="s-curve",$D14+($E14-$D14)*$O$2/(1+EXP($O$3*(COUNT($H$9:AF$9)+$O$4))),TREND($D14:$E14,$D$9:$E$9,AF$9))</f>
        <v>0.32773351918351784</v>
      </c>
      <c r="AG14">
        <f>IF($F14="s-curve",$D14+($E14-$D14)*$O$2/(1+EXP($O$3*(COUNT($H$9:AG$9)+$O$4))),TREND($D14:$E14,$D$9:$E$9,AG$9))</f>
        <v>0.32773364904838725</v>
      </c>
      <c r="AH14">
        <f>IF($F14="s-curve",$D14+($E14-$D14)*$O$2/(1+EXP($O$3*(COUNT($H$9:AH$9)+$O$4))),TREND($D14:$E14,$D$9:$E$9,AH$9))</f>
        <v>0.32773371353741332</v>
      </c>
      <c r="AI14">
        <f>IF($F14="s-curve",$D14+($E14-$D14)*$O$2/(1+EXP($O$3*(COUNT($H$9:AI$9)+$O$4))),TREND($D14:$E14,$D$9:$E$9,AI$9))</f>
        <v>0.32773374556172585</v>
      </c>
      <c r="AJ14">
        <f>IF($F14="s-curve",$D14+($E14-$D14)*$O$2/(1+EXP($O$3*(COUNT($H$9:AJ$9)+$O$4))),TREND($D14:$E14,$D$9:$E$9,AJ$9))</f>
        <v>0.32773376146453126</v>
      </c>
      <c r="AK14">
        <f>IF($F14="s-curve",$D14+($E14-$D14)*$O$2/(1+EXP($O$3*(COUNT($H$9:AK$9)+$O$4))),TREND($D14:$E14,$D$9:$E$9,AK$9))</f>
        <v>0.32773376936163134</v>
      </c>
      <c r="AL14">
        <f>IF($F14="s-curve",$D14+($E14-$D14)*$O$2/(1+EXP($O$3*(COUNT($H$9:AL$9)+$O$4))),TREND($D14:$E14,$D$9:$E$9,AL$9))</f>
        <v>0.32773377328321535</v>
      </c>
    </row>
    <row r="15" spans="1:38" x14ac:dyDescent="0.25">
      <c r="C15" t="s">
        <v>124</v>
      </c>
      <c r="D15" s="22">
        <f>SUM(SUM(INDEX('AEO 39'!31:32,0,MATCH(D$9,'AEO 39'!$1:$1,0))),SUM(INDEX('AEO 39'!53:54,0,MATCH(D$9,'AEO 39'!$1:$1,0))))/INDEX('AEO 39'!$59:$59,MATCH(D$9,'AEO 39'!$1:$1,0))</f>
        <v>3.186067677034385E-4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3.186067677034385E-4</v>
      </c>
      <c r="I15">
        <f>IF($F15="s-curve",$D15+($E15-$D15)*$I$2/(1+EXP($I$3*(COUNT($H$9:I$9)+$I$4))),TREND($D15:$E15,$D$9:$E$9,I$9))</f>
        <v>3.3670824346963835E-4</v>
      </c>
      <c r="J15">
        <f>IF($F15="s-curve",$D15+($E15-$D15)*$I$2/(1+EXP($I$3*(COUNT($H$9:J$9)+$I$4))),TREND($D15:$E15,$D$9:$E$9,J$9))</f>
        <v>3.5480971923583515E-4</v>
      </c>
      <c r="K15">
        <f>IF($F15="s-curve",$D15+($E15-$D15)*$I$2/(1+EXP($I$3*(COUNT($H$9:K$9)+$I$4))),TREND($D15:$E15,$D$9:$E$9,K$9))</f>
        <v>3.7291119500203196E-4</v>
      </c>
      <c r="L15">
        <f>IF($F15="s-curve",$D15+($E15-$D15)*$I$2/(1+EXP($I$3*(COUNT($H$9:L$9)+$I$4))),TREND($D15:$E15,$D$9:$E$9,L$9))</f>
        <v>3.910126707682357E-4</v>
      </c>
      <c r="M15">
        <f>IF($F15="s-curve",$D15+($E15-$D15)*$I$2/(1+EXP($I$3*(COUNT($H$9:M$9)+$I$4))),TREND($D15:$E15,$D$9:$E$9,M$9))</f>
        <v>4.0911414653443251E-4</v>
      </c>
      <c r="N15">
        <f>IF($F15="s-curve",$D15+($E15-$D15)*$I$2/(1+EXP($I$3*(COUNT($H$9:N$9)+$I$4))),TREND($D15:$E15,$D$9:$E$9,N$9))</f>
        <v>4.2721562230062932E-4</v>
      </c>
      <c r="O15">
        <f>IF($F15="s-curve",$D15+($E15-$D15)*$I$2/(1+EXP($I$3*(COUNT($H$9:O$9)+$I$4))),TREND($D15:$E15,$D$9:$E$9,O$9))</f>
        <v>4.4531709806682612E-4</v>
      </c>
      <c r="P15">
        <f>IF($F15="s-curve",$D15+($E15-$D15)*$I$2/(1+EXP($I$3*(COUNT($H$9:P$9)+$I$4))),TREND($D15:$E15,$D$9:$E$9,P$9))</f>
        <v>4.6341857383302293E-4</v>
      </c>
      <c r="Q15">
        <f>IF($F15="s-curve",$D15+($E15-$D15)*$I$2/(1+EXP($I$3*(COUNT($H$9:Q$9)+$I$4))),TREND($D15:$E15,$D$9:$E$9,Q$9))</f>
        <v>4.8152004959921973E-4</v>
      </c>
      <c r="R15">
        <f>IF($F15="s-curve",$D15+($E15-$D15)*$I$2/(1+EXP($I$3*(COUNT($H$9:R$9)+$I$4))),TREND($D15:$E15,$D$9:$E$9,R$9))</f>
        <v>4.9962152536541654E-4</v>
      </c>
      <c r="S15">
        <f>IF($F15="s-curve",$D15+($E15-$D15)*$I$2/(1+EXP($I$3*(COUNT($H$9:S$9)+$I$4))),TREND($D15:$E15,$D$9:$E$9,S$9))</f>
        <v>5.1772300113162029E-4</v>
      </c>
      <c r="T15">
        <f>IF($F15="s-curve",$D15+($E15-$D15)*$I$2/(1+EXP($I$3*(COUNT($H$9:T$9)+$I$4))),TREND($D15:$E15,$D$9:$E$9,T$9))</f>
        <v>5.3582447689781709E-4</v>
      </c>
      <c r="U15">
        <f>IF($F15="s-curve",$D15+($E15-$D15)*$I$2/(1+EXP($I$3*(COUNT($H$9:U$9)+$I$4))),TREND($D15:$E15,$D$9:$E$9,U$9))</f>
        <v>5.539259526640139E-4</v>
      </c>
      <c r="V15">
        <f>IF($F15="s-curve",$D15+($E15-$D15)*$I$2/(1+EXP($I$3*(COUNT($H$9:V$9)+$I$4))),TREND($D15:$E15,$D$9:$E$9,V$9))</f>
        <v>5.720274284302107E-4</v>
      </c>
      <c r="W15">
        <f>IF($F15="s-curve",$D15+($E15-$D15)*$I$2/(1+EXP($I$3*(COUNT($H$9:W$9)+$I$4))),TREND($D15:$E15,$D$9:$E$9,W$9))</f>
        <v>5.9012890419640751E-4</v>
      </c>
      <c r="X15">
        <f>IF($F15="s-curve",$D15+($E15-$D15)*$I$2/(1+EXP($I$3*(COUNT($H$9:X$9)+$I$4))),TREND($D15:$E15,$D$9:$E$9,X$9))</f>
        <v>6.0823037996260432E-4</v>
      </c>
      <c r="Y15">
        <f>IF($F15="s-curve",$D15+($E15-$D15)*$I$2/(1+EXP($I$3*(COUNT($H$9:Y$9)+$I$4))),TREND($D15:$E15,$D$9:$E$9,Y$9))</f>
        <v>6.2633185572880112E-4</v>
      </c>
      <c r="Z15">
        <f>IF($F15="s-curve",$D15+($E15-$D15)*$I$2/(1+EXP($I$3*(COUNT($H$9:Z$9)+$I$4))),TREND($D15:$E15,$D$9:$E$9,Z$9))</f>
        <v>6.4443333149500487E-4</v>
      </c>
      <c r="AA15">
        <f>IF($F15="s-curve",$D15+($E15-$D15)*$I$2/(1+EXP($I$3*(COUNT($H$9:AA$9)+$I$4))),TREND($D15:$E15,$D$9:$E$9,AA$9))</f>
        <v>6.6253480726120167E-4</v>
      </c>
      <c r="AB15">
        <f>IF($F15="s-curve",$D15+($E15-$D15)*$I$2/(1+EXP($I$3*(COUNT($H$9:AB$9)+$I$4))),TREND($D15:$E15,$D$9:$E$9,AB$9))</f>
        <v>6.8063628302739848E-4</v>
      </c>
      <c r="AC15">
        <f>IF($F15="s-curve",$D15+($E15-$D15)*$I$2/(1+EXP($I$3*(COUNT($H$9:AC$9)+$I$4))),TREND($D15:$E15,$D$9:$E$9,AC$9))</f>
        <v>6.9873775879359529E-4</v>
      </c>
      <c r="AD15">
        <f>IF($F15="s-curve",$D15+($E15-$D15)*$I$2/(1+EXP($I$3*(COUNT($H$9:AD$9)+$I$4))),TREND($D15:$E15,$D$9:$E$9,AD$9))</f>
        <v>7.1683923455979209E-4</v>
      </c>
      <c r="AE15">
        <f>IF($F15="s-curve",$D15+($E15-$D15)*$I$2/(1+EXP($I$3*(COUNT($H$9:AE$9)+$I$4))),TREND($D15:$E15,$D$9:$E$9,AE$9))</f>
        <v>7.349407103259889E-4</v>
      </c>
      <c r="AF15">
        <f>IF($F15="s-curve",$D15+($E15-$D15)*$I$2/(1+EXP($I$3*(COUNT($H$9:AF$9)+$I$4))),TREND($D15:$E15,$D$9:$E$9,AF$9))</f>
        <v>7.5304218609218571E-4</v>
      </c>
      <c r="AG15">
        <f>IF($F15="s-curve",$D15+($E15-$D15)*$I$2/(1+EXP($I$3*(COUNT($H$9:AG$9)+$I$4))),TREND($D15:$E15,$D$9:$E$9,AG$9))</f>
        <v>7.7114366185838945E-4</v>
      </c>
      <c r="AH15">
        <f>IF($F15="s-curve",$D15+($E15-$D15)*$I$2/(1+EXP($I$3*(COUNT($H$9:AH$9)+$I$4))),TREND($D15:$E15,$D$9:$E$9,AH$9))</f>
        <v>7.8924513762458626E-4</v>
      </c>
      <c r="AI15">
        <f>IF($F15="s-curve",$D15+($E15-$D15)*$I$2/(1+EXP($I$3*(COUNT($H$9:AI$9)+$I$4))),TREND($D15:$E15,$D$9:$E$9,AI$9))</f>
        <v>8.0734661339078306E-4</v>
      </c>
      <c r="AJ15">
        <f>IF($F15="s-curve",$D15+($E15-$D15)*$I$2/(1+EXP($I$3*(COUNT($H$9:AJ$9)+$I$4))),TREND($D15:$E15,$D$9:$E$9,AJ$9))</f>
        <v>8.2544808915697987E-4</v>
      </c>
      <c r="AK15">
        <f>IF($F15="s-curve",$D15+($E15-$D15)*$I$2/(1+EXP($I$3*(COUNT($H$9:AK$9)+$I$4))),TREND($D15:$E15,$D$9:$E$9,AK$9))</f>
        <v>8.4354956492317668E-4</v>
      </c>
      <c r="AL15">
        <f>IF($F15="s-curve",$D15+($E15-$D15)*$I$2/(1+EXP($I$3*(COUNT($H$9:AL$9)+$I$4))),TREND($D15:$E15,$D$9:$E$9,AL$9))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25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25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122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25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25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25">
      <c r="C21" t="s">
        <v>5</v>
      </c>
      <c r="D21" s="22">
        <f>'SYVbT-freight'!F$2/'SYVbT-freight'!$2:$2</f>
        <v>0</v>
      </c>
      <c r="E21" s="22">
        <f>E14</f>
        <v>0.32773377715159868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4.8419492105938079E-3</v>
      </c>
      <c r="J21">
        <f>IF($F21="s-curve",$D21+($E21-$D21)*$I$2/(1+EXP($I$3*(COUNT($H$9:J$9)+$I$4))),TREND($D21:$E21,$D$9:$E$9,J$9))</f>
        <v>6.5023383380717441E-3</v>
      </c>
      <c r="K21">
        <f>IF($F21="s-curve",$D21+($E21-$D21)*$I$2/(1+EXP($I$3*(COUNT($H$9:K$9)+$I$4))),TREND($D21:$E21,$D$9:$E$9,K$9))</f>
        <v>8.7167331658230592E-3</v>
      </c>
      <c r="L21">
        <f>IF($F21="s-curve",$D21+($E21-$D21)*$I$2/(1+EXP($I$3*(COUNT($H$9:L$9)+$I$4))),TREND($D21:$E21,$D$9:$E$9,L$9))</f>
        <v>1.1657880218095483E-2</v>
      </c>
      <c r="M21">
        <f>IF($F21="s-curve",$D21+($E21-$D21)*$I$2/(1+EXP($I$3*(COUNT($H$9:M$9)+$I$4))),TREND($D21:$E21,$D$9:$E$9,M$9))</f>
        <v>1.5543060551196652E-2</v>
      </c>
      <c r="N21">
        <f>IF($F21="s-curve",$D21+($E21-$D21)*$I$2/(1+EXP($I$3*(COUNT($H$9:N$9)+$I$4))),TREND($D21:$E21,$D$9:$E$9,N$9))</f>
        <v>2.063849584047197E-2</v>
      </c>
      <c r="O21">
        <f>IF($F21="s-curve",$D21+($E21-$D21)*$I$2/(1+EXP($I$3*(COUNT($H$9:O$9)+$I$4))),TREND($D21:$E21,$D$9:$E$9,O$9))</f>
        <v>2.7258501977836708E-2</v>
      </c>
      <c r="P21">
        <f>IF($F21="s-curve",$D21+($E21-$D21)*$I$2/(1+EXP($I$3*(COUNT($H$9:P$9)+$I$4))),TREND($D21:$E21,$D$9:$E$9,P$9))</f>
        <v>3.5754713285670814E-2</v>
      </c>
      <c r="Q21">
        <f>IF($F21="s-curve",$D21+($E21-$D21)*$I$2/(1+EXP($I$3*(COUNT($H$9:Q$9)+$I$4))),TREND($D21:$E21,$D$9:$E$9,Q$9))</f>
        <v>4.6489385292813434E-2</v>
      </c>
      <c r="R21">
        <f>IF($F21="s-curve",$D21+($E21-$D21)*$I$2/(1+EXP($I$3*(COUNT($H$9:R$9)+$I$4))),TREND($D21:$E21,$D$9:$E$9,R$9))</f>
        <v>5.9787005965916053E-2</v>
      </c>
      <c r="S21">
        <f>IF($F21="s-curve",$D21+($E21-$D21)*$I$2/(1+EXP($I$3*(COUNT($H$9:S$9)+$I$4))),TREND($D21:$E21,$D$9:$E$9,S$9))</f>
        <v>7.5862247020851009E-2</v>
      </c>
      <c r="T21">
        <f>IF($F21="s-curve",$D21+($E21-$D21)*$I$2/(1+EXP($I$3*(COUNT($H$9:T$9)+$I$4))),TREND($D21:$E21,$D$9:$E$9,T$9))</f>
        <v>9.4731611292255713E-2</v>
      </c>
      <c r="U21">
        <f>IF($F21="s-curve",$D21+($E21-$D21)*$I$2/(1+EXP($I$3*(COUNT($H$9:U$9)+$I$4))),TREND($D21:$E21,$D$9:$E$9,U$9))</f>
        <v>0.11613039717046947</v>
      </c>
      <c r="V21">
        <f>IF($F21="s-curve",$D21+($E21-$D21)*$I$2/(1+EXP($I$3*(COUNT($H$9:V$9)+$I$4))),TREND($D21:$E21,$D$9:$E$9,V$9))</f>
        <v>0.13946956136044295</v>
      </c>
      <c r="W21">
        <f>IF($F21="s-curve",$D21+($E21-$D21)*$I$2/(1+EXP($I$3*(COUNT($H$9:W$9)+$I$4))),TREND($D21:$E21,$D$9:$E$9,W$9))</f>
        <v>0.16386688857579934</v>
      </c>
      <c r="X21">
        <f>IF($F21="s-curve",$D21+($E21-$D21)*$I$2/(1+EXP($I$3*(COUNT($H$9:X$9)+$I$4))),TREND($D21:$E21,$D$9:$E$9,X$9))</f>
        <v>0.18826421579115574</v>
      </c>
      <c r="Y21">
        <f>IF($F21="s-curve",$D21+($E21-$D21)*$I$2/(1+EXP($I$3*(COUNT($H$9:Y$9)+$I$4))),TREND($D21:$E21,$D$9:$E$9,Y$9))</f>
        <v>0.21160337998112919</v>
      </c>
      <c r="Z21">
        <f>IF($F21="s-curve",$D21+($E21-$D21)*$I$2/(1+EXP($I$3*(COUNT($H$9:Z$9)+$I$4))),TREND($D21:$E21,$D$9:$E$9,Z$9))</f>
        <v>0.23300216585934294</v>
      </c>
      <c r="AA21">
        <f>IF($F21="s-curve",$D21+($E21-$D21)*$I$2/(1+EXP($I$3*(COUNT($H$9:AA$9)+$I$4))),TREND($D21:$E21,$D$9:$E$9,AA$9))</f>
        <v>0.25187153013074765</v>
      </c>
      <c r="AB21">
        <f>IF($F21="s-curve",$D21+($E21-$D21)*$I$2/(1+EXP($I$3*(COUNT($H$9:AB$9)+$I$4))),TREND($D21:$E21,$D$9:$E$9,AB$9))</f>
        <v>0.26794677118568261</v>
      </c>
      <c r="AC21">
        <f>IF($F21="s-curve",$D21+($E21-$D21)*$I$2/(1+EXP($I$3*(COUNT($H$9:AC$9)+$I$4))),TREND($D21:$E21,$D$9:$E$9,AC$9))</f>
        <v>0.2812443918587853</v>
      </c>
      <c r="AD21">
        <f>IF($F21="s-curve",$D21+($E21-$D21)*$I$2/(1+EXP($I$3*(COUNT($H$9:AD$9)+$I$4))),TREND($D21:$E21,$D$9:$E$9,AD$9))</f>
        <v>0.29197906386592787</v>
      </c>
      <c r="AE21">
        <f>IF($F21="s-curve",$D21+($E21-$D21)*$I$2/(1+EXP($I$3*(COUNT($H$9:AE$9)+$I$4))),TREND($D21:$E21,$D$9:$E$9,AE$9))</f>
        <v>0.30047527517376199</v>
      </c>
      <c r="AF21">
        <f>IF($F21="s-curve",$D21+($E21-$D21)*$I$2/(1+EXP($I$3*(COUNT($H$9:AF$9)+$I$4))),TREND($D21:$E21,$D$9:$E$9,AF$9))</f>
        <v>0.30709528131112673</v>
      </c>
      <c r="AG21">
        <f>IF($F21="s-curve",$D21+($E21-$D21)*$I$2/(1+EXP($I$3*(COUNT($H$9:AG$9)+$I$4))),TREND($D21:$E21,$D$9:$E$9,AG$9))</f>
        <v>0.31219071660040204</v>
      </c>
      <c r="AH21">
        <f>IF($F21="s-curve",$D21+($E21-$D21)*$I$2/(1+EXP($I$3*(COUNT($H$9:AH$9)+$I$4))),TREND($D21:$E21,$D$9:$E$9,AH$9))</f>
        <v>0.31607589693350319</v>
      </c>
      <c r="AI21">
        <f>IF($F21="s-curve",$D21+($E21-$D21)*$I$2/(1+EXP($I$3*(COUNT($H$9:AI$9)+$I$4))),TREND($D21:$E21,$D$9:$E$9,AI$9))</f>
        <v>0.31901704398577563</v>
      </c>
      <c r="AJ21">
        <f>IF($F21="s-curve",$D21+($E21-$D21)*$I$2/(1+EXP($I$3*(COUNT($H$9:AJ$9)+$I$4))),TREND($D21:$E21,$D$9:$E$9,AJ$9))</f>
        <v>0.32123143881352695</v>
      </c>
      <c r="AK21">
        <f>IF($F21="s-curve",$D21+($E21-$D21)*$I$2/(1+EXP($I$3*(COUNT($H$9:AK$9)+$I$4))),TREND($D21:$E21,$D$9:$E$9,AK$9))</f>
        <v>0.32289182794100485</v>
      </c>
      <c r="AL21">
        <f>IF($F21="s-curve",$D21+($E21-$D21)*$I$2/(1+EXP($I$3*(COUNT($H$9:AL$9)+$I$4))),TREND($D21:$E21,$D$9:$E$9,AL$9))</f>
        <v>0.32413298494392645</v>
      </c>
    </row>
    <row r="22" spans="1:38" x14ac:dyDescent="0.25">
      <c r="C22" t="s">
        <v>124</v>
      </c>
      <c r="D22" s="22">
        <f>'SYVbT-freight'!G$2/'SYVbT-freight'!$2:$2</f>
        <v>4.5128616403477108E-4</v>
      </c>
      <c r="E22" s="22">
        <f>E15</f>
        <v>8.6165104068937229E-4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4.5128616403477108E-4</v>
      </c>
      <c r="I22">
        <f>IF($F22="s-curve",$D22+($E22-$D22)*$I$2/(1+EXP($I$3*(COUNT($H$9:I$9)+$I$4))),TREND($D22:$E22,$D$9:$E$9,I$9))</f>
        <v>4.6496499325658983E-4</v>
      </c>
      <c r="J22">
        <f>IF($F22="s-curve",$D22+($E22-$D22)*$I$2/(1+EXP($I$3*(COUNT($H$9:J$9)+$I$4))),TREND($D22:$E22,$D$9:$E$9,J$9))</f>
        <v>4.7864382247840911E-4</v>
      </c>
      <c r="K22">
        <f>IF($F22="s-curve",$D22+($E22-$D22)*$I$2/(1+EXP($I$3*(COUNT($H$9:K$9)+$I$4))),TREND($D22:$E22,$D$9:$E$9,K$9))</f>
        <v>4.9232265170023187E-4</v>
      </c>
      <c r="L22">
        <f>IF($F22="s-curve",$D22+($E22-$D22)*$I$2/(1+EXP($I$3*(COUNT($H$9:L$9)+$I$4))),TREND($D22:$E22,$D$9:$E$9,L$9))</f>
        <v>5.0600148092205116E-4</v>
      </c>
      <c r="M22">
        <f>IF($F22="s-curve",$D22+($E22-$D22)*$I$2/(1+EXP($I$3*(COUNT($H$9:M$9)+$I$4))),TREND($D22:$E22,$D$9:$E$9,M$9))</f>
        <v>5.1968031014387045E-4</v>
      </c>
      <c r="N22">
        <f>IF($F22="s-curve",$D22+($E22-$D22)*$I$2/(1+EXP($I$3*(COUNT($H$9:N$9)+$I$4))),TREND($D22:$E22,$D$9:$E$9,N$9))</f>
        <v>5.3335913936568974E-4</v>
      </c>
      <c r="O22">
        <f>IF($F22="s-curve",$D22+($E22-$D22)*$I$2/(1+EXP($I$3*(COUNT($H$9:O$9)+$I$4))),TREND($D22:$E22,$D$9:$E$9,O$9))</f>
        <v>5.4703796858750903E-4</v>
      </c>
      <c r="P22">
        <f>IF($F22="s-curve",$D22+($E22-$D22)*$I$2/(1+EXP($I$3*(COUNT($H$9:P$9)+$I$4))),TREND($D22:$E22,$D$9:$E$9,P$9))</f>
        <v>5.6071679780933179E-4</v>
      </c>
      <c r="Q22">
        <f>IF($F22="s-curve",$D22+($E22-$D22)*$I$2/(1+EXP($I$3*(COUNT($H$9:Q$9)+$I$4))),TREND($D22:$E22,$D$9:$E$9,Q$9))</f>
        <v>5.7439562703115107E-4</v>
      </c>
      <c r="R22">
        <f>IF($F22="s-curve",$D22+($E22-$D22)*$I$2/(1+EXP($I$3*(COUNT($H$9:R$9)+$I$4))),TREND($D22:$E22,$D$9:$E$9,R$9))</f>
        <v>5.8807445625297036E-4</v>
      </c>
      <c r="S22">
        <f>IF($F22="s-curve",$D22+($E22-$D22)*$I$2/(1+EXP($I$3*(COUNT($H$9:S$9)+$I$4))),TREND($D22:$E22,$D$9:$E$9,S$9))</f>
        <v>6.0175328547478965E-4</v>
      </c>
      <c r="T22">
        <f>IF($F22="s-curve",$D22+($E22-$D22)*$I$2/(1+EXP($I$3*(COUNT($H$9:T$9)+$I$4))),TREND($D22:$E22,$D$9:$E$9,T$9))</f>
        <v>6.1543211469661241E-4</v>
      </c>
      <c r="U22">
        <f>IF($F22="s-curve",$D22+($E22-$D22)*$I$2/(1+EXP($I$3*(COUNT($H$9:U$9)+$I$4))),TREND($D22:$E22,$D$9:$E$9,U$9))</f>
        <v>6.291109439184317E-4</v>
      </c>
      <c r="V22">
        <f>IF($F22="s-curve",$D22+($E22-$D22)*$I$2/(1+EXP($I$3*(COUNT($H$9:V$9)+$I$4))),TREND($D22:$E22,$D$9:$E$9,V$9))</f>
        <v>6.4278977314025099E-4</v>
      </c>
      <c r="W22">
        <f>IF($F22="s-curve",$D22+($E22-$D22)*$I$2/(1+EXP($I$3*(COUNT($H$9:W$9)+$I$4))),TREND($D22:$E22,$D$9:$E$9,W$9))</f>
        <v>6.5646860236207027E-4</v>
      </c>
      <c r="X22">
        <f>IF($F22="s-curve",$D22+($E22-$D22)*$I$2/(1+EXP($I$3*(COUNT($H$9:X$9)+$I$4))),TREND($D22:$E22,$D$9:$E$9,X$9))</f>
        <v>6.7014743158388956E-4</v>
      </c>
      <c r="Y22">
        <f>IF($F22="s-curve",$D22+($E22-$D22)*$I$2/(1+EXP($I$3*(COUNT($H$9:Y$9)+$I$4))),TREND($D22:$E22,$D$9:$E$9,Y$9))</f>
        <v>6.8382626080571232E-4</v>
      </c>
      <c r="Z22">
        <f>IF($F22="s-curve",$D22+($E22-$D22)*$I$2/(1+EXP($I$3*(COUNT($H$9:Z$9)+$I$4))),TREND($D22:$E22,$D$9:$E$9,Z$9))</f>
        <v>6.9750509002753161E-4</v>
      </c>
      <c r="AA22">
        <f>IF($F22="s-curve",$D22+($E22-$D22)*$I$2/(1+EXP($I$3*(COUNT($H$9:AA$9)+$I$4))),TREND($D22:$E22,$D$9:$E$9,AA$9))</f>
        <v>7.111839192493509E-4</v>
      </c>
      <c r="AB22">
        <f>IF($F22="s-curve",$D22+($E22-$D22)*$I$2/(1+EXP($I$3*(COUNT($H$9:AB$9)+$I$4))),TREND($D22:$E22,$D$9:$E$9,AB$9))</f>
        <v>7.2486274847117019E-4</v>
      </c>
      <c r="AC22">
        <f>IF($F22="s-curve",$D22+($E22-$D22)*$I$2/(1+EXP($I$3*(COUNT($H$9:AC$9)+$I$4))),TREND($D22:$E22,$D$9:$E$9,AC$9))</f>
        <v>7.3854157769298948E-4</v>
      </c>
      <c r="AD22">
        <f>IF($F22="s-curve",$D22+($E22-$D22)*$I$2/(1+EXP($I$3*(COUNT($H$9:AD$9)+$I$4))),TREND($D22:$E22,$D$9:$E$9,AD$9))</f>
        <v>7.5222040691481223E-4</v>
      </c>
      <c r="AE22">
        <f>IF($F22="s-curve",$D22+($E22-$D22)*$I$2/(1+EXP($I$3*(COUNT($H$9:AE$9)+$I$4))),TREND($D22:$E22,$D$9:$E$9,AE$9))</f>
        <v>7.6589923613663152E-4</v>
      </c>
      <c r="AF22">
        <f>IF($F22="s-curve",$D22+($E22-$D22)*$I$2/(1+EXP($I$3*(COUNT($H$9:AF$9)+$I$4))),TREND($D22:$E22,$D$9:$E$9,AF$9))</f>
        <v>7.7957806535845081E-4</v>
      </c>
      <c r="AG22">
        <f>IF($F22="s-curve",$D22+($E22-$D22)*$I$2/(1+EXP($I$3*(COUNT($H$9:AG$9)+$I$4))),TREND($D22:$E22,$D$9:$E$9,AG$9))</f>
        <v>7.932568945802701E-4</v>
      </c>
      <c r="AH22">
        <f>IF($F22="s-curve",$D22+($E22-$D22)*$I$2/(1+EXP($I$3*(COUNT($H$9:AH$9)+$I$4))),TREND($D22:$E22,$D$9:$E$9,AH$9))</f>
        <v>8.0693572380209286E-4</v>
      </c>
      <c r="AI22">
        <f>IF($F22="s-curve",$D22+($E22-$D22)*$I$2/(1+EXP($I$3*(COUNT($H$9:AI$9)+$I$4))),TREND($D22:$E22,$D$9:$E$9,AI$9))</f>
        <v>8.2061455302391215E-4</v>
      </c>
      <c r="AJ22">
        <f>IF($F22="s-curve",$D22+($E22-$D22)*$I$2/(1+EXP($I$3*(COUNT($H$9:AJ$9)+$I$4))),TREND($D22:$E22,$D$9:$E$9,AJ$9))</f>
        <v>8.3429338224573144E-4</v>
      </c>
      <c r="AK22">
        <f>IF($F22="s-curve",$D22+($E22-$D22)*$I$2/(1+EXP($I$3*(COUNT($H$9:AK$9)+$I$4))),TREND($D22:$E22,$D$9:$E$9,AK$9))</f>
        <v>8.4797221146755072E-4</v>
      </c>
      <c r="AL22">
        <f>IF($F22="s-curve",$D22+($E22-$D22)*$I$2/(1+EXP($I$3*(COUNT($H$9:AL$9)+$I$4))),TREND($D22:$E22,$D$9:$E$9,AL$9))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25">
      <c r="A24" t="s">
        <v>13</v>
      </c>
      <c r="B24" t="s">
        <v>19</v>
      </c>
      <c r="C24" t="s">
        <v>1</v>
      </c>
      <c r="D24" s="22">
        <f>D17</f>
        <v>0.05</v>
      </c>
      <c r="E24" s="32">
        <v>1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0.05</v>
      </c>
      <c r="I24">
        <f>IF($F24="s-curve",$D24+($E24-$D24)*$O$2/(1+EXP($O$3*(COUNT($H$9:I$9)+$O$4))),TREND($D24:$E24,$D$9:$E$9,I$9))</f>
        <v>0.15364198013583233</v>
      </c>
      <c r="J24">
        <f>IF($F24="s-curve",$D24+($E24-$D24)*$O$2/(1+EXP($O$3*(COUNT($H$9:J$9)+$O$4))),TREND($D24:$E24,$D$9:$E$9,J$9))</f>
        <v>0.23792530586934735</v>
      </c>
      <c r="K24">
        <f>IF($F24="s-curve",$D24+($E24-$D24)*$O$2/(1+EXP($O$3*(COUNT($H$9:K$9)+$O$4))),TREND($D24:$E24,$D$9:$E$9,K$9))</f>
        <v>0.36522161644024215</v>
      </c>
      <c r="L24">
        <f>IF($F24="s-curve",$D24+($E24-$D24)*$O$2/(1+EXP($O$3*(COUNT($H$9:L$9)+$O$4))),TREND($D24:$E24,$D$9:$E$9,L$9))</f>
        <v>0.52500000000000002</v>
      </c>
      <c r="M24">
        <f>IF($F24="s-curve",$D24+($E24-$D24)*$O$2/(1+EXP($O$3*(COUNT($H$9:M$9)+$O$4))),TREND($D24:$E24,$D$9:$E$9,M$9))</f>
        <v>0.68477838355975784</v>
      </c>
      <c r="N24">
        <f>IF($F24="s-curve",$D24+($E24-$D24)*$O$2/(1+EXP($O$3*(COUNT($H$9:N$9)+$O$4))),TREND($D24:$E24,$D$9:$E$9,N$9))</f>
        <v>0.81207469413065259</v>
      </c>
      <c r="O24">
        <f>IF($F24="s-curve",$D24+($E24-$D24)*$O$2/(1+EXP($O$3*(COUNT($H$9:O$9)+$O$4))),TREND($D24:$E24,$D$9:$E$9,O$9))</f>
        <v>0.89635801986416774</v>
      </c>
      <c r="P24">
        <f>IF($F24="s-curve",$D24+($E24-$D24)*$O$2/(1+EXP($O$3*(COUNT($H$9:P$9)+$O$4))),TREND($D24:$E24,$D$9:$E$9,P$9))</f>
        <v>0.94554203289607475</v>
      </c>
      <c r="Q24">
        <f>IF($F24="s-curve",$D24+($E24-$D24)*$O$2/(1+EXP($O$3*(COUNT($H$9:Q$9)+$O$4))),TREND($D24:$E24,$D$9:$E$9,Q$9))</f>
        <v>0.97215338078621139</v>
      </c>
      <c r="R24">
        <f>IF($F24="s-curve",$D24+($E24-$D24)*$O$2/(1+EXP($O$3*(COUNT($H$9:R$9)+$O$4))),TREND($D24:$E24,$D$9:$E$9,R$9))</f>
        <v>0.98596466989139064</v>
      </c>
      <c r="S24">
        <f>IF($F24="s-curve",$D24+($E24-$D24)*$O$2/(1+EXP($O$3*(COUNT($H$9:S$9)+$O$4))),TREND($D24:$E24,$D$9:$E$9,S$9))</f>
        <v>0.9929780357229322</v>
      </c>
      <c r="T24">
        <f>IF($F24="s-curve",$D24+($E24-$D24)*$O$2/(1+EXP($O$3*(COUNT($H$9:T$9)+$O$4))),TREND($D24:$E24,$D$9:$E$9,T$9))</f>
        <v>0.99649997209553587</v>
      </c>
      <c r="U24">
        <f>IF($F24="s-curve",$D24+($E24-$D24)*$O$2/(1+EXP($O$3*(COUNT($H$9:U$9)+$O$4))),TREND($D24:$E24,$D$9:$E$9,U$9))</f>
        <v>0.9982587080046319</v>
      </c>
      <c r="V24">
        <f>IF($F24="s-curve",$D24+($E24-$D24)*$O$2/(1+EXP($O$3*(COUNT($H$9:V$9)+$O$4))),TREND($D24:$E24,$D$9:$E$9,V$9))</f>
        <v>0.99913450136531945</v>
      </c>
      <c r="W24">
        <f>IF($F24="s-curve",$D24+($E24-$D24)*$O$2/(1+EXP($O$3*(COUNT($H$9:W$9)+$O$4))),TREND($D24:$E24,$D$9:$E$9,W$9))</f>
        <v>0.99957000888792158</v>
      </c>
      <c r="X24">
        <f>IF($F24="s-curve",$D24+($E24-$D24)*$O$2/(1+EXP($O$3*(COUNT($H$9:X$9)+$O$4))),TREND($D24:$E24,$D$9:$E$9,X$9))</f>
        <v>0.99978642406827833</v>
      </c>
      <c r="Y24">
        <f>IF($F24="s-curve",$D24+($E24-$D24)*$O$2/(1+EXP($O$3*(COUNT($H$9:Y$9)+$O$4))),TREND($D24:$E24,$D$9:$E$9,Y$9))</f>
        <v>0.99989392932640198</v>
      </c>
      <c r="Z24">
        <f>IF($F24="s-curve",$D24+($E24-$D24)*$O$2/(1+EXP($O$3*(COUNT($H$9:Z$9)+$O$4))),TREND($D24:$E24,$D$9:$E$9,Z$9))</f>
        <v>0.99994732390151331</v>
      </c>
      <c r="AA24">
        <f>IF($F24="s-curve",$D24+($E24-$D24)*$O$2/(1+EXP($O$3*(COUNT($H$9:AA$9)+$O$4))),TREND($D24:$E24,$D$9:$E$9,AA$9))</f>
        <v>0.99997384109344112</v>
      </c>
      <c r="AB24">
        <f>IF($F24="s-curve",$D24+($E24-$D24)*$O$2/(1+EXP($O$3*(COUNT($H$9:AB$9)+$O$4))),TREND($D24:$E24,$D$9:$E$9,AB$9))</f>
        <v>0.99998700969136967</v>
      </c>
      <c r="AC24">
        <f>IF($F24="s-curve",$D24+($E24-$D24)*$O$2/(1+EXP($O$3*(COUNT($H$9:AC$9)+$O$4))),TREND($D24:$E24,$D$9:$E$9,AC$9))</f>
        <v>0.99999354915923688</v>
      </c>
      <c r="AD24">
        <f>IF($F24="s-curve",$D24+($E24-$D24)*$O$2/(1+EXP($O$3*(COUNT($H$9:AD$9)+$O$4))),TREND($D24:$E24,$D$9:$E$9,AD$9))</f>
        <v>0.99999679659632945</v>
      </c>
      <c r="AE24">
        <f>IF($F24="s-curve",$D24+($E24-$D24)*$O$2/(1+EXP($O$3*(COUNT($H$9:AE$9)+$O$4))),TREND($D24:$E24,$D$9:$E$9,AE$9))</f>
        <v>0.99999840923411476</v>
      </c>
      <c r="AF24">
        <f>IF($F24="s-curve",$D24+($E24-$D24)*$O$2/(1+EXP($O$3*(COUNT($H$9:AF$9)+$O$4))),TREND($D24:$E24,$D$9:$E$9,AF$9))</f>
        <v>0.99999921004837367</v>
      </c>
      <c r="AG24">
        <f>IF($F24="s-curve",$D24+($E24-$D24)*$O$2/(1+EXP($O$3*(COUNT($H$9:AG$9)+$O$4))),TREND($D24:$E24,$D$9:$E$9,AG$9))</f>
        <v>0.99999960772146745</v>
      </c>
      <c r="AH24">
        <f>IF($F24="s-curve",$D24+($E24-$D24)*$O$2/(1+EXP($O$3*(COUNT($H$9:AH$9)+$O$4))),TREND($D24:$E24,$D$9:$E$9,AH$9))</f>
        <v>0.99999980520020537</v>
      </c>
      <c r="AI24">
        <f>IF($F24="s-curve",$D24+($E24-$D24)*$O$2/(1+EXP($O$3*(COUNT($H$9:AI$9)+$O$4))),TREND($D24:$E24,$D$9:$E$9,AI$9))</f>
        <v>0.99999990326527477</v>
      </c>
      <c r="AJ24">
        <f>IF($F24="s-curve",$D24+($E24-$D24)*$O$2/(1+EXP($O$3*(COUNT($H$9:AJ$9)+$O$4))),TREND($D24:$E24,$D$9:$E$9,AJ$9))</f>
        <v>0.99999995196295466</v>
      </c>
      <c r="AK24">
        <f>IF($F24="s-curve",$D24+($E24-$D24)*$O$2/(1+EXP($O$3*(COUNT($H$9:AK$9)+$O$4))),TREND($D24:$E24,$D$9:$E$9,AK$9))</f>
        <v>0.99999997614550851</v>
      </c>
      <c r="AL24">
        <f>IF($F24="s-curve",$D24+($E24-$D24)*$O$2/(1+EXP($O$3*(COUNT($H$9:AL$9)+$O$4))),TREND($D24:$E24,$D$9:$E$9,AL$9))</f>
        <v>0.9999999881542101</v>
      </c>
    </row>
    <row r="25" spans="1:38" x14ac:dyDescent="0.25">
      <c r="C25" t="s">
        <v>2</v>
      </c>
      <c r="D25" s="22">
        <f>'SYVbT-passenger'!D3/SUM('SYVbT-passenger'!3:3)*3</f>
        <v>0.29946959893376196</v>
      </c>
      <c r="E25" s="22">
        <f>E32*3</f>
        <v>0.15850139443373243</v>
      </c>
      <c r="F25" s="7" t="str">
        <f>IF(D25=E25,"n/a",IF(OR(C25="battery electric vehicle",C25="natural gas vehicle",C25="plugin hybrid vehicle"),"s-curve","linear"))</f>
        <v>s-curve</v>
      </c>
      <c r="H25" s="22">
        <f t="shared" si="1"/>
        <v>0.29946959893376196</v>
      </c>
      <c r="I25">
        <f>IF($F25="s-curve",$D25+($E25-$D25)*$I$2/(1+EXP($I$3*(COUNT($H$9:I$9)+$I$4))),TREND($D25:$E25,$D$9:$E$9,I$9))</f>
        <v>0.29738693021273471</v>
      </c>
      <c r="J25">
        <f>IF($F25="s-curve",$D25+($E25-$D25)*$I$2/(1+EXP($I$3*(COUNT($H$9:J$9)+$I$4))),TREND($D25:$E25,$D$9:$E$9,J$9))</f>
        <v>0.29667274665769744</v>
      </c>
      <c r="K25">
        <f>IF($F25="s-curve",$D25+($E25-$D25)*$I$2/(1+EXP($I$3*(COUNT($H$9:K$9)+$I$4))),TREND($D25:$E25,$D$9:$E$9,K$9))</f>
        <v>0.29572026850413236</v>
      </c>
      <c r="L25">
        <f>IF($F25="s-curve",$D25+($E25-$D25)*$I$2/(1+EXP($I$3*(COUNT($H$9:L$9)+$I$4))),TREND($D25:$E25,$D$9:$E$9,L$9))</f>
        <v>0.29445519225006772</v>
      </c>
      <c r="M25">
        <f>IF($F25="s-curve",$D25+($E25-$D25)*$I$2/(1+EXP($I$3*(COUNT($H$9:M$9)+$I$4))),TREND($D25:$E25,$D$9:$E$9,M$9))</f>
        <v>0.29278405874507424</v>
      </c>
      <c r="N25">
        <f>IF($F25="s-curve",$D25+($E25-$D25)*$I$2/(1+EXP($I$3*(COUNT($H$9:N$9)+$I$4))),TREND($D25:$E25,$D$9:$E$9,N$9))</f>
        <v>0.29059235799906613</v>
      </c>
      <c r="O25">
        <f>IF($F25="s-curve",$D25+($E25-$D25)*$I$2/(1+EXP($I$3*(COUNT($H$9:O$9)+$I$4))),TREND($D25:$E25,$D$9:$E$9,O$9))</f>
        <v>0.28774489324558783</v>
      </c>
      <c r="P25">
        <f>IF($F25="s-curve",$D25+($E25-$D25)*$I$2/(1+EXP($I$3*(COUNT($H$9:P$9)+$I$4))),TREND($D25:$E25,$D$9:$E$9,P$9))</f>
        <v>0.28409041593315565</v>
      </c>
      <c r="Q25">
        <f>IF($F25="s-curve",$D25+($E25-$D25)*$I$2/(1+EXP($I$3*(COUNT($H$9:Q$9)+$I$4))),TREND($D25:$E25,$D$9:$E$9,Q$9))</f>
        <v>0.27947310900832301</v>
      </c>
      <c r="R25">
        <f>IF($F25="s-curve",$D25+($E25-$D25)*$I$2/(1+EXP($I$3*(COUNT($H$9:R$9)+$I$4))),TREND($D25:$E25,$D$9:$E$9,R$9))</f>
        <v>0.27375340038780249</v>
      </c>
      <c r="S25">
        <f>IF($F25="s-curve",$D25+($E25-$D25)*$I$2/(1+EXP($I$3*(COUNT($H$9:S$9)+$I$4))),TREND($D25:$E25,$D$9:$E$9,S$9))</f>
        <v>0.26683895327736284</v>
      </c>
      <c r="T25">
        <f>IF($F25="s-curve",$D25+($E25-$D25)*$I$2/(1+EXP($I$3*(COUNT($H$9:T$9)+$I$4))),TREND($D25:$E25,$D$9:$E$9,T$9))</f>
        <v>0.25872266930896826</v>
      </c>
      <c r="U25">
        <f>IF($F25="s-curve",$D25+($E25-$D25)*$I$2/(1+EXP($I$3*(COUNT($H$9:U$9)+$I$4))),TREND($D25:$E25,$D$9:$E$9,U$9))</f>
        <v>0.24951840464650404</v>
      </c>
      <c r="V25">
        <f>IF($F25="s-curve",$D25+($E25-$D25)*$I$2/(1+EXP($I$3*(COUNT($H$9:V$9)+$I$4))),TREND($D25:$E25,$D$9:$E$9,V$9))</f>
        <v>0.23947952461715002</v>
      </c>
      <c r="W25">
        <f>IF($F25="s-curve",$D25+($E25-$D25)*$I$2/(1+EXP($I$3*(COUNT($H$9:W$9)+$I$4))),TREND($D25:$E25,$D$9:$E$9,W$9))</f>
        <v>0.22898549668374718</v>
      </c>
      <c r="X25">
        <f>IF($F25="s-curve",$D25+($E25-$D25)*$I$2/(1+EXP($I$3*(COUNT($H$9:X$9)+$I$4))),TREND($D25:$E25,$D$9:$E$9,X$9))</f>
        <v>0.21849146875034436</v>
      </c>
      <c r="Y25">
        <f>IF($F25="s-curve",$D25+($E25-$D25)*$I$2/(1+EXP($I$3*(COUNT($H$9:Y$9)+$I$4))),TREND($D25:$E25,$D$9:$E$9,Y$9))</f>
        <v>0.20845258872099034</v>
      </c>
      <c r="Z25">
        <f>IF($F25="s-curve",$D25+($E25-$D25)*$I$2/(1+EXP($I$3*(COUNT($H$9:Z$9)+$I$4))),TREND($D25:$E25,$D$9:$E$9,Z$9))</f>
        <v>0.19924832405852613</v>
      </c>
      <c r="AA25">
        <f>IF($F25="s-curve",$D25+($E25-$D25)*$I$2/(1+EXP($I$3*(COUNT($H$9:AA$9)+$I$4))),TREND($D25:$E25,$D$9:$E$9,AA$9))</f>
        <v>0.19113204009013152</v>
      </c>
      <c r="AB25">
        <f>IF($F25="s-curve",$D25+($E25-$D25)*$I$2/(1+EXP($I$3*(COUNT($H$9:AB$9)+$I$4))),TREND($D25:$E25,$D$9:$E$9,AB$9))</f>
        <v>0.18421759297969187</v>
      </c>
      <c r="AC25">
        <f>IF($F25="s-curve",$D25+($E25-$D25)*$I$2/(1+EXP($I$3*(COUNT($H$9:AC$9)+$I$4))),TREND($D25:$E25,$D$9:$E$9,AC$9))</f>
        <v>0.17849788435917135</v>
      </c>
      <c r="AD25">
        <f>IF($F25="s-curve",$D25+($E25-$D25)*$I$2/(1+EXP($I$3*(COUNT($H$9:AD$9)+$I$4))),TREND($D25:$E25,$D$9:$E$9,AD$9))</f>
        <v>0.17388057743433874</v>
      </c>
      <c r="AE25">
        <f>IF($F25="s-curve",$D25+($E25-$D25)*$I$2/(1+EXP($I$3*(COUNT($H$9:AE$9)+$I$4))),TREND($D25:$E25,$D$9:$E$9,AE$9))</f>
        <v>0.17022610012190656</v>
      </c>
      <c r="AF25">
        <f>IF($F25="s-curve",$D25+($E25-$D25)*$I$2/(1+EXP($I$3*(COUNT($H$9:AF$9)+$I$4))),TREND($D25:$E25,$D$9:$E$9,AF$9))</f>
        <v>0.16737863536842829</v>
      </c>
      <c r="AG25">
        <f>IF($F25="s-curve",$D25+($E25-$D25)*$I$2/(1+EXP($I$3*(COUNT($H$9:AG$9)+$I$4))),TREND($D25:$E25,$D$9:$E$9,AG$9))</f>
        <v>0.16518693462242012</v>
      </c>
      <c r="AH25">
        <f>IF($F25="s-curve",$D25+($E25-$D25)*$I$2/(1+EXP($I$3*(COUNT($H$9:AH$9)+$I$4))),TREND($D25:$E25,$D$9:$E$9,AH$9))</f>
        <v>0.16351580111742667</v>
      </c>
      <c r="AI25">
        <f>IF($F25="s-curve",$D25+($E25-$D25)*$I$2/(1+EXP($I$3*(COUNT($H$9:AI$9)+$I$4))),TREND($D25:$E25,$D$9:$E$9,AI$9))</f>
        <v>0.16225072486336203</v>
      </c>
      <c r="AJ25">
        <f>IF($F25="s-curve",$D25+($E25-$D25)*$I$2/(1+EXP($I$3*(COUNT($H$9:AJ$9)+$I$4))),TREND($D25:$E25,$D$9:$E$9,AJ$9))</f>
        <v>0.16129824670979698</v>
      </c>
      <c r="AK25">
        <f>IF($F25="s-curve",$D25+($E25-$D25)*$I$2/(1+EXP($I$3*(COUNT($H$9:AK$9)+$I$4))),TREND($D25:$E25,$D$9:$E$9,AK$9))</f>
        <v>0.16058406315475965</v>
      </c>
      <c r="AL25">
        <f>IF($F25="s-curve",$D25+($E25-$D25)*$I$2/(1+EXP($I$3*(COUNT($H$9:AL$9)+$I$4))),TREND($D25:$E25,$D$9:$E$9,AL$9))</f>
        <v>0.16005020400931197</v>
      </c>
    </row>
    <row r="26" spans="1:38" x14ac:dyDescent="0.25">
      <c r="C26" t="s">
        <v>3</v>
      </c>
      <c r="D26" s="22">
        <f>'SYVbT-passenger'!D3/SUM('SYVbT-passenger'!3:3)*3</f>
        <v>0.29946959893376196</v>
      </c>
      <c r="E26" s="22">
        <f>D26</f>
        <v>0.29946959893376196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0.29946959893376196</v>
      </c>
      <c r="I26">
        <f>IF($F26="s-curve",$D26+($E26-$D26)*$I$2/(1+EXP($I$3*(COUNT($H$9:I$9)+$I$4))),TREND($D26:$E26,$D$9:$E$9,I$9))</f>
        <v>0.29946959893376196</v>
      </c>
      <c r="J26">
        <f>IF($F26="s-curve",$D26+($E26-$D26)*$I$2/(1+EXP($I$3*(COUNT($H$9:J$9)+$I$4))),TREND($D26:$E26,$D$9:$E$9,J$9))</f>
        <v>0.29946959893376196</v>
      </c>
      <c r="K26">
        <f>IF($F26="s-curve",$D26+($E26-$D26)*$I$2/(1+EXP($I$3*(COUNT($H$9:K$9)+$I$4))),TREND($D26:$E26,$D$9:$E$9,K$9))</f>
        <v>0.29946959893376196</v>
      </c>
      <c r="L26">
        <f>IF($F26="s-curve",$D26+($E26-$D26)*$I$2/(1+EXP($I$3*(COUNT($H$9:L$9)+$I$4))),TREND($D26:$E26,$D$9:$E$9,L$9))</f>
        <v>0.29946959893376196</v>
      </c>
      <c r="M26">
        <f>IF($F26="s-curve",$D26+($E26-$D26)*$I$2/(1+EXP($I$3*(COUNT($H$9:M$9)+$I$4))),TREND($D26:$E26,$D$9:$E$9,M$9))</f>
        <v>0.29946959893376196</v>
      </c>
      <c r="N26">
        <f>IF($F26="s-curve",$D26+($E26-$D26)*$I$2/(1+EXP($I$3*(COUNT($H$9:N$9)+$I$4))),TREND($D26:$E26,$D$9:$E$9,N$9))</f>
        <v>0.29946959893376196</v>
      </c>
      <c r="O26">
        <f>IF($F26="s-curve",$D26+($E26-$D26)*$I$2/(1+EXP($I$3*(COUNT($H$9:O$9)+$I$4))),TREND($D26:$E26,$D$9:$E$9,O$9))</f>
        <v>0.29946959893376196</v>
      </c>
      <c r="P26">
        <f>IF($F26="s-curve",$D26+($E26-$D26)*$I$2/(1+EXP($I$3*(COUNT($H$9:P$9)+$I$4))),TREND($D26:$E26,$D$9:$E$9,P$9))</f>
        <v>0.29946959893376196</v>
      </c>
      <c r="Q26">
        <f>IF($F26="s-curve",$D26+($E26-$D26)*$I$2/(1+EXP($I$3*(COUNT($H$9:Q$9)+$I$4))),TREND($D26:$E26,$D$9:$E$9,Q$9))</f>
        <v>0.29946959893376196</v>
      </c>
      <c r="R26">
        <f>IF($F26="s-curve",$D26+($E26-$D26)*$I$2/(1+EXP($I$3*(COUNT($H$9:R$9)+$I$4))),TREND($D26:$E26,$D$9:$E$9,R$9))</f>
        <v>0.29946959893376196</v>
      </c>
      <c r="S26">
        <f>IF($F26="s-curve",$D26+($E26-$D26)*$I$2/(1+EXP($I$3*(COUNT($H$9:S$9)+$I$4))),TREND($D26:$E26,$D$9:$E$9,S$9))</f>
        <v>0.29946959893376196</v>
      </c>
      <c r="T26">
        <f>IF($F26="s-curve",$D26+($E26-$D26)*$I$2/(1+EXP($I$3*(COUNT($H$9:T$9)+$I$4))),TREND($D26:$E26,$D$9:$E$9,T$9))</f>
        <v>0.29946959893376196</v>
      </c>
      <c r="U26">
        <f>IF($F26="s-curve",$D26+($E26-$D26)*$I$2/(1+EXP($I$3*(COUNT($H$9:U$9)+$I$4))),TREND($D26:$E26,$D$9:$E$9,U$9))</f>
        <v>0.29946959893376196</v>
      </c>
      <c r="V26">
        <f>IF($F26="s-curve",$D26+($E26-$D26)*$I$2/(1+EXP($I$3*(COUNT($H$9:V$9)+$I$4))),TREND($D26:$E26,$D$9:$E$9,V$9))</f>
        <v>0.29946959893376196</v>
      </c>
      <c r="W26">
        <f>IF($F26="s-curve",$D26+($E26-$D26)*$I$2/(1+EXP($I$3*(COUNT($H$9:W$9)+$I$4))),TREND($D26:$E26,$D$9:$E$9,W$9))</f>
        <v>0.29946959893376196</v>
      </c>
      <c r="X26">
        <f>IF($F26="s-curve",$D26+($E26-$D26)*$I$2/(1+EXP($I$3*(COUNT($H$9:X$9)+$I$4))),TREND($D26:$E26,$D$9:$E$9,X$9))</f>
        <v>0.29946959893376196</v>
      </c>
      <c r="Y26">
        <f>IF($F26="s-curve",$D26+($E26-$D26)*$I$2/(1+EXP($I$3*(COUNT($H$9:Y$9)+$I$4))),TREND($D26:$E26,$D$9:$E$9,Y$9))</f>
        <v>0.29946959893376196</v>
      </c>
      <c r="Z26">
        <f>IF($F26="s-curve",$D26+($E26-$D26)*$I$2/(1+EXP($I$3*(COUNT($H$9:Z$9)+$I$4))),TREND($D26:$E26,$D$9:$E$9,Z$9))</f>
        <v>0.29946959893376196</v>
      </c>
      <c r="AA26">
        <f>IF($F26="s-curve",$D26+($E26-$D26)*$I$2/(1+EXP($I$3*(COUNT($H$9:AA$9)+$I$4))),TREND($D26:$E26,$D$9:$E$9,AA$9))</f>
        <v>0.29946959893376196</v>
      </c>
      <c r="AB26">
        <f>IF($F26="s-curve",$D26+($E26-$D26)*$I$2/(1+EXP($I$3*(COUNT($H$9:AB$9)+$I$4))),TREND($D26:$E26,$D$9:$E$9,AB$9))</f>
        <v>0.29946959893376196</v>
      </c>
      <c r="AC26">
        <f>IF($F26="s-curve",$D26+($E26-$D26)*$I$2/(1+EXP($I$3*(COUNT($H$9:AC$9)+$I$4))),TREND($D26:$E26,$D$9:$E$9,AC$9))</f>
        <v>0.29946959893376196</v>
      </c>
      <c r="AD26">
        <f>IF($F26="s-curve",$D26+($E26-$D26)*$I$2/(1+EXP($I$3*(COUNT($H$9:AD$9)+$I$4))),TREND($D26:$E26,$D$9:$E$9,AD$9))</f>
        <v>0.29946959893376196</v>
      </c>
      <c r="AE26">
        <f>IF($F26="s-curve",$D26+($E26-$D26)*$I$2/(1+EXP($I$3*(COUNT($H$9:AE$9)+$I$4))),TREND($D26:$E26,$D$9:$E$9,AE$9))</f>
        <v>0.29946959893376196</v>
      </c>
      <c r="AF26">
        <f>IF($F26="s-curve",$D26+($E26-$D26)*$I$2/(1+EXP($I$3*(COUNT($H$9:AF$9)+$I$4))),TREND($D26:$E26,$D$9:$E$9,AF$9))</f>
        <v>0.29946959893376196</v>
      </c>
      <c r="AG26">
        <f>IF($F26="s-curve",$D26+($E26-$D26)*$I$2/(1+EXP($I$3*(COUNT($H$9:AG$9)+$I$4))),TREND($D26:$E26,$D$9:$E$9,AG$9))</f>
        <v>0.29946959893376196</v>
      </c>
      <c r="AH26">
        <f>IF($F26="s-curve",$D26+($E26-$D26)*$I$2/(1+EXP($I$3*(COUNT($H$9:AH$9)+$I$4))),TREND($D26:$E26,$D$9:$E$9,AH$9))</f>
        <v>0.29946959893376196</v>
      </c>
      <c r="AI26">
        <f>IF($F26="s-curve",$D26+($E26-$D26)*$I$2/(1+EXP($I$3*(COUNT($H$9:AI$9)+$I$4))),TREND($D26:$E26,$D$9:$E$9,AI$9))</f>
        <v>0.29946959893376196</v>
      </c>
      <c r="AJ26">
        <f>IF($F26="s-curve",$D26+($E26-$D26)*$I$2/(1+EXP($I$3*(COUNT($H$9:AJ$9)+$I$4))),TREND($D26:$E26,$D$9:$E$9,AJ$9))</f>
        <v>0.29946959893376196</v>
      </c>
      <c r="AK26">
        <f>IF($F26="s-curve",$D26+($E26-$D26)*$I$2/(1+EXP($I$3*(COUNT($H$9:AK$9)+$I$4))),TREND($D26:$E26,$D$9:$E$9,AK$9))</f>
        <v>0.29946959893376196</v>
      </c>
      <c r="AL26">
        <f>IF($F26="s-curve",$D26+($E26-$D26)*$I$2/(1+EXP($I$3*(COUNT($H$9:AL$9)+$I$4))),TREND($D26:$E26,$D$9:$E$9,AL$9))</f>
        <v>0.29946959893376196</v>
      </c>
    </row>
    <row r="27" spans="1:38" x14ac:dyDescent="0.25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25">
      <c r="C28" t="s">
        <v>5</v>
      </c>
      <c r="D28" s="22">
        <f>'SYVbT-passenger'!F3/SUM('SYVbT-passenger'!3:3)*3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25">
      <c r="C29" t="s">
        <v>124</v>
      </c>
      <c r="D29" s="22">
        <f>'SYVbT-passenger'!G3/SUM('SYVbT-passenger'!3:3)*3</f>
        <v>2.2196156186230963E-2</v>
      </c>
      <c r="E29" s="22">
        <f>E36*($D$29/$D$36)*3</f>
        <v>0.51993486392740962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2.2196156186230963E-2</v>
      </c>
      <c r="I29">
        <f>IF($F29="s-curve",$D29+($E29-$D29)*$I$2/(1+EXP($I$3*(COUNT($H$9:I$9)+$I$4))),TREND($D29:$E29,$D$9:$E$9,I$9))</f>
        <v>3.8787446444274565E-2</v>
      </c>
      <c r="J29">
        <f>IF($F29="s-curve",$D29+($E29-$D29)*$I$2/(1+EXP($I$3*(COUNT($H$9:J$9)+$I$4))),TREND($D29:$E29,$D$9:$E$9,J$9))</f>
        <v>5.5378736702316189E-2</v>
      </c>
      <c r="K29">
        <f>IF($F29="s-curve",$D29+($E29-$D29)*$I$2/(1+EXP($I$3*(COUNT($H$9:K$9)+$I$4))),TREND($D29:$E29,$D$9:$E$9,K$9))</f>
        <v>7.1970026960350708E-2</v>
      </c>
      <c r="L29">
        <f>IF($F29="s-curve",$D29+($E29-$D29)*$I$2/(1+EXP($I$3*(COUNT($H$9:L$9)+$I$4))),TREND($D29:$E29,$D$9:$E$9,L$9))</f>
        <v>8.8561317218392333E-2</v>
      </c>
      <c r="M29">
        <f>IF($F29="s-curve",$D29+($E29-$D29)*$I$2/(1+EXP($I$3*(COUNT($H$9:M$9)+$I$4))),TREND($D29:$E29,$D$9:$E$9,M$9))</f>
        <v>0.10515260747643396</v>
      </c>
      <c r="N29">
        <f>IF($F29="s-curve",$D29+($E29-$D29)*$I$2/(1+EXP($I$3*(COUNT($H$9:N$9)+$I$4))),TREND($D29:$E29,$D$9:$E$9,N$9))</f>
        <v>0.12174389773446848</v>
      </c>
      <c r="O29">
        <f>IF($F29="s-curve",$D29+($E29-$D29)*$I$2/(1+EXP($I$3*(COUNT($H$9:O$9)+$I$4))),TREND($D29:$E29,$D$9:$E$9,O$9))</f>
        <v>0.1383351879925101</v>
      </c>
      <c r="P29">
        <f>IF($F29="s-curve",$D29+($E29-$D29)*$I$2/(1+EXP($I$3*(COUNT($H$9:P$9)+$I$4))),TREND($D29:$E29,$D$9:$E$9,P$9))</f>
        <v>0.15492647825055172</v>
      </c>
      <c r="Q29">
        <f>IF($F29="s-curve",$D29+($E29-$D29)*$I$2/(1+EXP($I$3*(COUNT($H$9:Q$9)+$I$4))),TREND($D29:$E29,$D$9:$E$9,Q$9))</f>
        <v>0.17151776850858624</v>
      </c>
      <c r="R29">
        <f>IF($F29="s-curve",$D29+($E29-$D29)*$I$2/(1+EXP($I$3*(COUNT($H$9:R$9)+$I$4))),TREND($D29:$E29,$D$9:$E$9,R$9))</f>
        <v>0.18810905876662787</v>
      </c>
      <c r="S29">
        <f>IF($F29="s-curve",$D29+($E29-$D29)*$I$2/(1+EXP($I$3*(COUNT($H$9:S$9)+$I$4))),TREND($D29:$E29,$D$9:$E$9,S$9))</f>
        <v>0.20470034902466949</v>
      </c>
      <c r="T29">
        <f>IF($F29="s-curve",$D29+($E29-$D29)*$I$2/(1+EXP($I$3*(COUNT($H$9:T$9)+$I$4))),TREND($D29:$E29,$D$9:$E$9,T$9))</f>
        <v>0.22129163928270401</v>
      </c>
      <c r="U29">
        <f>IF($F29="s-curve",$D29+($E29-$D29)*$I$2/(1+EXP($I$3*(COUNT($H$9:U$9)+$I$4))),TREND($D29:$E29,$D$9:$E$9,U$9))</f>
        <v>0.23788292954074564</v>
      </c>
      <c r="V29">
        <f>IF($F29="s-curve",$D29+($E29-$D29)*$I$2/(1+EXP($I$3*(COUNT($H$9:V$9)+$I$4))),TREND($D29:$E29,$D$9:$E$9,V$9))</f>
        <v>0.25447421979878726</v>
      </c>
      <c r="W29">
        <f>IF($F29="s-curve",$D29+($E29-$D29)*$I$2/(1+EXP($I$3*(COUNT($H$9:W$9)+$I$4))),TREND($D29:$E29,$D$9:$E$9,W$9))</f>
        <v>0.27106551005682178</v>
      </c>
      <c r="X29">
        <f>IF($F29="s-curve",$D29+($E29-$D29)*$I$2/(1+EXP($I$3*(COUNT($H$9:X$9)+$I$4))),TREND($D29:$E29,$D$9:$E$9,X$9))</f>
        <v>0.2876568003148634</v>
      </c>
      <c r="Y29">
        <f>IF($F29="s-curve",$D29+($E29-$D29)*$I$2/(1+EXP($I$3*(COUNT($H$9:Y$9)+$I$4))),TREND($D29:$E29,$D$9:$E$9,Y$9))</f>
        <v>0.30424809057290503</v>
      </c>
      <c r="Z29">
        <f>IF($F29="s-curve",$D29+($E29-$D29)*$I$2/(1+EXP($I$3*(COUNT($H$9:Z$9)+$I$4))),TREND($D29:$E29,$D$9:$E$9,Z$9))</f>
        <v>0.32083938083093955</v>
      </c>
      <c r="AA29">
        <f>IF($F29="s-curve",$D29+($E29-$D29)*$I$2/(1+EXP($I$3*(COUNT($H$9:AA$9)+$I$4))),TREND($D29:$E29,$D$9:$E$9,AA$9))</f>
        <v>0.33743067108898117</v>
      </c>
      <c r="AB29">
        <f>IF($F29="s-curve",$D29+($E29-$D29)*$I$2/(1+EXP($I$3*(COUNT($H$9:AB$9)+$I$4))),TREND($D29:$E29,$D$9:$E$9,AB$9))</f>
        <v>0.3540219613470228</v>
      </c>
      <c r="AC29">
        <f>IF($F29="s-curve",$D29+($E29-$D29)*$I$2/(1+EXP($I$3*(COUNT($H$9:AC$9)+$I$4))),TREND($D29:$E29,$D$9:$E$9,AC$9))</f>
        <v>0.37061325160505731</v>
      </c>
      <c r="AD29">
        <f>IF($F29="s-curve",$D29+($E29-$D29)*$I$2/(1+EXP($I$3*(COUNT($H$9:AD$9)+$I$4))),TREND($D29:$E29,$D$9:$E$9,AD$9))</f>
        <v>0.38720454186309894</v>
      </c>
      <c r="AE29">
        <f>IF($F29="s-curve",$D29+($E29-$D29)*$I$2/(1+EXP($I$3*(COUNT($H$9:AE$9)+$I$4))),TREND($D29:$E29,$D$9:$E$9,AE$9))</f>
        <v>0.40379583212114056</v>
      </c>
      <c r="AF29">
        <f>IF($F29="s-curve",$D29+($E29-$D29)*$I$2/(1+EXP($I$3*(COUNT($H$9:AF$9)+$I$4))),TREND($D29:$E29,$D$9:$E$9,AF$9))</f>
        <v>0.42038712237917508</v>
      </c>
      <c r="AG29">
        <f>IF($F29="s-curve",$D29+($E29-$D29)*$I$2/(1+EXP($I$3*(COUNT($H$9:AG$9)+$I$4))),TREND($D29:$E29,$D$9:$E$9,AG$9))</f>
        <v>0.43697841263721671</v>
      </c>
      <c r="AH29">
        <f>IF($F29="s-curve",$D29+($E29-$D29)*$I$2/(1+EXP($I$3*(COUNT($H$9:AH$9)+$I$4))),TREND($D29:$E29,$D$9:$E$9,AH$9))</f>
        <v>0.45356970289525833</v>
      </c>
      <c r="AI29">
        <f>IF($F29="s-curve",$D29+($E29-$D29)*$I$2/(1+EXP($I$3*(COUNT($H$9:AI$9)+$I$4))),TREND($D29:$E29,$D$9:$E$9,AI$9))</f>
        <v>0.47016099315329285</v>
      </c>
      <c r="AJ29">
        <f>IF($F29="s-curve",$D29+($E29-$D29)*$I$2/(1+EXP($I$3*(COUNT($H$9:AJ$9)+$I$4))),TREND($D29:$E29,$D$9:$E$9,AJ$9))</f>
        <v>0.48675228341133447</v>
      </c>
      <c r="AK29">
        <f>IF($F29="s-curve",$D29+($E29-$D29)*$I$2/(1+EXP($I$3*(COUNT($H$9:AK$9)+$I$4))),TREND($D29:$E29,$D$9:$E$9,AK$9))</f>
        <v>0.5033435736693761</v>
      </c>
      <c r="AL29">
        <f>IF($F29="s-curve",$D29+($E29-$D29)*$I$2/(1+EXP($I$3*(COUNT($H$9:AL$9)+$I$4))),TREND($D29:$E29,$D$9:$E$9,AL$9))</f>
        <v>0.51993486392741062</v>
      </c>
    </row>
    <row r="30" spans="1:38" ht="15.75" thickBot="1" x14ac:dyDescent="0.3">
      <c r="A30" s="23"/>
      <c r="B30" s="23"/>
      <c r="C30" s="23" t="s">
        <v>125</v>
      </c>
      <c r="D30" s="26">
        <f>'SYVbT-passenger'!H3/SUM('SYVbT-passenger'!3:3)</f>
        <v>1.2919974477595432E-4</v>
      </c>
      <c r="E30" s="26">
        <f>E37*($D$29/$D$36)</f>
        <v>0.17298701946763831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2.6830066517916028E-3</v>
      </c>
      <c r="J30">
        <f>IF($F30="s-curve",$D30+($E30-$D30)*$I$2/(1+EXP($I$3*(COUNT($H$9:J$9)+$I$4))),TREND($D30:$E30,$D$9:$E$9,J$9))</f>
        <v>3.5587517366035969E-3</v>
      </c>
      <c r="K30">
        <f>IF($F30="s-curve",$D30+($E30-$D30)*$I$2/(1+EXP($I$3*(COUNT($H$9:K$9)+$I$4))),TREND($D30:$E30,$D$9:$E$9,K$9))</f>
        <v>4.7266980656559621E-3</v>
      </c>
      <c r="L30">
        <f>IF($F30="s-curve",$D30+($E30-$D30)*$I$2/(1+EXP($I$3*(COUNT($H$9:L$9)+$I$4))),TREND($D30:$E30,$D$9:$E$9,L$9))</f>
        <v>6.2779579673931142E-3</v>
      </c>
      <c r="M30">
        <f>IF($F30="s-curve",$D30+($E30-$D30)*$I$2/(1+EXP($I$3*(COUNT($H$9:M$9)+$I$4))),TREND($D30:$E30,$D$9:$E$9,M$9))</f>
        <v>8.3271327807031264E-3</v>
      </c>
      <c r="N30">
        <f>IF($F30="s-curve",$D30+($E30-$D30)*$I$2/(1+EXP($I$3*(COUNT($H$9:N$9)+$I$4))),TREND($D30:$E30,$D$9:$E$9,N$9))</f>
        <v>1.1014636773419878E-2</v>
      </c>
      <c r="O30">
        <f>IF($F30="s-curve",$D30+($E30-$D30)*$I$2/(1+EXP($I$3*(COUNT($H$9:O$9)+$I$4))),TREND($D30:$E30,$D$9:$E$9,O$9))</f>
        <v>1.4506250721186734E-2</v>
      </c>
      <c r="P30">
        <f>IF($F30="s-curve",$D30+($E30-$D30)*$I$2/(1+EXP($I$3*(COUNT($H$9:P$9)+$I$4))),TREND($D30:$E30,$D$9:$E$9,P$9))</f>
        <v>1.8987438395344558E-2</v>
      </c>
      <c r="Q30">
        <f>IF($F30="s-curve",$D30+($E30-$D30)*$I$2/(1+EXP($I$3*(COUNT($H$9:Q$9)+$I$4))),TREND($D30:$E30,$D$9:$E$9,Q$9))</f>
        <v>2.4649265548840522E-2</v>
      </c>
      <c r="R30">
        <f>IF($F30="s-curve",$D30+($E30-$D30)*$I$2/(1+EXP($I$3*(COUNT($H$9:R$9)+$I$4))),TREND($D30:$E30,$D$9:$E$9,R$9))</f>
        <v>3.166287805174383E-2</v>
      </c>
      <c r="S30">
        <f>IF($F30="s-curve",$D30+($E30-$D30)*$I$2/(1+EXP($I$3*(COUNT($H$9:S$9)+$I$4))),TREND($D30:$E30,$D$9:$E$9,S$9))</f>
        <v>4.0141500989013298E-2</v>
      </c>
      <c r="T30">
        <f>IF($F30="s-curve",$D30+($E30-$D30)*$I$2/(1+EXP($I$3*(COUNT($H$9:T$9)+$I$4))),TREND($D30:$E30,$D$9:$E$9,T$9))</f>
        <v>5.0093838510826716E-2</v>
      </c>
      <c r="U30">
        <f>IF($F30="s-curve",$D30+($E30-$D30)*$I$2/(1+EXP($I$3*(COUNT($H$9:U$9)+$I$4))),TREND($D30:$E30,$D$9:$E$9,U$9))</f>
        <v>6.1380278083130541E-2</v>
      </c>
      <c r="V30">
        <f>IF($F30="s-curve",$D30+($E30-$D30)*$I$2/(1+EXP($I$3*(COUNT($H$9:V$9)+$I$4))),TREND($D30:$E30,$D$9:$E$9,V$9))</f>
        <v>7.3690138455461227E-2</v>
      </c>
      <c r="W30">
        <f>IF($F30="s-curve",$D30+($E30-$D30)*$I$2/(1+EXP($I$3*(COUNT($H$9:W$9)+$I$4))),TREND($D30:$E30,$D$9:$E$9,W$9))</f>
        <v>8.6558109606207134E-2</v>
      </c>
      <c r="X30">
        <f>IF($F30="s-curve",$D30+($E30-$D30)*$I$2/(1+EXP($I$3*(COUNT($H$9:X$9)+$I$4))),TREND($D30:$E30,$D$9:$E$9,X$9))</f>
        <v>9.9426080756953042E-2</v>
      </c>
      <c r="Y30">
        <f>IF($F30="s-curve",$D30+($E30-$D30)*$I$2/(1+EXP($I$3*(COUNT($H$9:Y$9)+$I$4))),TREND($D30:$E30,$D$9:$E$9,Y$9))</f>
        <v>0.11173594112928371</v>
      </c>
      <c r="Z30">
        <f>IF($F30="s-curve",$D30+($E30-$D30)*$I$2/(1+EXP($I$3*(COUNT($H$9:Z$9)+$I$4))),TREND($D30:$E30,$D$9:$E$9,Z$9))</f>
        <v>0.12302238070158754</v>
      </c>
      <c r="AA30">
        <f>IF($F30="s-curve",$D30+($E30-$D30)*$I$2/(1+EXP($I$3*(COUNT($H$9:AA$9)+$I$4))),TREND($D30:$E30,$D$9:$E$9,AA$9))</f>
        <v>0.13297471822340096</v>
      </c>
      <c r="AB30">
        <f>IF($F30="s-curve",$D30+($E30-$D30)*$I$2/(1+EXP($I$3*(COUNT($H$9:AB$9)+$I$4))),TREND($D30:$E30,$D$9:$E$9,AB$9))</f>
        <v>0.14145334116067043</v>
      </c>
      <c r="AC30">
        <f>IF($F30="s-curve",$D30+($E30-$D30)*$I$2/(1+EXP($I$3*(COUNT($H$9:AC$9)+$I$4))),TREND($D30:$E30,$D$9:$E$9,AC$9))</f>
        <v>0.14846695366357376</v>
      </c>
      <c r="AD30">
        <f>IF($F30="s-curve",$D30+($E30-$D30)*$I$2/(1+EXP($I$3*(COUNT($H$9:AD$9)+$I$4))),TREND($D30:$E30,$D$9:$E$9,AD$9))</f>
        <v>0.15412878081706971</v>
      </c>
      <c r="AE30">
        <f>IF($F30="s-curve",$D30+($E30-$D30)*$I$2/(1+EXP($I$3*(COUNT($H$9:AE$9)+$I$4))),TREND($D30:$E30,$D$9:$E$9,AE$9))</f>
        <v>0.15860996849122755</v>
      </c>
      <c r="AF30">
        <f>IF($F30="s-curve",$D30+($E30-$D30)*$I$2/(1+EXP($I$3*(COUNT($H$9:AF$9)+$I$4))),TREND($D30:$E30,$D$9:$E$9,AF$9))</f>
        <v>0.16210158243899439</v>
      </c>
      <c r="AG30">
        <f>IF($F30="s-curve",$D30+($E30-$D30)*$I$2/(1+EXP($I$3*(COUNT($H$9:AG$9)+$I$4))),TREND($D30:$E30,$D$9:$E$9,AG$9))</f>
        <v>0.16478908643171114</v>
      </c>
      <c r="AH30">
        <f>IF($F30="s-curve",$D30+($E30-$D30)*$I$2/(1+EXP($I$3*(COUNT($H$9:AH$9)+$I$4))),TREND($D30:$E30,$D$9:$E$9,AH$9))</f>
        <v>0.16683826124502116</v>
      </c>
      <c r="AI30">
        <f>IF($F30="s-curve",$D30+($E30-$D30)*$I$2/(1+EXP($I$3*(COUNT($H$9:AI$9)+$I$4))),TREND($D30:$E30,$D$9:$E$9,AI$9))</f>
        <v>0.16838952114675829</v>
      </c>
      <c r="AJ30">
        <f>IF($F30="s-curve",$D30+($E30-$D30)*$I$2/(1+EXP($I$3*(COUNT($H$9:AJ$9)+$I$4))),TREND($D30:$E30,$D$9:$E$9,AJ$9))</f>
        <v>0.16955746747581069</v>
      </c>
      <c r="AK30">
        <f>IF($F30="s-curve",$D30+($E30-$D30)*$I$2/(1+EXP($I$3*(COUNT($H$9:AK$9)+$I$4))),TREND($D30:$E30,$D$9:$E$9,AK$9))</f>
        <v>0.17043321256062266</v>
      </c>
      <c r="AL30">
        <f>IF($F30="s-curve",$D30+($E30-$D30)*$I$2/(1+EXP($I$3*(COUNT($H$9:AL$9)+$I$4))),TREND($D30:$E30,$D$9:$E$9,AL$9))</f>
        <v>0.17108784051909381</v>
      </c>
    </row>
    <row r="31" spans="1:38" x14ac:dyDescent="0.2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25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25">
      <c r="C33" t="s">
        <v>3</v>
      </c>
      <c r="D33" s="22">
        <v>0</v>
      </c>
      <c r="E33" s="22">
        <v>0</v>
      </c>
      <c r="F33" s="7" t="str">
        <f>IF(D33=E33,"n/a",IF(OR(C33="battery electric vehicle",C33="natural gas vehicle",C33="plugin hybrid vehicle"),"s-curve","linear"))</f>
        <v>n/a</v>
      </c>
      <c r="H33" s="22">
        <f t="shared" si="1"/>
        <v>0</v>
      </c>
      <c r="I33">
        <f>IF($F33="s-curve",$D33+($E33-$D33)*$I$2/(1+EXP($I$3*(COUNT($H$9:I$9)+$I$4))),TREND($D33:$E33,$D$9:$E$9,I$9))</f>
        <v>0</v>
      </c>
      <c r="J33">
        <f>IF($F33="s-curve",$D33+($E33-$D33)*$I$2/(1+EXP($I$3*(COUNT($H$9:J$9)+$I$4))),TREND($D33:$E33,$D$9:$E$9,J$9))</f>
        <v>0</v>
      </c>
      <c r="K33">
        <f>IF($F33="s-curve",$D33+($E33-$D33)*$I$2/(1+EXP($I$3*(COUNT($H$9:K$9)+$I$4))),TREND($D33:$E33,$D$9:$E$9,K$9))</f>
        <v>0</v>
      </c>
      <c r="L33">
        <f>IF($F33="s-curve",$D33+($E33-$D33)*$I$2/(1+EXP($I$3*(COUNT($H$9:L$9)+$I$4))),TREND($D33:$E33,$D$9:$E$9,L$9))</f>
        <v>0</v>
      </c>
      <c r="M33">
        <f>IF($F33="s-curve",$D33+($E33-$D33)*$I$2/(1+EXP($I$3*(COUNT($H$9:M$9)+$I$4))),TREND($D33:$E33,$D$9:$E$9,M$9))</f>
        <v>0</v>
      </c>
      <c r="N33">
        <f>IF($F33="s-curve",$D33+($E33-$D33)*$I$2/(1+EXP($I$3*(COUNT($H$9:N$9)+$I$4))),TREND($D33:$E33,$D$9:$E$9,N$9))</f>
        <v>0</v>
      </c>
      <c r="O33">
        <f>IF($F33="s-curve",$D33+($E33-$D33)*$I$2/(1+EXP($I$3*(COUNT($H$9:O$9)+$I$4))),TREND($D33:$E33,$D$9:$E$9,O$9))</f>
        <v>0</v>
      </c>
      <c r="P33">
        <f>IF($F33="s-curve",$D33+($E33-$D33)*$I$2/(1+EXP($I$3*(COUNT($H$9:P$9)+$I$4))),TREND($D33:$E33,$D$9:$E$9,P$9))</f>
        <v>0</v>
      </c>
      <c r="Q33">
        <f>IF($F33="s-curve",$D33+($E33-$D33)*$I$2/(1+EXP($I$3*(COUNT($H$9:Q$9)+$I$4))),TREND($D33:$E33,$D$9:$E$9,Q$9))</f>
        <v>0</v>
      </c>
      <c r="R33">
        <f>IF($F33="s-curve",$D33+($E33-$D33)*$I$2/(1+EXP($I$3*(COUNT($H$9:R$9)+$I$4))),TREND($D33:$E33,$D$9:$E$9,R$9))</f>
        <v>0</v>
      </c>
      <c r="S33">
        <f>IF($F33="s-curve",$D33+($E33-$D33)*$I$2/(1+EXP($I$3*(COUNT($H$9:S$9)+$I$4))),TREND($D33:$E33,$D$9:$E$9,S$9))</f>
        <v>0</v>
      </c>
      <c r="T33">
        <f>IF($F33="s-curve",$D33+($E33-$D33)*$I$2/(1+EXP($I$3*(COUNT($H$9:T$9)+$I$4))),TREND($D33:$E33,$D$9:$E$9,T$9))</f>
        <v>0</v>
      </c>
      <c r="U33">
        <f>IF($F33="s-curve",$D33+($E33-$D33)*$I$2/(1+EXP($I$3*(COUNT($H$9:U$9)+$I$4))),TREND($D33:$E33,$D$9:$E$9,U$9))</f>
        <v>0</v>
      </c>
      <c r="V33">
        <f>IF($F33="s-curve",$D33+($E33-$D33)*$I$2/(1+EXP($I$3*(COUNT($H$9:V$9)+$I$4))),TREND($D33:$E33,$D$9:$E$9,V$9))</f>
        <v>0</v>
      </c>
      <c r="W33">
        <f>IF($F33="s-curve",$D33+($E33-$D33)*$I$2/(1+EXP($I$3*(COUNT($H$9:W$9)+$I$4))),TREND($D33:$E33,$D$9:$E$9,W$9))</f>
        <v>0</v>
      </c>
      <c r="X33">
        <f>IF($F33="s-curve",$D33+($E33-$D33)*$I$2/(1+EXP($I$3*(COUNT($H$9:X$9)+$I$4))),TREND($D33:$E33,$D$9:$E$9,X$9))</f>
        <v>0</v>
      </c>
      <c r="Y33">
        <f>IF($F33="s-curve",$D33+($E33-$D33)*$I$2/(1+EXP($I$3*(COUNT($H$9:Y$9)+$I$4))),TREND($D33:$E33,$D$9:$E$9,Y$9))</f>
        <v>0</v>
      </c>
      <c r="Z33">
        <f>IF($F33="s-curve",$D33+($E33-$D33)*$I$2/(1+EXP($I$3*(COUNT($H$9:Z$9)+$I$4))),TREND($D33:$E33,$D$9:$E$9,Z$9))</f>
        <v>0</v>
      </c>
      <c r="AA33">
        <f>IF($F33="s-curve",$D33+($E33-$D33)*$I$2/(1+EXP($I$3*(COUNT($H$9:AA$9)+$I$4))),TREND($D33:$E33,$D$9:$E$9,AA$9))</f>
        <v>0</v>
      </c>
      <c r="AB33">
        <f>IF($F33="s-curve",$D33+($E33-$D33)*$I$2/(1+EXP($I$3*(COUNT($H$9:AB$9)+$I$4))),TREND($D33:$E33,$D$9:$E$9,AB$9))</f>
        <v>0</v>
      </c>
      <c r="AC33">
        <f>IF($F33="s-curve",$D33+($E33-$D33)*$I$2/(1+EXP($I$3*(COUNT($H$9:AC$9)+$I$4))),TREND($D33:$E33,$D$9:$E$9,AC$9))</f>
        <v>0</v>
      </c>
      <c r="AD33">
        <f>IF($F33="s-curve",$D33+($E33-$D33)*$I$2/(1+EXP($I$3*(COUNT($H$9:AD$9)+$I$4))),TREND($D33:$E33,$D$9:$E$9,AD$9))</f>
        <v>0</v>
      </c>
      <c r="AE33">
        <f>IF($F33="s-curve",$D33+($E33-$D33)*$I$2/(1+EXP($I$3*(COUNT($H$9:AE$9)+$I$4))),TREND($D33:$E33,$D$9:$E$9,AE$9))</f>
        <v>0</v>
      </c>
      <c r="AF33">
        <f>IF($F33="s-curve",$D33+($E33-$D33)*$I$2/(1+EXP($I$3*(COUNT($H$9:AF$9)+$I$4))),TREND($D33:$E33,$D$9:$E$9,AF$9))</f>
        <v>0</v>
      </c>
      <c r="AG33">
        <f>IF($F33="s-curve",$D33+($E33-$D33)*$I$2/(1+EXP($I$3*(COUNT($H$9:AG$9)+$I$4))),TREND($D33:$E33,$D$9:$E$9,AG$9))</f>
        <v>0</v>
      </c>
      <c r="AH33">
        <f>IF($F33="s-curve",$D33+($E33-$D33)*$I$2/(1+EXP($I$3*(COUNT($H$9:AH$9)+$I$4))),TREND($D33:$E33,$D$9:$E$9,AH$9))</f>
        <v>0</v>
      </c>
      <c r="AI33">
        <f>IF($F33="s-curve",$D33+($E33-$D33)*$I$2/(1+EXP($I$3*(COUNT($H$9:AI$9)+$I$4))),TREND($D33:$E33,$D$9:$E$9,AI$9))</f>
        <v>0</v>
      </c>
      <c r="AJ33">
        <f>IF($F33="s-curve",$D33+($E33-$D33)*$I$2/(1+EXP($I$3*(COUNT($H$9:AJ$9)+$I$4))),TREND($D33:$E33,$D$9:$E$9,AJ$9))</f>
        <v>0</v>
      </c>
      <c r="AK33">
        <f>IF($F33="s-curve",$D33+($E33-$D33)*$I$2/(1+EXP($I$3*(COUNT($H$9:AK$9)+$I$4))),TREND($D33:$E33,$D$9:$E$9,AK$9))</f>
        <v>0</v>
      </c>
      <c r="AL33">
        <f>IF($F33="s-curve",$D33+($E33-$D33)*$I$2/(1+EXP($I$3*(COUNT($H$9:AL$9)+$I$4))),TREND($D33:$E33,$D$9:$E$9,AL$9))</f>
        <v>0</v>
      </c>
    </row>
    <row r="34" spans="1:38" x14ac:dyDescent="0.25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25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25">
      <c r="C36" t="s">
        <v>124</v>
      </c>
      <c r="D36" s="22">
        <f>'SYVbT-freight'!G3/SUM('SYVbT-freight'!3:3)</f>
        <v>7.9129793393846839E-4</v>
      </c>
      <c r="E36" s="22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7" t="str">
        <f>IF(D36=E36,"n/a",IF(OR(C36="battery electric vehicle",C36="natural gas vehicle",C36="plugin hybrid vehicle",C36="hydrogen vehicle"),"s-curve","linear"))</f>
        <v>linear</v>
      </c>
      <c r="H36" s="22">
        <f t="shared" si="1"/>
        <v>7.9129793393846839E-4</v>
      </c>
      <c r="I36">
        <f>IF($F36="s-curve",$D36+($E36-$D36)*$I$2/(1+EXP($I$3*(COUNT($H$9:I$9)+$I$4))),TREND($D36:$E36,$D$9:$E$9,I$9))</f>
        <v>9.7087460528438863E-4</v>
      </c>
      <c r="J36">
        <f>IF($F36="s-curve",$D36+($E36-$D36)*$I$2/(1+EXP($I$3*(COUNT($H$9:J$9)+$I$4))),TREND($D36:$E36,$D$9:$E$9,J$9))</f>
        <v>1.150451276630271E-3</v>
      </c>
      <c r="K36">
        <f>IF($F36="s-curve",$D36+($E36-$D36)*$I$2/(1+EXP($I$3*(COUNT($H$9:K$9)+$I$4))),TREND($D36:$E36,$D$9:$E$9,K$9))</f>
        <v>1.3300279479761534E-3</v>
      </c>
      <c r="L36">
        <f>IF($F36="s-curve",$D36+($E36-$D36)*$I$2/(1+EXP($I$3*(COUNT($H$9:L$9)+$I$4))),TREND($D36:$E36,$D$9:$E$9,L$9))</f>
        <v>1.5096046193220358E-3</v>
      </c>
      <c r="M36">
        <f>IF($F36="s-curve",$D36+($E36-$D36)*$I$2/(1+EXP($I$3*(COUNT($H$9:M$9)+$I$4))),TREND($D36:$E36,$D$9:$E$9,M$9))</f>
        <v>1.6891812906679182E-3</v>
      </c>
      <c r="N36">
        <f>IF($F36="s-curve",$D36+($E36-$D36)*$I$2/(1+EXP($I$3*(COUNT($H$9:N$9)+$I$4))),TREND($D36:$E36,$D$9:$E$9,N$9))</f>
        <v>1.8687579620138561E-3</v>
      </c>
      <c r="O36">
        <f>IF($F36="s-curve",$D36+($E36-$D36)*$I$2/(1+EXP($I$3*(COUNT($H$9:O$9)+$I$4))),TREND($D36:$E36,$D$9:$E$9,O$9))</f>
        <v>2.0483346333597385E-3</v>
      </c>
      <c r="P36">
        <f>IF($F36="s-curve",$D36+($E36-$D36)*$I$2/(1+EXP($I$3*(COUNT($H$9:P$9)+$I$4))),TREND($D36:$E36,$D$9:$E$9,P$9))</f>
        <v>2.2279113047056209E-3</v>
      </c>
      <c r="Q36">
        <f>IF($F36="s-curve",$D36+($E36-$D36)*$I$2/(1+EXP($I$3*(COUNT($H$9:Q$9)+$I$4))),TREND($D36:$E36,$D$9:$E$9,Q$9))</f>
        <v>2.4074879760515033E-3</v>
      </c>
      <c r="R36">
        <f>IF($F36="s-curve",$D36+($E36-$D36)*$I$2/(1+EXP($I$3*(COUNT($H$9:R$9)+$I$4))),TREND($D36:$E36,$D$9:$E$9,R$9))</f>
        <v>2.5870646473973857E-3</v>
      </c>
      <c r="S36">
        <f>IF($F36="s-curve",$D36+($E36-$D36)*$I$2/(1+EXP($I$3*(COUNT($H$9:S$9)+$I$4))),TREND($D36:$E36,$D$9:$E$9,S$9))</f>
        <v>2.7666413187432681E-3</v>
      </c>
      <c r="T36">
        <f>IF($F36="s-curve",$D36+($E36-$D36)*$I$2/(1+EXP($I$3*(COUNT($H$9:T$9)+$I$4))),TREND($D36:$E36,$D$9:$E$9,T$9))</f>
        <v>2.946217990089206E-3</v>
      </c>
      <c r="U36">
        <f>IF($F36="s-curve",$D36+($E36-$D36)*$I$2/(1+EXP($I$3*(COUNT($H$9:U$9)+$I$4))),TREND($D36:$E36,$D$9:$E$9,U$9))</f>
        <v>3.1257946614350884E-3</v>
      </c>
      <c r="V36">
        <f>IF($F36="s-curve",$D36+($E36-$D36)*$I$2/(1+EXP($I$3*(COUNT($H$9:V$9)+$I$4))),TREND($D36:$E36,$D$9:$E$9,V$9))</f>
        <v>3.3053713327809708E-3</v>
      </c>
      <c r="W36">
        <f>IF($F36="s-curve",$D36+($E36-$D36)*$I$2/(1+EXP($I$3*(COUNT($H$9:W$9)+$I$4))),TREND($D36:$E36,$D$9:$E$9,W$9))</f>
        <v>3.4849480041268532E-3</v>
      </c>
      <c r="X36">
        <f>IF($F36="s-curve",$D36+($E36-$D36)*$I$2/(1+EXP($I$3*(COUNT($H$9:X$9)+$I$4))),TREND($D36:$E36,$D$9:$E$9,X$9))</f>
        <v>3.6645246754727356E-3</v>
      </c>
      <c r="Y36">
        <f>IF($F36="s-curve",$D36+($E36-$D36)*$I$2/(1+EXP($I$3*(COUNT($H$9:Y$9)+$I$4))),TREND($D36:$E36,$D$9:$E$9,Y$9))</f>
        <v>3.844101346818618E-3</v>
      </c>
      <c r="Z36">
        <f>IF($F36="s-curve",$D36+($E36-$D36)*$I$2/(1+EXP($I$3*(COUNT($H$9:Z$9)+$I$4))),TREND($D36:$E36,$D$9:$E$9,Z$9))</f>
        <v>4.0236780181645004E-3</v>
      </c>
      <c r="AA36">
        <f>IF($F36="s-curve",$D36+($E36-$D36)*$I$2/(1+EXP($I$3*(COUNT($H$9:AA$9)+$I$4))),TREND($D36:$E36,$D$9:$E$9,AA$9))</f>
        <v>4.2032546895104383E-3</v>
      </c>
      <c r="AB36">
        <f>IF($F36="s-curve",$D36+($E36-$D36)*$I$2/(1+EXP($I$3*(COUNT($H$9:AB$9)+$I$4))),TREND($D36:$E36,$D$9:$E$9,AB$9))</f>
        <v>4.3828313608563207E-3</v>
      </c>
      <c r="AC36">
        <f>IF($F36="s-curve",$D36+($E36-$D36)*$I$2/(1+EXP($I$3*(COUNT($H$9:AC$9)+$I$4))),TREND($D36:$E36,$D$9:$E$9,AC$9))</f>
        <v>4.5624080322022031E-3</v>
      </c>
      <c r="AD36">
        <f>IF($F36="s-curve",$D36+($E36-$D36)*$I$2/(1+EXP($I$3*(COUNT($H$9:AD$9)+$I$4))),TREND($D36:$E36,$D$9:$E$9,AD$9))</f>
        <v>4.7419847035480855E-3</v>
      </c>
      <c r="AE36">
        <f>IF($F36="s-curve",$D36+($E36-$D36)*$I$2/(1+EXP($I$3*(COUNT($H$9:AE$9)+$I$4))),TREND($D36:$E36,$D$9:$E$9,AE$9))</f>
        <v>4.9215613748939679E-3</v>
      </c>
      <c r="AF36">
        <f>IF($F36="s-curve",$D36+($E36-$D36)*$I$2/(1+EXP($I$3*(COUNT($H$9:AF$9)+$I$4))),TREND($D36:$E36,$D$9:$E$9,AF$9))</f>
        <v>5.1011380462398503E-3</v>
      </c>
      <c r="AG36">
        <f>IF($F36="s-curve",$D36+($E36-$D36)*$I$2/(1+EXP($I$3*(COUNT($H$9:AG$9)+$I$4))),TREND($D36:$E36,$D$9:$E$9,AG$9))</f>
        <v>5.2807147175857883E-3</v>
      </c>
      <c r="AH36">
        <f>IF($F36="s-curve",$D36+($E36-$D36)*$I$2/(1+EXP($I$3*(COUNT($H$9:AH$9)+$I$4))),TREND($D36:$E36,$D$9:$E$9,AH$9))</f>
        <v>5.4602913889316707E-3</v>
      </c>
      <c r="AI36">
        <f>IF($F36="s-curve",$D36+($E36-$D36)*$I$2/(1+EXP($I$3*(COUNT($H$9:AI$9)+$I$4))),TREND($D36:$E36,$D$9:$E$9,AI$9))</f>
        <v>5.6398680602775531E-3</v>
      </c>
      <c r="AJ36">
        <f>IF($F36="s-curve",$D36+($E36-$D36)*$I$2/(1+EXP($I$3*(COUNT($H$9:AJ$9)+$I$4))),TREND($D36:$E36,$D$9:$E$9,AJ$9))</f>
        <v>5.8194447316234355E-3</v>
      </c>
      <c r="AK36">
        <f>IF($F36="s-curve",$D36+($E36-$D36)*$I$2/(1+EXP($I$3*(COUNT($H$9:AK$9)+$I$4))),TREND($D36:$E36,$D$9:$E$9,AK$9))</f>
        <v>5.9990214029693179E-3</v>
      </c>
      <c r="AL36">
        <f>IF($F36="s-curve",$D36+($E36-$D36)*$I$2/(1+EXP($I$3*(COUNT($H$9:AL$9)+$I$4))),TREND($D36:$E36,$D$9:$E$9,AL$9))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2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2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2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2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2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25">
      <c r="C43" t="s">
        <v>124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.75" thickBot="1" x14ac:dyDescent="0.3">
      <c r="A44" s="23"/>
      <c r="B44" s="23"/>
      <c r="C44" s="23" t="s">
        <v>125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2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2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2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2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2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25">
      <c r="C50" t="s">
        <v>124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.75" thickBot="1" x14ac:dyDescent="0.3">
      <c r="A51" s="23"/>
      <c r="B51" s="23"/>
      <c r="C51" s="23" t="s">
        <v>125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25">
      <c r="A52" t="s">
        <v>15</v>
      </c>
      <c r="B52" t="s">
        <v>19</v>
      </c>
      <c r="C52" t="s">
        <v>1</v>
      </c>
      <c r="D52" s="22">
        <f>'SYVbT-passenger'!B5/SUM('SYVbT-passenger'!B5:H5)</f>
        <v>0.75216927859794647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0.75216927859794647</v>
      </c>
      <c r="I52">
        <f>IF($F52="s-curve",$D52+($E52-$D52)*$I$2/(1+EXP($I$3*(COUNT($H$9:I$9)+$I$4))),TREND($D52:$E52,$D$9:$E$9,I$9))</f>
        <v>0.75583073753050711</v>
      </c>
      <c r="J52">
        <f>IF($F52="s-curve",$D52+($E52-$D52)*$I$2/(1+EXP($I$3*(COUNT($H$9:J$9)+$I$4))),TREND($D52:$E52,$D$9:$E$9,J$9))</f>
        <v>0.75708631588086017</v>
      </c>
      <c r="K52">
        <f>IF($F52="s-curve",$D52+($E52-$D52)*$I$2/(1+EXP($I$3*(COUNT($H$9:K$9)+$I$4))),TREND($D52:$E52,$D$9:$E$9,K$9))</f>
        <v>0.75876083070322697</v>
      </c>
      <c r="L52">
        <f>IF($F52="s-curve",$D52+($E52-$D52)*$I$2/(1+EXP($I$3*(COUNT($H$9:L$9)+$I$4))),TREND($D52:$E52,$D$9:$E$9,L$9))</f>
        <v>0.76098491209651287</v>
      </c>
      <c r="M52">
        <f>IF($F52="s-curve",$D52+($E52-$D52)*$I$2/(1+EXP($I$3*(COUNT($H$9:M$9)+$I$4))),TREND($D52:$E52,$D$9:$E$9,M$9))</f>
        <v>0.76392286696066514</v>
      </c>
      <c r="N52">
        <f>IF($F52="s-curve",$D52+($E52-$D52)*$I$2/(1+EXP($I$3*(COUNT($H$9:N$9)+$I$4))),TREND($D52:$E52,$D$9:$E$9,N$9))</f>
        <v>0.76777601085866032</v>
      </c>
      <c r="O52">
        <f>IF($F52="s-curve",$D52+($E52-$D52)*$I$2/(1+EXP($I$3*(COUNT($H$9:O$9)+$I$4))),TREND($D52:$E52,$D$9:$E$9,O$9))</f>
        <v>0.77278202797098927</v>
      </c>
      <c r="P52">
        <f>IF($F52="s-curve",$D52+($E52-$D52)*$I$2/(1+EXP($I$3*(COUNT($H$9:P$9)+$I$4))),TREND($D52:$E52,$D$9:$E$9,P$9))</f>
        <v>0.77920682249752604</v>
      </c>
      <c r="Q52">
        <f>IF($F52="s-curve",$D52+($E52-$D52)*$I$2/(1+EXP($I$3*(COUNT($H$9:Q$9)+$I$4))),TREND($D52:$E52,$D$9:$E$9,Q$9))</f>
        <v>0.78732433034388383</v>
      </c>
      <c r="R52">
        <f>IF($F52="s-curve",$D52+($E52-$D52)*$I$2/(1+EXP($I$3*(COUNT($H$9:R$9)+$I$4))),TREND($D52:$E52,$D$9:$E$9,R$9))</f>
        <v>0.79737992776502331</v>
      </c>
      <c r="S52">
        <f>IF($F52="s-curve",$D52+($E52-$D52)*$I$2/(1+EXP($I$3*(COUNT($H$9:S$9)+$I$4))),TREND($D52:$E52,$D$9:$E$9,S$9))</f>
        <v>0.80953594849008148</v>
      </c>
      <c r="T52">
        <f>IF($F52="s-curve",$D52+($E52-$D52)*$I$2/(1+EXP($I$3*(COUNT($H$9:T$9)+$I$4))),TREND($D52:$E52,$D$9:$E$9,T$9))</f>
        <v>0.82380487188401408</v>
      </c>
      <c r="U52">
        <f>IF($F52="s-curve",$D52+($E52-$D52)*$I$2/(1+EXP($I$3*(COUNT($H$9:U$9)+$I$4))),TREND($D52:$E52,$D$9:$E$9,U$9))</f>
        <v>0.83998653185027594</v>
      </c>
      <c r="V52">
        <f>IF($F52="s-curve",$D52+($E52-$D52)*$I$2/(1+EXP($I$3*(COUNT($H$9:V$9)+$I$4))),TREND($D52:$E52,$D$9:$E$9,V$9))</f>
        <v>0.8576354966545553</v>
      </c>
      <c r="W52">
        <f>IF($F52="s-curve",$D52+($E52-$D52)*$I$2/(1+EXP($I$3*(COUNT($H$9:W$9)+$I$4))),TREND($D52:$E52,$D$9:$E$9,W$9))</f>
        <v>0.87608463929897318</v>
      </c>
      <c r="X52">
        <f>IF($F52="s-curve",$D52+($E52-$D52)*$I$2/(1+EXP($I$3*(COUNT($H$9:X$9)+$I$4))),TREND($D52:$E52,$D$9:$E$9,X$9))</f>
        <v>0.89453378194339117</v>
      </c>
      <c r="Y52">
        <f>IF($F52="s-curve",$D52+($E52-$D52)*$I$2/(1+EXP($I$3*(COUNT($H$9:Y$9)+$I$4))),TREND($D52:$E52,$D$9:$E$9,Y$9))</f>
        <v>0.91218274674767053</v>
      </c>
      <c r="Z52">
        <f>IF($F52="s-curve",$D52+($E52-$D52)*$I$2/(1+EXP($I$3*(COUNT($H$9:Z$9)+$I$4))),TREND($D52:$E52,$D$9:$E$9,Z$9))</f>
        <v>0.92836440671393228</v>
      </c>
      <c r="AA52">
        <f>IF($F52="s-curve",$D52+($E52-$D52)*$I$2/(1+EXP($I$3*(COUNT($H$9:AA$9)+$I$4))),TREND($D52:$E52,$D$9:$E$9,AA$9))</f>
        <v>0.94263333010786499</v>
      </c>
      <c r="AB52">
        <f>IF($F52="s-curve",$D52+($E52-$D52)*$I$2/(1+EXP($I$3*(COUNT($H$9:AB$9)+$I$4))),TREND($D52:$E52,$D$9:$E$9,AB$9))</f>
        <v>0.95478935083292327</v>
      </c>
      <c r="AC52">
        <f>IF($F52="s-curve",$D52+($E52-$D52)*$I$2/(1+EXP($I$3*(COUNT($H$9:AC$9)+$I$4))),TREND($D52:$E52,$D$9:$E$9,AC$9))</f>
        <v>0.96484494825406264</v>
      </c>
      <c r="AD52">
        <f>IF($F52="s-curve",$D52+($E52-$D52)*$I$2/(1+EXP($I$3*(COUNT($H$9:AD$9)+$I$4))),TREND($D52:$E52,$D$9:$E$9,AD$9))</f>
        <v>0.97296245610042043</v>
      </c>
      <c r="AE52">
        <f>IF($F52="s-curve",$D52+($E52-$D52)*$I$2/(1+EXP($I$3*(COUNT($H$9:AE$9)+$I$4))),TREND($D52:$E52,$D$9:$E$9,AE$9))</f>
        <v>0.9793872506269572</v>
      </c>
      <c r="AF52">
        <f>IF($F52="s-curve",$D52+($E52-$D52)*$I$2/(1+EXP($I$3*(COUNT($H$9:AF$9)+$I$4))),TREND($D52:$E52,$D$9:$E$9,AF$9))</f>
        <v>0.98439326773928615</v>
      </c>
      <c r="AG52">
        <f>IF($F52="s-curve",$D52+($E52-$D52)*$I$2/(1+EXP($I$3*(COUNT($H$9:AG$9)+$I$4))),TREND($D52:$E52,$D$9:$E$9,AG$9))</f>
        <v>0.98824641163728133</v>
      </c>
      <c r="AH52">
        <f>IF($F52="s-curve",$D52+($E52-$D52)*$I$2/(1+EXP($I$3*(COUNT($H$9:AH$9)+$I$4))),TREND($D52:$E52,$D$9:$E$9,AH$9))</f>
        <v>0.9911843665014336</v>
      </c>
      <c r="AI52">
        <f>IF($F52="s-curve",$D52+($E52-$D52)*$I$2/(1+EXP($I$3*(COUNT($H$9:AI$9)+$I$4))),TREND($D52:$E52,$D$9:$E$9,AI$9))</f>
        <v>0.99340844789471949</v>
      </c>
      <c r="AJ52">
        <f>IF($F52="s-curve",$D52+($E52-$D52)*$I$2/(1+EXP($I$3*(COUNT($H$9:AJ$9)+$I$4))),TREND($D52:$E52,$D$9:$E$9,AJ$9))</f>
        <v>0.99508296271708629</v>
      </c>
      <c r="AK52">
        <f>IF($F52="s-curve",$D52+($E52-$D52)*$I$2/(1+EXP($I$3*(COUNT($H$9:AK$9)+$I$4))),TREND($D52:$E52,$D$9:$E$9,AK$9))</f>
        <v>0.99633854106743935</v>
      </c>
      <c r="AL52">
        <f>IF($F52="s-curve",$D52+($E52-$D52)*$I$2/(1+EXP($I$3*(COUNT($H$9:AL$9)+$I$4))),TREND($D52:$E52,$D$9:$E$9,AL$9))</f>
        <v>0.99727709808185716</v>
      </c>
    </row>
    <row r="53" spans="1:38" x14ac:dyDescent="0.2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2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25">
      <c r="C55" t="s">
        <v>4</v>
      </c>
      <c r="D55" s="22">
        <f>1-D52</f>
        <v>0.24783072140205353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0.24783072140205353</v>
      </c>
      <c r="I55">
        <f>IF($F55="s-curve",$D55+($E55-$D55)*$I$2/(1+EXP($I$3*(COUNT($H$9:I$9)+$I$4))),TREND($D55:$E55,$D$9:$E$9,I$9))</f>
        <v>0.27290303068864574</v>
      </c>
      <c r="J55">
        <f>IF($F55="s-curve",$D55+($E55-$D55)*$I$2/(1+EXP($I$3*(COUNT($H$9:J$9)+$I$4))),TREND($D55:$E55,$D$9:$E$9,J$9))</f>
        <v>0.29797533997524539</v>
      </c>
      <c r="K55">
        <f>IF($F55="s-curve",$D55+($E55-$D55)*$I$2/(1+EXP($I$3*(COUNT($H$9:K$9)+$I$4))),TREND($D55:$E55,$D$9:$E$9,K$9))</f>
        <v>0.32304764926184504</v>
      </c>
      <c r="L55">
        <f>IF($F55="s-curve",$D55+($E55-$D55)*$I$2/(1+EXP($I$3*(COUNT($H$9:L$9)+$I$4))),TREND($D55:$E55,$D$9:$E$9,L$9))</f>
        <v>0.34811995854844469</v>
      </c>
      <c r="M55">
        <f>IF($F55="s-curve",$D55+($E55-$D55)*$I$2/(1+EXP($I$3*(COUNT($H$9:M$9)+$I$4))),TREND($D55:$E55,$D$9:$E$9,M$9))</f>
        <v>0.37319226783504433</v>
      </c>
      <c r="N55">
        <f>IF($F55="s-curve",$D55+($E55-$D55)*$I$2/(1+EXP($I$3*(COUNT($H$9:N$9)+$I$4))),TREND($D55:$E55,$D$9:$E$9,N$9))</f>
        <v>0.39826457712163688</v>
      </c>
      <c r="O55">
        <f>IF($F55="s-curve",$D55+($E55-$D55)*$I$2/(1+EXP($I$3*(COUNT($H$9:O$9)+$I$4))),TREND($D55:$E55,$D$9:$E$9,O$9))</f>
        <v>0.42333688640823652</v>
      </c>
      <c r="P55">
        <f>IF($F55="s-curve",$D55+($E55-$D55)*$I$2/(1+EXP($I$3*(COUNT($H$9:P$9)+$I$4))),TREND($D55:$E55,$D$9:$E$9,P$9))</f>
        <v>0.44840919569483617</v>
      </c>
      <c r="Q55">
        <f>IF($F55="s-curve",$D55+($E55-$D55)*$I$2/(1+EXP($I$3*(COUNT($H$9:Q$9)+$I$4))),TREND($D55:$E55,$D$9:$E$9,Q$9))</f>
        <v>0.47348150498143582</v>
      </c>
      <c r="R55">
        <f>IF($F55="s-curve",$D55+($E55-$D55)*$I$2/(1+EXP($I$3*(COUNT($H$9:R$9)+$I$4))),TREND($D55:$E55,$D$9:$E$9,R$9))</f>
        <v>0.49855381426803547</v>
      </c>
      <c r="S55">
        <f>IF($F55="s-curve",$D55+($E55-$D55)*$I$2/(1+EXP($I$3*(COUNT($H$9:S$9)+$I$4))),TREND($D55:$E55,$D$9:$E$9,S$9))</f>
        <v>0.52362612355462801</v>
      </c>
      <c r="T55">
        <f>IF($F55="s-curve",$D55+($E55-$D55)*$I$2/(1+EXP($I$3*(COUNT($H$9:T$9)+$I$4))),TREND($D55:$E55,$D$9:$E$9,T$9))</f>
        <v>0.54869843284122766</v>
      </c>
      <c r="U55">
        <f>IF($F55="s-curve",$D55+($E55-$D55)*$I$2/(1+EXP($I$3*(COUNT($H$9:U$9)+$I$4))),TREND($D55:$E55,$D$9:$E$9,U$9))</f>
        <v>0.5737707421278273</v>
      </c>
      <c r="V55">
        <f>IF($F55="s-curve",$D55+($E55-$D55)*$I$2/(1+EXP($I$3*(COUNT($H$9:V$9)+$I$4))),TREND($D55:$E55,$D$9:$E$9,V$9))</f>
        <v>0.59884305141442695</v>
      </c>
      <c r="W55">
        <f>IF($F55="s-curve",$D55+($E55-$D55)*$I$2/(1+EXP($I$3*(COUNT($H$9:W$9)+$I$4))),TREND($D55:$E55,$D$9:$E$9,W$9))</f>
        <v>0.6239153607010266</v>
      </c>
      <c r="X55">
        <f>IF($F55="s-curve",$D55+($E55-$D55)*$I$2/(1+EXP($I$3*(COUNT($H$9:X$9)+$I$4))),TREND($D55:$E55,$D$9:$E$9,X$9))</f>
        <v>0.64898766998761914</v>
      </c>
      <c r="Y55">
        <f>IF($F55="s-curve",$D55+($E55-$D55)*$I$2/(1+EXP($I$3*(COUNT($H$9:Y$9)+$I$4))),TREND($D55:$E55,$D$9:$E$9,Y$9))</f>
        <v>0.67405997927421879</v>
      </c>
      <c r="Z55">
        <f>IF($F55="s-curve",$D55+($E55-$D55)*$I$2/(1+EXP($I$3*(COUNT($H$9:Z$9)+$I$4))),TREND($D55:$E55,$D$9:$E$9,Z$9))</f>
        <v>0.69913228856081844</v>
      </c>
      <c r="AA55">
        <f>IF($F55="s-curve",$D55+($E55-$D55)*$I$2/(1+EXP($I$3*(COUNT($H$9:AA$9)+$I$4))),TREND($D55:$E55,$D$9:$E$9,AA$9))</f>
        <v>0.72420459784741809</v>
      </c>
      <c r="AB55">
        <f>IF($F55="s-curve",$D55+($E55-$D55)*$I$2/(1+EXP($I$3*(COUNT($H$9:AB$9)+$I$4))),TREND($D55:$E55,$D$9:$E$9,AB$9))</f>
        <v>0.74927690713401773</v>
      </c>
      <c r="AC55">
        <f>IF($F55="s-curve",$D55+($E55-$D55)*$I$2/(1+EXP($I$3*(COUNT($H$9:AC$9)+$I$4))),TREND($D55:$E55,$D$9:$E$9,AC$9))</f>
        <v>0.77434921642061028</v>
      </c>
      <c r="AD55">
        <f>IF($F55="s-curve",$D55+($E55-$D55)*$I$2/(1+EXP($I$3*(COUNT($H$9:AD$9)+$I$4))),TREND($D55:$E55,$D$9:$E$9,AD$9))</f>
        <v>0.79942152570720992</v>
      </c>
      <c r="AE55">
        <f>IF($F55="s-curve",$D55+($E55-$D55)*$I$2/(1+EXP($I$3*(COUNT($H$9:AE$9)+$I$4))),TREND($D55:$E55,$D$9:$E$9,AE$9))</f>
        <v>0.82449383499380957</v>
      </c>
      <c r="AF55">
        <f>IF($F55="s-curve",$D55+($E55-$D55)*$I$2/(1+EXP($I$3*(COUNT($H$9:AF$9)+$I$4))),TREND($D55:$E55,$D$9:$E$9,AF$9))</f>
        <v>0.84956614428040922</v>
      </c>
      <c r="AG55">
        <f>IF($F55="s-curve",$D55+($E55-$D55)*$I$2/(1+EXP($I$3*(COUNT($H$9:AG$9)+$I$4))),TREND($D55:$E55,$D$9:$E$9,AG$9))</f>
        <v>0.87463845356700887</v>
      </c>
      <c r="AH55">
        <f>IF($F55="s-curve",$D55+($E55-$D55)*$I$2/(1+EXP($I$3*(COUNT($H$9:AH$9)+$I$4))),TREND($D55:$E55,$D$9:$E$9,AH$9))</f>
        <v>0.89971076285360141</v>
      </c>
      <c r="AI55">
        <f>IF($F55="s-curve",$D55+($E55-$D55)*$I$2/(1+EXP($I$3*(COUNT($H$9:AI$9)+$I$4))),TREND($D55:$E55,$D$9:$E$9,AI$9))</f>
        <v>0.92478307214020106</v>
      </c>
      <c r="AJ55">
        <f>IF($F55="s-curve",$D55+($E55-$D55)*$I$2/(1+EXP($I$3*(COUNT($H$9:AJ$9)+$I$4))),TREND($D55:$E55,$D$9:$E$9,AJ$9))</f>
        <v>0.9498553814268007</v>
      </c>
      <c r="AK55">
        <f>IF($F55="s-curve",$D55+($E55-$D55)*$I$2/(1+EXP($I$3*(COUNT($H$9:AK$9)+$I$4))),TREND($D55:$E55,$D$9:$E$9,AK$9))</f>
        <v>0.97492769071340035</v>
      </c>
      <c r="AL55">
        <f>IF($F55="s-curve",$D55+($E55-$D55)*$I$2/(1+EXP($I$3*(COUNT($H$9:AL$9)+$I$4))),TREND($D55:$E55,$D$9:$E$9,AL$9))</f>
        <v>1</v>
      </c>
    </row>
    <row r="56" spans="1:38" x14ac:dyDescent="0.2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25">
      <c r="C57" t="s">
        <v>124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.75" thickBot="1" x14ac:dyDescent="0.3">
      <c r="A58" s="23"/>
      <c r="B58" s="23"/>
      <c r="C58" s="23" t="s">
        <v>125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2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2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2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2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2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25">
      <c r="C64" t="s">
        <v>124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.75" thickBot="1" x14ac:dyDescent="0.3">
      <c r="A65" s="23"/>
      <c r="B65" s="23"/>
      <c r="C65" s="23" t="s">
        <v>125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2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2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2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2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2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25">
      <c r="C71" t="s">
        <v>124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.75" thickBot="1" x14ac:dyDescent="0.3">
      <c r="A72" s="23"/>
      <c r="B72" s="23"/>
      <c r="C72" s="23" t="s">
        <v>125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2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2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2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2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2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25">
      <c r="C78" t="s">
        <v>124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.75" thickBot="1" x14ac:dyDescent="0.3">
      <c r="A79" s="23"/>
      <c r="B79" s="23"/>
      <c r="C79" s="23" t="s">
        <v>125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2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2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2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2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2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25">
      <c r="C85" t="s">
        <v>124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.75" thickBot="1" x14ac:dyDescent="0.3">
      <c r="A86" s="23"/>
      <c r="B86" s="23"/>
      <c r="C86" s="23" t="s">
        <v>125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25">
      <c r="A87" t="s">
        <v>17</v>
      </c>
      <c r="B87" t="s">
        <v>18</v>
      </c>
      <c r="C87" t="s">
        <v>1</v>
      </c>
      <c r="D87">
        <v>0</v>
      </c>
      <c r="E87">
        <v>0</v>
      </c>
      <c r="F87" s="7" t="str">
        <f>IF(D87=E87,"n/a",IF(OR(C87="battery electric vehicle",C87="natural gas vehicle",C87="plugin hybrid vehicle"),"s-curve","linear"))</f>
        <v>n/a</v>
      </c>
      <c r="H87" s="22">
        <f t="shared" si="3"/>
        <v>0</v>
      </c>
      <c r="I87">
        <f>IF($F87="s-curve",$D87+($E87-$D87)*$I$2/(1+EXP($I$3*(COUNT($H$9:I$9)+$I$4))),TREND($D87:$E87,$D$9:$E$9,I$9))</f>
        <v>0</v>
      </c>
      <c r="J87">
        <f>IF($F87="s-curve",$D87+($E87-$D87)*$I$2/(1+EXP($I$3*(COUNT($H$9:J$9)+$I$4))),TREND($D87:$E87,$D$9:$E$9,J$9))</f>
        <v>0</v>
      </c>
      <c r="K87">
        <f>IF($F87="s-curve",$D87+($E87-$D87)*$I$2/(1+EXP($I$3*(COUNT($H$9:K$9)+$I$4))),TREND($D87:$E87,$D$9:$E$9,K$9))</f>
        <v>0</v>
      </c>
      <c r="L87">
        <f>IF($F87="s-curve",$D87+($E87-$D87)*$I$2/(1+EXP($I$3*(COUNT($H$9:L$9)+$I$4))),TREND($D87:$E87,$D$9:$E$9,L$9))</f>
        <v>0</v>
      </c>
      <c r="M87">
        <f>IF($F87="s-curve",$D87+($E87-$D87)*$I$2/(1+EXP($I$3*(COUNT($H$9:M$9)+$I$4))),TREND($D87:$E87,$D$9:$E$9,M$9))</f>
        <v>0</v>
      </c>
      <c r="N87">
        <f>IF($F87="s-curve",$D87+($E87-$D87)*$I$2/(1+EXP($I$3*(COUNT($H$9:N$9)+$I$4))),TREND($D87:$E87,$D$9:$E$9,N$9))</f>
        <v>0</v>
      </c>
      <c r="O87">
        <f>IF($F87="s-curve",$D87+($E87-$D87)*$I$2/(1+EXP($I$3*(COUNT($H$9:O$9)+$I$4))),TREND($D87:$E87,$D$9:$E$9,O$9))</f>
        <v>0</v>
      </c>
      <c r="P87">
        <f>IF($F87="s-curve",$D87+($E87-$D87)*$I$2/(1+EXP($I$3*(COUNT($H$9:P$9)+$I$4))),TREND($D87:$E87,$D$9:$E$9,P$9))</f>
        <v>0</v>
      </c>
      <c r="Q87">
        <f>IF($F87="s-curve",$D87+($E87-$D87)*$I$2/(1+EXP($I$3*(COUNT($H$9:Q$9)+$I$4))),TREND($D87:$E87,$D$9:$E$9,Q$9))</f>
        <v>0</v>
      </c>
      <c r="R87">
        <f>IF($F87="s-curve",$D87+($E87-$D87)*$I$2/(1+EXP($I$3*(COUNT($H$9:R$9)+$I$4))),TREND($D87:$E87,$D$9:$E$9,R$9))</f>
        <v>0</v>
      </c>
      <c r="S87">
        <f>IF($F87="s-curve",$D87+($E87-$D87)*$I$2/(1+EXP($I$3*(COUNT($H$9:S$9)+$I$4))),TREND($D87:$E87,$D$9:$E$9,S$9))</f>
        <v>0</v>
      </c>
      <c r="T87">
        <f>IF($F87="s-curve",$D87+($E87-$D87)*$I$2/(1+EXP($I$3*(COUNT($H$9:T$9)+$I$4))),TREND($D87:$E87,$D$9:$E$9,T$9))</f>
        <v>0</v>
      </c>
      <c r="U87">
        <f>IF($F87="s-curve",$D87+($E87-$D87)*$I$2/(1+EXP($I$3*(COUNT($H$9:U$9)+$I$4))),TREND($D87:$E87,$D$9:$E$9,U$9))</f>
        <v>0</v>
      </c>
      <c r="V87">
        <f>IF($F87="s-curve",$D87+($E87-$D87)*$I$2/(1+EXP($I$3*(COUNT($H$9:V$9)+$I$4))),TREND($D87:$E87,$D$9:$E$9,V$9))</f>
        <v>0</v>
      </c>
      <c r="W87">
        <f>IF($F87="s-curve",$D87+($E87-$D87)*$I$2/(1+EXP($I$3*(COUNT($H$9:W$9)+$I$4))),TREND($D87:$E87,$D$9:$E$9,W$9))</f>
        <v>0</v>
      </c>
      <c r="X87">
        <f>IF($F87="s-curve",$D87+($E87-$D87)*$I$2/(1+EXP($I$3*(COUNT($H$9:X$9)+$I$4))),TREND($D87:$E87,$D$9:$E$9,X$9))</f>
        <v>0</v>
      </c>
      <c r="Y87">
        <f>IF($F87="s-curve",$D87+($E87-$D87)*$I$2/(1+EXP($I$3*(COUNT($H$9:Y$9)+$I$4))),TREND($D87:$E87,$D$9:$E$9,Y$9))</f>
        <v>0</v>
      </c>
      <c r="Z87">
        <f>IF($F87="s-curve",$D87+($E87-$D87)*$I$2/(1+EXP($I$3*(COUNT($H$9:Z$9)+$I$4))),TREND($D87:$E87,$D$9:$E$9,Z$9))</f>
        <v>0</v>
      </c>
      <c r="AA87">
        <f>IF($F87="s-curve",$D87+($E87-$D87)*$I$2/(1+EXP($I$3*(COUNT($H$9:AA$9)+$I$4))),TREND($D87:$E87,$D$9:$E$9,AA$9))</f>
        <v>0</v>
      </c>
      <c r="AB87">
        <f>IF($F87="s-curve",$D87+($E87-$D87)*$I$2/(1+EXP($I$3*(COUNT($H$9:AB$9)+$I$4))),TREND($D87:$E87,$D$9:$E$9,AB$9))</f>
        <v>0</v>
      </c>
      <c r="AC87">
        <f>IF($F87="s-curve",$D87+($E87-$D87)*$I$2/(1+EXP($I$3*(COUNT($H$9:AC$9)+$I$4))),TREND($D87:$E87,$D$9:$E$9,AC$9))</f>
        <v>0</v>
      </c>
      <c r="AD87">
        <f>IF($F87="s-curve",$D87+($E87-$D87)*$I$2/(1+EXP($I$3*(COUNT($H$9:AD$9)+$I$4))),TREND($D87:$E87,$D$9:$E$9,AD$9))</f>
        <v>0</v>
      </c>
      <c r="AE87">
        <f>IF($F87="s-curve",$D87+($E87-$D87)*$I$2/(1+EXP($I$3*(COUNT($H$9:AE$9)+$I$4))),TREND($D87:$E87,$D$9:$E$9,AE$9))</f>
        <v>0</v>
      </c>
      <c r="AF87">
        <f>IF($F87="s-curve",$D87+($E87-$D87)*$I$2/(1+EXP($I$3*(COUNT($H$9:AF$9)+$I$4))),TREND($D87:$E87,$D$9:$E$9,AF$9))</f>
        <v>0</v>
      </c>
      <c r="AG87">
        <f>IF($F87="s-curve",$D87+($E87-$D87)*$I$2/(1+EXP($I$3*(COUNT($H$9:AG$9)+$I$4))),TREND($D87:$E87,$D$9:$E$9,AG$9))</f>
        <v>0</v>
      </c>
      <c r="AH87">
        <f>IF($F87="s-curve",$D87+($E87-$D87)*$I$2/(1+EXP($I$3*(COUNT($H$9:AH$9)+$I$4))),TREND($D87:$E87,$D$9:$E$9,AH$9))</f>
        <v>0</v>
      </c>
      <c r="AI87">
        <f>IF($F87="s-curve",$D87+($E87-$D87)*$I$2/(1+EXP($I$3*(COUNT($H$9:AI$9)+$I$4))),TREND($D87:$E87,$D$9:$E$9,AI$9))</f>
        <v>0</v>
      </c>
      <c r="AJ87">
        <f>IF($F87="s-curve",$D87+($E87-$D87)*$I$2/(1+EXP($I$3*(COUNT($H$9:AJ$9)+$I$4))),TREND($D87:$E87,$D$9:$E$9,AJ$9))</f>
        <v>0</v>
      </c>
      <c r="AK87">
        <f>IF($F87="s-curve",$D87+($E87-$D87)*$I$2/(1+EXP($I$3*(COUNT($H$9:AK$9)+$I$4))),TREND($D87:$E87,$D$9:$E$9,AK$9))</f>
        <v>0</v>
      </c>
      <c r="AL87">
        <f>IF($F87="s-curve",$D87+($E87-$D87)*$I$2/(1+EXP($I$3*(COUNT($H$9:AL$9)+$I$4))),TREND($D87:$E87,$D$9:$E$9,AL$9))</f>
        <v>0</v>
      </c>
    </row>
    <row r="88" spans="1:38" x14ac:dyDescent="0.2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25">
      <c r="C89" t="s">
        <v>3</v>
      </c>
      <c r="D89">
        <v>0</v>
      </c>
      <c r="E89">
        <v>0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0</v>
      </c>
      <c r="I89">
        <f>IF($F89="s-curve",$D89+($E89-$D89)*$I$2/(1+EXP($I$3*(COUNT($H$9:I$9)+$I$4))),TREND($D89:$E89,$D$9:$E$9,I$9))</f>
        <v>0</v>
      </c>
      <c r="J89">
        <f>IF($F89="s-curve",$D89+($E89-$D89)*$I$2/(1+EXP($I$3*(COUNT($H$9:J$9)+$I$4))),TREND($D89:$E89,$D$9:$E$9,J$9))</f>
        <v>0</v>
      </c>
      <c r="K89">
        <f>IF($F89="s-curve",$D89+($E89-$D89)*$I$2/(1+EXP($I$3*(COUNT($H$9:K$9)+$I$4))),TREND($D89:$E89,$D$9:$E$9,K$9))</f>
        <v>0</v>
      </c>
      <c r="L89">
        <f>IF($F89="s-curve",$D89+($E89-$D89)*$I$2/(1+EXP($I$3*(COUNT($H$9:L$9)+$I$4))),TREND($D89:$E89,$D$9:$E$9,L$9))</f>
        <v>0</v>
      </c>
      <c r="M89">
        <f>IF($F89="s-curve",$D89+($E89-$D89)*$I$2/(1+EXP($I$3*(COUNT($H$9:M$9)+$I$4))),TREND($D89:$E89,$D$9:$E$9,M$9))</f>
        <v>0</v>
      </c>
      <c r="N89">
        <f>IF($F89="s-curve",$D89+($E89-$D89)*$I$2/(1+EXP($I$3*(COUNT($H$9:N$9)+$I$4))),TREND($D89:$E89,$D$9:$E$9,N$9))</f>
        <v>0</v>
      </c>
      <c r="O89">
        <f>IF($F89="s-curve",$D89+($E89-$D89)*$I$2/(1+EXP($I$3*(COUNT($H$9:O$9)+$I$4))),TREND($D89:$E89,$D$9:$E$9,O$9))</f>
        <v>0</v>
      </c>
      <c r="P89">
        <f>IF($F89="s-curve",$D89+($E89-$D89)*$I$2/(1+EXP($I$3*(COUNT($H$9:P$9)+$I$4))),TREND($D89:$E89,$D$9:$E$9,P$9))</f>
        <v>0</v>
      </c>
      <c r="Q89">
        <f>IF($F89="s-curve",$D89+($E89-$D89)*$I$2/(1+EXP($I$3*(COUNT($H$9:Q$9)+$I$4))),TREND($D89:$E89,$D$9:$E$9,Q$9))</f>
        <v>0</v>
      </c>
      <c r="R89">
        <f>IF($F89="s-curve",$D89+($E89-$D89)*$I$2/(1+EXP($I$3*(COUNT($H$9:R$9)+$I$4))),TREND($D89:$E89,$D$9:$E$9,R$9))</f>
        <v>0</v>
      </c>
      <c r="S89">
        <f>IF($F89="s-curve",$D89+($E89-$D89)*$I$2/(1+EXP($I$3*(COUNT($H$9:S$9)+$I$4))),TREND($D89:$E89,$D$9:$E$9,S$9))</f>
        <v>0</v>
      </c>
      <c r="T89">
        <f>IF($F89="s-curve",$D89+($E89-$D89)*$I$2/(1+EXP($I$3*(COUNT($H$9:T$9)+$I$4))),TREND($D89:$E89,$D$9:$E$9,T$9))</f>
        <v>0</v>
      </c>
      <c r="U89">
        <f>IF($F89="s-curve",$D89+($E89-$D89)*$I$2/(1+EXP($I$3*(COUNT($H$9:U$9)+$I$4))),TREND($D89:$E89,$D$9:$E$9,U$9))</f>
        <v>0</v>
      </c>
      <c r="V89">
        <f>IF($F89="s-curve",$D89+($E89-$D89)*$I$2/(1+EXP($I$3*(COUNT($H$9:V$9)+$I$4))),TREND($D89:$E89,$D$9:$E$9,V$9))</f>
        <v>0</v>
      </c>
      <c r="W89">
        <f>IF($F89="s-curve",$D89+($E89-$D89)*$I$2/(1+EXP($I$3*(COUNT($H$9:W$9)+$I$4))),TREND($D89:$E89,$D$9:$E$9,W$9))</f>
        <v>0</v>
      </c>
      <c r="X89">
        <f>IF($F89="s-curve",$D89+($E89-$D89)*$I$2/(1+EXP($I$3*(COUNT($H$9:X$9)+$I$4))),TREND($D89:$E89,$D$9:$E$9,X$9))</f>
        <v>0</v>
      </c>
      <c r="Y89">
        <f>IF($F89="s-curve",$D89+($E89-$D89)*$I$2/(1+EXP($I$3*(COUNT($H$9:Y$9)+$I$4))),TREND($D89:$E89,$D$9:$E$9,Y$9))</f>
        <v>0</v>
      </c>
      <c r="Z89">
        <f>IF($F89="s-curve",$D89+($E89-$D89)*$I$2/(1+EXP($I$3*(COUNT($H$9:Z$9)+$I$4))),TREND($D89:$E89,$D$9:$E$9,Z$9))</f>
        <v>0</v>
      </c>
      <c r="AA89">
        <f>IF($F89="s-curve",$D89+($E89-$D89)*$I$2/(1+EXP($I$3*(COUNT($H$9:AA$9)+$I$4))),TREND($D89:$E89,$D$9:$E$9,AA$9))</f>
        <v>0</v>
      </c>
      <c r="AB89">
        <f>IF($F89="s-curve",$D89+($E89-$D89)*$I$2/(1+EXP($I$3*(COUNT($H$9:AB$9)+$I$4))),TREND($D89:$E89,$D$9:$E$9,AB$9))</f>
        <v>0</v>
      </c>
      <c r="AC89">
        <f>IF($F89="s-curve",$D89+($E89-$D89)*$I$2/(1+EXP($I$3*(COUNT($H$9:AC$9)+$I$4))),TREND($D89:$E89,$D$9:$E$9,AC$9))</f>
        <v>0</v>
      </c>
      <c r="AD89">
        <f>IF($F89="s-curve",$D89+($E89-$D89)*$I$2/(1+EXP($I$3*(COUNT($H$9:AD$9)+$I$4))),TREND($D89:$E89,$D$9:$E$9,AD$9))</f>
        <v>0</v>
      </c>
      <c r="AE89">
        <f>IF($F89="s-curve",$D89+($E89-$D89)*$I$2/(1+EXP($I$3*(COUNT($H$9:AE$9)+$I$4))),TREND($D89:$E89,$D$9:$E$9,AE$9))</f>
        <v>0</v>
      </c>
      <c r="AF89">
        <f>IF($F89="s-curve",$D89+($E89-$D89)*$I$2/(1+EXP($I$3*(COUNT($H$9:AF$9)+$I$4))),TREND($D89:$E89,$D$9:$E$9,AF$9))</f>
        <v>0</v>
      </c>
      <c r="AG89">
        <f>IF($F89="s-curve",$D89+($E89-$D89)*$I$2/(1+EXP($I$3*(COUNT($H$9:AG$9)+$I$4))),TREND($D89:$E89,$D$9:$E$9,AG$9))</f>
        <v>0</v>
      </c>
      <c r="AH89">
        <f>IF($F89="s-curve",$D89+($E89-$D89)*$I$2/(1+EXP($I$3*(COUNT($H$9:AH$9)+$I$4))),TREND($D89:$E89,$D$9:$E$9,AH$9))</f>
        <v>0</v>
      </c>
      <c r="AI89">
        <f>IF($F89="s-curve",$D89+($E89-$D89)*$I$2/(1+EXP($I$3*(COUNT($H$9:AI$9)+$I$4))),TREND($D89:$E89,$D$9:$E$9,AI$9))</f>
        <v>0</v>
      </c>
      <c r="AJ89">
        <f>IF($F89="s-curve",$D89+($E89-$D89)*$I$2/(1+EXP($I$3*(COUNT($H$9:AJ$9)+$I$4))),TREND($D89:$E89,$D$9:$E$9,AJ$9))</f>
        <v>0</v>
      </c>
      <c r="AK89">
        <f>IF($F89="s-curve",$D89+($E89-$D89)*$I$2/(1+EXP($I$3*(COUNT($H$9:AK$9)+$I$4))),TREND($D89:$E89,$D$9:$E$9,AK$9))</f>
        <v>0</v>
      </c>
      <c r="AL89">
        <f>IF($F89="s-curve",$D89+($E89-$D89)*$I$2/(1+EXP($I$3*(COUNT($H$9:AL$9)+$I$4))),TREND($D89:$E89,$D$9:$E$9,AL$9))</f>
        <v>0</v>
      </c>
    </row>
    <row r="90" spans="1:38" x14ac:dyDescent="0.25">
      <c r="C90" t="s">
        <v>4</v>
      </c>
      <c r="D90">
        <v>0</v>
      </c>
      <c r="E90">
        <v>0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0</v>
      </c>
      <c r="I90">
        <f>IF($F90="s-curve",$D90+($E90-$D90)*$I$2/(1+EXP($I$3*(COUNT($H$9:I$9)+$I$4))),TREND($D90:$E90,$D$9:$E$9,I$9))</f>
        <v>0</v>
      </c>
      <c r="J90">
        <f>IF($F90="s-curve",$D90+($E90-$D90)*$I$2/(1+EXP($I$3*(COUNT($H$9:J$9)+$I$4))),TREND($D90:$E90,$D$9:$E$9,J$9))</f>
        <v>0</v>
      </c>
      <c r="K90">
        <f>IF($F90="s-curve",$D90+($E90-$D90)*$I$2/(1+EXP($I$3*(COUNT($H$9:K$9)+$I$4))),TREND($D90:$E90,$D$9:$E$9,K$9))</f>
        <v>0</v>
      </c>
      <c r="L90">
        <f>IF($F90="s-curve",$D90+($E90-$D90)*$I$2/(1+EXP($I$3*(COUNT($H$9:L$9)+$I$4))),TREND($D90:$E90,$D$9:$E$9,L$9))</f>
        <v>0</v>
      </c>
      <c r="M90">
        <f>IF($F90="s-curve",$D90+($E90-$D90)*$I$2/(1+EXP($I$3*(COUNT($H$9:M$9)+$I$4))),TREND($D90:$E90,$D$9:$E$9,M$9))</f>
        <v>0</v>
      </c>
      <c r="N90">
        <f>IF($F90="s-curve",$D90+($E90-$D90)*$I$2/(1+EXP($I$3*(COUNT($H$9:N$9)+$I$4))),TREND($D90:$E90,$D$9:$E$9,N$9))</f>
        <v>0</v>
      </c>
      <c r="O90">
        <f>IF($F90="s-curve",$D90+($E90-$D90)*$I$2/(1+EXP($I$3*(COUNT($H$9:O$9)+$I$4))),TREND($D90:$E90,$D$9:$E$9,O$9))</f>
        <v>0</v>
      </c>
      <c r="P90">
        <f>IF($F90="s-curve",$D90+($E90-$D90)*$I$2/(1+EXP($I$3*(COUNT($H$9:P$9)+$I$4))),TREND($D90:$E90,$D$9:$E$9,P$9))</f>
        <v>0</v>
      </c>
      <c r="Q90">
        <f>IF($F90="s-curve",$D90+($E90-$D90)*$I$2/(1+EXP($I$3*(COUNT($H$9:Q$9)+$I$4))),TREND($D90:$E90,$D$9:$E$9,Q$9))</f>
        <v>0</v>
      </c>
      <c r="R90">
        <f>IF($F90="s-curve",$D90+($E90-$D90)*$I$2/(1+EXP($I$3*(COUNT($H$9:R$9)+$I$4))),TREND($D90:$E90,$D$9:$E$9,R$9))</f>
        <v>0</v>
      </c>
      <c r="S90">
        <f>IF($F90="s-curve",$D90+($E90-$D90)*$I$2/(1+EXP($I$3*(COUNT($H$9:S$9)+$I$4))),TREND($D90:$E90,$D$9:$E$9,S$9))</f>
        <v>0</v>
      </c>
      <c r="T90">
        <f>IF($F90="s-curve",$D90+($E90-$D90)*$I$2/(1+EXP($I$3*(COUNT($H$9:T$9)+$I$4))),TREND($D90:$E90,$D$9:$E$9,T$9))</f>
        <v>0</v>
      </c>
      <c r="U90">
        <f>IF($F90="s-curve",$D90+($E90-$D90)*$I$2/(1+EXP($I$3*(COUNT($H$9:U$9)+$I$4))),TREND($D90:$E90,$D$9:$E$9,U$9))</f>
        <v>0</v>
      </c>
      <c r="V90">
        <f>IF($F90="s-curve",$D90+($E90-$D90)*$I$2/(1+EXP($I$3*(COUNT($H$9:V$9)+$I$4))),TREND($D90:$E90,$D$9:$E$9,V$9))</f>
        <v>0</v>
      </c>
      <c r="W90">
        <f>IF($F90="s-curve",$D90+($E90-$D90)*$I$2/(1+EXP($I$3*(COUNT($H$9:W$9)+$I$4))),TREND($D90:$E90,$D$9:$E$9,W$9))</f>
        <v>0</v>
      </c>
      <c r="X90">
        <f>IF($F90="s-curve",$D90+($E90-$D90)*$I$2/(1+EXP($I$3*(COUNT($H$9:X$9)+$I$4))),TREND($D90:$E90,$D$9:$E$9,X$9))</f>
        <v>0</v>
      </c>
      <c r="Y90">
        <f>IF($F90="s-curve",$D90+($E90-$D90)*$I$2/(1+EXP($I$3*(COUNT($H$9:Y$9)+$I$4))),TREND($D90:$E90,$D$9:$E$9,Y$9))</f>
        <v>0</v>
      </c>
      <c r="Z90">
        <f>IF($F90="s-curve",$D90+($E90-$D90)*$I$2/(1+EXP($I$3*(COUNT($H$9:Z$9)+$I$4))),TREND($D90:$E90,$D$9:$E$9,Z$9))</f>
        <v>0</v>
      </c>
      <c r="AA90">
        <f>IF($F90="s-curve",$D90+($E90-$D90)*$I$2/(1+EXP($I$3*(COUNT($H$9:AA$9)+$I$4))),TREND($D90:$E90,$D$9:$E$9,AA$9))</f>
        <v>0</v>
      </c>
      <c r="AB90">
        <f>IF($F90="s-curve",$D90+($E90-$D90)*$I$2/(1+EXP($I$3*(COUNT($H$9:AB$9)+$I$4))),TREND($D90:$E90,$D$9:$E$9,AB$9))</f>
        <v>0</v>
      </c>
      <c r="AC90">
        <f>IF($F90="s-curve",$D90+($E90-$D90)*$I$2/(1+EXP($I$3*(COUNT($H$9:AC$9)+$I$4))),TREND($D90:$E90,$D$9:$E$9,AC$9))</f>
        <v>0</v>
      </c>
      <c r="AD90">
        <f>IF($F90="s-curve",$D90+($E90-$D90)*$I$2/(1+EXP($I$3*(COUNT($H$9:AD$9)+$I$4))),TREND($D90:$E90,$D$9:$E$9,AD$9))</f>
        <v>0</v>
      </c>
      <c r="AE90">
        <f>IF($F90="s-curve",$D90+($E90-$D90)*$I$2/(1+EXP($I$3*(COUNT($H$9:AE$9)+$I$4))),TREND($D90:$E90,$D$9:$E$9,AE$9))</f>
        <v>0</v>
      </c>
      <c r="AF90">
        <f>IF($F90="s-curve",$D90+($E90-$D90)*$I$2/(1+EXP($I$3*(COUNT($H$9:AF$9)+$I$4))),TREND($D90:$E90,$D$9:$E$9,AF$9))</f>
        <v>0</v>
      </c>
      <c r="AG90">
        <f>IF($F90="s-curve",$D90+($E90-$D90)*$I$2/(1+EXP($I$3*(COUNT($H$9:AG$9)+$I$4))),TREND($D90:$E90,$D$9:$E$9,AG$9))</f>
        <v>0</v>
      </c>
      <c r="AH90">
        <f>IF($F90="s-curve",$D90+($E90-$D90)*$I$2/(1+EXP($I$3*(COUNT($H$9:AH$9)+$I$4))),TREND($D90:$E90,$D$9:$E$9,AH$9))</f>
        <v>0</v>
      </c>
      <c r="AI90">
        <f>IF($F90="s-curve",$D90+($E90-$D90)*$I$2/(1+EXP($I$3*(COUNT($H$9:AI$9)+$I$4))),TREND($D90:$E90,$D$9:$E$9,AI$9))</f>
        <v>0</v>
      </c>
      <c r="AJ90">
        <f>IF($F90="s-curve",$D90+($E90-$D90)*$I$2/(1+EXP($I$3*(COUNT($H$9:AJ$9)+$I$4))),TREND($D90:$E90,$D$9:$E$9,AJ$9))</f>
        <v>0</v>
      </c>
      <c r="AK90">
        <f>IF($F90="s-curve",$D90+($E90-$D90)*$I$2/(1+EXP($I$3*(COUNT($H$9:AK$9)+$I$4))),TREND($D90:$E90,$D$9:$E$9,AK$9))</f>
        <v>0</v>
      </c>
      <c r="AL90">
        <f>IF($F90="s-curve",$D90+($E90-$D90)*$I$2/(1+EXP($I$3*(COUNT($H$9:AL$9)+$I$4))),TREND($D90:$E90,$D$9:$E$9,AL$9))</f>
        <v>0</v>
      </c>
    </row>
    <row r="91" spans="1:38" x14ac:dyDescent="0.2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25">
      <c r="C92" t="s">
        <v>124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.75" thickBot="1" x14ac:dyDescent="0.3">
      <c r="A93" s="23"/>
      <c r="B93" s="23"/>
      <c r="C93" s="23" t="s">
        <v>125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2022-12-06T18:38:58Z</dcterms:modified>
</cp:coreProperties>
</file>