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Utah\UT-eps\"/>
    </mc:Choice>
  </mc:AlternateContent>
  <xr:revisionPtr revIDLastSave="0" documentId="13_ncr:1_{415012C6-BCDE-4302-9E53-75C2BED516D0}"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<sst xmlns="http://schemas.openxmlformats.org/spreadsheetml/2006/main" count="32060" uniqueCount="2370">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</sst>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121</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Utah</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3.9241596840212432</v>
      </c>
      <c r="C7" s="118">
        <f>D28</f>
        <v>7.6132600000000004</v>
      </c>
      <c r="D7" s="75">
        <v>0.06</v>
      </c>
      <c r="E7" s="75">
        <v>0.02</v>
      </c>
      <c r="F7" s="117">
        <f t="shared" si="0"/>
        <v>7.1564643999999999</v>
      </c>
      <c r="G7" s="117">
        <f t="shared" si="0"/>
        <v>7.4609947999999999</v>
      </c>
      <c r="H7" s="69"/>
      <c r="I7" s="76">
        <f t="shared" si="1"/>
        <v>-0.8236934722968472</v>
      </c>
      <c r="J7" s="76">
        <f t="shared" si="3"/>
        <v>-0.90129744984139393</v>
      </c>
      <c r="K7" s="69" t="str">
        <f t="shared" si="2"/>
        <v>In a scenario limiting global warming to 1.5 °C, Utah would need to cut its agriculture emissions by -90 to -82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Utah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1.1659774672426739</v>
      </c>
      <c r="C9" s="118">
        <f>C28</f>
        <v>1.59965</v>
      </c>
      <c r="D9" s="75">
        <v>0.06</v>
      </c>
      <c r="E9" s="75">
        <v>0.02</v>
      </c>
      <c r="F9" s="117">
        <f t="shared" si="0"/>
        <v>1.503671</v>
      </c>
      <c r="G9" s="117">
        <f t="shared" si="0"/>
        <v>1.5676570000000001</v>
      </c>
      <c r="H9" s="69"/>
      <c r="I9" s="76">
        <f t="shared" si="1"/>
        <v>-0.28962269189979306</v>
      </c>
      <c r="J9" s="76">
        <f t="shared" si="3"/>
        <v>-0.34450025325723121</v>
      </c>
      <c r="K9" s="69" t="str">
        <f t="shared" si="2"/>
        <v>In a scenario limiting global warming to 1.5 °C, Utah would need to cut its waste emissions by -34 to -29 percent of 2005 levels.</v>
      </c>
      <c r="L9" s="69"/>
      <c r="M9" s="69"/>
      <c r="N9" s="69"/>
      <c r="O9" s="69"/>
      <c r="P9" s="69"/>
      <c r="Q9" s="69"/>
      <c r="R9" s="69"/>
      <c r="S9" s="69"/>
      <c r="T9" s="69"/>
      <c r="U9" s="69"/>
      <c r="V9" s="69"/>
      <c r="W9" s="69"/>
      <c r="X9" s="69"/>
      <c r="Y9" s="69"/>
      <c r="Z9" s="69"/>
    </row>
    <row r="10" spans="1:26" ht="14.5" x14ac:dyDescent="0.35">
      <c r="A10" s="73" t="s">
        <v>1864</v>
      </c>
      <c r="B10" s="119">
        <f>SUM(B3:B9)</f>
        <v>-1.3482228487360832</v>
      </c>
      <c r="C10" s="119">
        <f>SUM(C3:C9)</f>
        <v>60.091929999999991</v>
      </c>
      <c r="D10" s="76">
        <f>1-F10/$C10</f>
        <v>0.52651809652311032</v>
      </c>
      <c r="E10" s="76">
        <f>1-G10/$C10</f>
        <v>0.37781239843686165</v>
      </c>
      <c r="F10" s="117">
        <f>SUM(F3:F9)</f>
        <v>28.452441400000005</v>
      </c>
      <c r="G10" s="117">
        <f>SUM(G3:G9)</f>
        <v>37.388453799999994</v>
      </c>
      <c r="H10" s="171">
        <f>IFERROR(B10*(1-'Unique State Inputs'!A$8),"")</f>
        <v>-0.74152256680484585</v>
      </c>
      <c r="I10" s="76">
        <f t="shared" si="1"/>
        <v>22.103663557306774</v>
      </c>
      <c r="J10" s="76">
        <f t="shared" si="3"/>
        <v>28.731657147815362</v>
      </c>
      <c r="K10" s="69" t="str">
        <f t="shared" si="2"/>
        <v>In a scenario limiting global warming to 1.5 °C, Utah would need to cut its total (including land use) emissions by 2873 to 2210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5.0901371512639173</v>
      </c>
      <c r="C11" s="119">
        <f>SUM(C3:C9)-C8</f>
        <v>66.530289999999994</v>
      </c>
      <c r="D11" s="76">
        <f>1-F11/$C11</f>
        <v>0.47556516888773503</v>
      </c>
      <c r="E11" s="76">
        <f>1-G11/$C11</f>
        <v>0.34125022151564344</v>
      </c>
      <c r="F11" s="117">
        <f>F10-F8</f>
        <v>34.890801400000008</v>
      </c>
      <c r="G11" s="117">
        <f>G10-G8</f>
        <v>43.826813799999996</v>
      </c>
      <c r="H11" s="171">
        <f>IFERROR(B11*(1-'Unique State Inputs'!A$8),"")</f>
        <v>2.7995754331951548</v>
      </c>
      <c r="I11" s="76">
        <f t="shared" si="1"/>
        <v>-5.8545896432940658</v>
      </c>
      <c r="J11" s="76">
        <f t="shared" si="3"/>
        <v>-7.6101439897582104</v>
      </c>
      <c r="K11" s="69" t="str">
        <f t="shared" si="2"/>
        <v>In a scenario limiting global warming to 1.5 °C, Utah would need to cut its total (excluding land use) emissions by -761 to -585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Utah had 1577 EV charging outlets, approximately 49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Utah had 1577 EV charging outlets, approximately 49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1577 EV charging outlets, approximately 49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Utah, the share of electricity among fuels used for heating in urban, residential buildings will rise from 7.3% to 11.1%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Utah, the share of electricity among fuels used for heating in urban, residential buildings will rise from 7.3% to 11.1%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Utah, the share of electricity among fuels used by appliances in urban, residential buildings will rise from 73.7% to 77.2%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Utah, the share of electricity among fuels used by appliances in urban, residential buildings will rise from 73.7% to 77.2%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Utah, the share of electricity among fuels used for heating in rural, residential buildings will rise from 7.3% to 11.1%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Utah, the share of electricity among fuels used for heating in rural, residential buildings will rise from 7.3% to 11.1%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73.7% to 77.2%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73.7% to 77.2%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Utah, the share of electricity among fuels used for heating in commercial buildings will fall from 0.6% to 0.5%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Utah, the share of electricity among fuels used for heating in commercial buildings will fall from 0.6% to 0.5%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Utah, the share of electricity among fuels used by appliances in commercial buildings will fall from 51.3% to 33.5%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Utah, the share of electricity among fuels used by appliances in commercial buildings will fall from 51.3% to 33.5%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Utah, the share of electricity among fuels used by other components in commercial buildings will rise from 74.3% to 86.4%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Utah, the share of electricity among fuels used by other components in commercial buildings will rise from 74.3% to 86.4%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Utah.//**Natural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Utah.</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Utah.</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Utah declined by -65%.</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Utah declined by -65%.</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Utah declined by -65%.</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Utah increased by 221%.</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Utah increased by 221%.</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Utah increased by 221%.</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Utah increased by 221%.</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Utah increased by 221%.</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Utah increased by 221%.</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Utah increased by 221%.</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Utah increased by 221%.</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Utah increased by 221%.</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Utah increased by 221%.</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Utah increased by 221%.</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Utah increased by 221%.</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Utah increased by 221%.</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Utah increased by 221%.</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Utah increased by 221%.</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Utah increased by 221%.</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Utah, a 100% setting provides for an additional 1104 MW of demand response capacity in 2050 (on top of a BAU quantity of 357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Utah, a 100% setting provides for an additional 1104 MW of demand response capacity in 2050 (on top of a BAU quantity of 357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1104 MW of demand response capacity in 2050 (on top of a BAU quantity of 357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Utah will retire 2258 MW of coal by 2050. Utah currently has 4581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Utah will retire 2258 MW of coal by 2050. Utah currently has 4581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Utah will retire 0 MW of gas non-peaking plants by 2050. Utah currently has 1830MW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Utah will retire 0 MW of gas non-peaking plants by 2050. Utah currently has 1830MW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Utah will retire 0 MW of nuclear capacity by 2050. Utah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Utah will retire 0 MW of nuclear capacity by 2050. Utah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Utah will retire 0 MW of biomass capacity by 2050. Utah currently has 11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Utah will retire 0 MW of petroleum capacity by 2050. Utah currently has 28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Utah will retire 2 MW of natural gas peaker capacity by 2050. Utah currently has 781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Utah will retire 2 MW of natural gas peaker capacity by 2050. Utah currently has 781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Utah will retire 0 MW of natural gas peaker capacity by 2050. Utah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Utah will retire 0 MW of natural gas peaker capacity by 2050. Utah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Utah had about 2 of grid battery storage.  The BAU scenario is based on EIA AEO data and sees grid battery capacity reach 5 by 2050.  The additional potential is based on NREL's Renewable Electricity Futures Study (80% RE-ITI (2014) scenario) and suggests Utah could reach 70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Utah had about 2 of grid battery storage.  The BAU scenario is based on EIA AEO data and sees grid battery capacity reach 5 by 2050.  The additional potential is based on NREL's Renewable Electricity Futures Study (80% RE-ITI (2014) scenario) and suggests Utah could reach 70 of grid battery storage by 2050.</v>
      </c>
      <c r="U255" s="305" t="str">
        <f>N255&amp;O255&amp;P255&amp;T255</f>
        <v>**Description:** This policy causes grid-scale electricity storage from chemical batteries to increase above the amount predicted in the BAU Scenario. // **Guidance for setting values: **In 2019, Utah had about 2 of grid battery storage.  The BAU scenario is based on EIA AEO data and sees grid battery capacity reach 5 by 2050.  The additional potential is based on NREL's Renewable Electricity Futures Study (80% RE-ITI (2014) scenario) and suggests Utah could reach 70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Utah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**Utah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Utah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**Utah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Utah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**Utah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157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157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1577 EV charging outlets, approximately 49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Utah.//**Natural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Utah.//**Natural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Utah.//**Natural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Utah.//**Natural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Utah.//**Natural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Utah.//**Natural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Utah.//**Natural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Utah.//**Natural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Utah.//**Natural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Utah.//**Natural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Utah.//**Natural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Utah.//**Natural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Utah.//**Natural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Utah.//**Natural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Utah.//**Natural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Utah.//**Natural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Utah declined by -65%.</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1104 MW of demand response capacity in 2050 (on top of a BAU quantity of 357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Utah had about 2 of grid battery storage.  The BAU scenario is based on EIA AEO data and sees grid battery capacity reach 5 by 2050.  The additional potential is based on NREL's Renewable Electricity Futures Study (80% RE-ITI (2014) scenario) and suggests Utah could reach 70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1577 EV charging outlets, approximately 49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7.3% to 11.1% through 2050.//**Urban Residential Appliances: **In the BAU case, in Utah, the share of electricity among fuels used by appliances in urban, residential buildings will rise from 73.7% to 77.2% through 2050.//**Urban Residential Other Components: ** In the BAU case, the share of electricity among fuels used by other components in urban, residential buildings is 100%.//**Rural Residential Heating: **In the BAU case, in Utah, the share of electricity among fuels used for heating in rural, residential buildings will rise from 7.3% to 11.1% through 2050.//**Rural Residential Appliances: **In the BAU case, in , the share of electricity among fuels used by appliances in rural, residential buildings will rise from 73.7% to 77.2% through 2050.//**Rural Residential Other Components: **In the United States, the share of electricity among fuels used by other components in urban, residential buildings is 100%.//**Commercial Heating: **In the BAU case, in Utah, the share of electricity among fuels used for heating in commercial buildings will fall from 0.6% to 0.5% through 2050.//**Commercial Appliances: **In the BAU case, in Utah, the share of electricity among fuels used by appliances in commercial buildings will fall from 51.3% to 33.5% through 2050.//**Commercial Other Components: **In the BAU case, in the Utah, the share of electricity among fuels used by other components in commercial buildings will rise from 74.3% to 86.4%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Utah.//**Natural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Utah declined by -65%.</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221%.//**Natural Gas Nonpeaker : **From 2010-2018, electricity exports in Utah increased by 221%.//**Nuclear : **From 2010-2018, electricity exports in Utah increased by 221%.//**Hydro : **From 2010-2018, electricity exports in Utah increased by 221%.//**Onshore Wind : **From 2010-2018, electricity exports in Utah increased by 221%.//**Solar PV : **From 2010-2018, electricity exports in Utah increased by 221%.//**Biomass : **From 2010-2018, electricity exports in Utah increased by 221%.//**Petroleum : **From 2010-2018, electricity exports in Utah increased by 221%.</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1104 MW of demand response capacity in 2050 (on top of a BAU quantity of 357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Utah will retire 2258 MW of coal by 2050. Utah currently has 4581 MW of coal capacity.//**Natural Gas Nonpeaker : **The EIA projects that Utah will retire 0 MW of gas non-peaking plants by 2050. Utah currently has 1830MW of natural gas non-peaking capacity.//**Nuclear : **The EIA projects that Utah will retire 0 MW of nuclear capacity by 2050. Utah currently has 0 MW of nuclear capacity.//**Natural Gas Peaker : **The EIA projects that Utah will retire 2 MW of natural gas peaker capacity by 2050. Utah currently has 781 MW of natural gas peaker capacity.//**Lignite : **The EIA projects that Utah will retire 0 MW of natural gas peaker capacity by 2050. Utah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Utah had about 2 of grid battery storage.  The BAU scenario is based on EIA AEO data and sees grid battery capacity reach 5 by 2050.  The additional potential is based on NREL's Renewable Electricity Futures Study (80% RE-ITI (2014) scenario) and suggests Utah could reach 70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**Utah does not have a capacity construction subsidy for onshore wind. However, the Investment Tax Credit, a similar program for solar power, covers 30% of system costs through 2019, with declining amounts thereafter.//**Solar PV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**Utah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1577 EV charging outlets, approximately 49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Utah, the share of electricity among fuels used for heating in urban, residential buildings will rise from 7.3% to 11.1%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Utah, the share of electricity among fuels used by appliances in urban, residential buildings will rise from 73.7% to 77.2%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Utah, the share of electricity among fuels used for heating in rural, residential buildings will rise from 7.3% to 11.1%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73.7% to 77.2%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Utah, the share of electricity among fuels used for heating in commercial buildings will fall from 0.6% to 0.5%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Utah, the share of electricity among fuels used by appliances in commercial buildings will fall from 51.3% to 33.5%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Utah, the share of electricity among fuels used by other components in commercial buildings will rise from 74.3% to 86.4%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Utah.</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includingUtah.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Utah declined by -65%.</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221%.</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1104 MW of demand response capacity in 2050 (on top of a BAU quantity of 357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Utah will retire 2258 MW of coal by 2050. Utah currently has 4581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Utah will retire 0 MW of gas non-peaking plants by 2050. Utah currently has 1830MW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Utah will retire 0 MW of nuclear capacity by 2050. Utah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Utah will retire 0 MW of biomass capacity by 2050. Utah currently has 11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Utah will retire 0 MW of biomass capacity by 2050. Utah currently has 11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Utah will retire 0 MW of petroleum capacity by 2050. Utah currently has 28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Utah will retire 2 MW of natural gas peaker capacity by 2050. Utah currently has 781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Utah will retire 0 MW of natural gas peaker capacity by 2050. Utah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Utah had about 2 of grid battery storage.  The BAU scenario is based on EIA AEO data and sees grid battery capacity reach 5 by 2050.  The additional potential is based on NREL's Renewable Electricity Futures Study (80% RE-ITI (2014) scenario) and suggests Utah could reach 70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Utah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Utah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Utah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Utah</v>
      </c>
      <c r="B6" s="145">
        <f>SUMIFS(B7:B57,$A7:$A57,$A$6)</f>
        <v>1577</v>
      </c>
      <c r="C6" s="145">
        <f>SUMIFS(C7:C57,$A7:$A57,$A$6)</f>
        <v>3240569</v>
      </c>
      <c r="D6" s="145">
        <f>ROUND(SUMIFS(D7:D57,$A7:$A57,$A$6),2)</f>
        <v>48.66</v>
      </c>
      <c r="E6" s="145">
        <f t="shared" ref="E6:L6" si="0">SUMIFS(E7:E57,$A7:$A57,$A$6)</f>
        <v>0</v>
      </c>
      <c r="F6" s="145">
        <f t="shared" si="0"/>
        <v>0</v>
      </c>
      <c r="G6" s="145">
        <f t="shared" si="0"/>
        <v>0</v>
      </c>
      <c r="H6" s="145">
        <f t="shared" si="0"/>
        <v>0</v>
      </c>
      <c r="I6" s="145">
        <f t="shared" si="0"/>
        <v>12346</v>
      </c>
      <c r="J6" s="145">
        <f t="shared" si="0"/>
        <v>16219109</v>
      </c>
      <c r="K6" s="145">
        <f t="shared" si="0"/>
        <v>39595</v>
      </c>
      <c r="L6" s="145">
        <f t="shared" si="0"/>
        <v>5633830</v>
      </c>
      <c r="M6" s="145">
        <f>ROUND(SUMIFS(M7:M57,$A7:$A57,$A$6)*100,0)</f>
        <v>221</v>
      </c>
      <c r="N6" s="145">
        <f>ROUND(SUMIFS(N7:N57,$A7:$A57,$A$6)*100,0)</f>
        <v>-65</v>
      </c>
      <c r="O6" s="145">
        <f t="shared" ref="O6:AM6" si="1">ROUND(SUMIFS(O7:O57,$A7:$A57,$A$6),0)</f>
        <v>747</v>
      </c>
      <c r="P6" s="145">
        <f t="shared" si="1"/>
        <v>357</v>
      </c>
      <c r="Q6" s="145">
        <f t="shared" si="1"/>
        <v>2258</v>
      </c>
      <c r="R6" s="145">
        <f t="shared" si="1"/>
        <v>0</v>
      </c>
      <c r="S6" s="145">
        <f t="shared" si="1"/>
        <v>0</v>
      </c>
      <c r="T6" s="145">
        <f t="shared" si="1"/>
        <v>0</v>
      </c>
      <c r="U6" s="145">
        <f t="shared" si="1"/>
        <v>0</v>
      </c>
      <c r="V6" s="145">
        <f t="shared" si="1"/>
        <v>2</v>
      </c>
      <c r="W6" s="145">
        <f t="shared" si="1"/>
        <v>0</v>
      </c>
      <c r="X6" s="145">
        <f t="shared" si="1"/>
        <v>4581</v>
      </c>
      <c r="Y6" s="145">
        <f t="shared" si="1"/>
        <v>1830</v>
      </c>
      <c r="Z6" s="145">
        <f t="shared" si="1"/>
        <v>0</v>
      </c>
      <c r="AA6" s="145">
        <f t="shared" si="1"/>
        <v>260</v>
      </c>
      <c r="AB6" s="145">
        <f t="shared" si="1"/>
        <v>388</v>
      </c>
      <c r="AC6" s="145">
        <f t="shared" si="1"/>
        <v>917</v>
      </c>
      <c r="AD6" s="145">
        <f t="shared" si="1"/>
        <v>0</v>
      </c>
      <c r="AE6" s="145">
        <f t="shared" si="1"/>
        <v>11</v>
      </c>
      <c r="AF6" s="145">
        <f t="shared" si="1"/>
        <v>71</v>
      </c>
      <c r="AG6" s="145">
        <f t="shared" si="1"/>
        <v>28</v>
      </c>
      <c r="AH6" s="145">
        <f t="shared" si="1"/>
        <v>781</v>
      </c>
      <c r="AI6" s="145">
        <f t="shared" si="1"/>
        <v>0</v>
      </c>
      <c r="AJ6" s="145">
        <f t="shared" si="1"/>
        <v>0</v>
      </c>
      <c r="AK6" s="145">
        <f t="shared" si="1"/>
        <v>0</v>
      </c>
      <c r="AL6" s="145">
        <f t="shared" si="1"/>
        <v>0</v>
      </c>
      <c r="AM6" s="145">
        <f t="shared" si="1"/>
        <v>0</v>
      </c>
      <c r="AN6" s="380">
        <f>ROUND(SUMIFS(AN7:AN57,$A7:$A57,$A$6),)</f>
        <v>5</v>
      </c>
      <c r="AO6" s="145">
        <f t="shared" ref="AO6:AP6" si="2">ROUND(SUMIFS(AO7:AO57,$A7:$A57,$A$6),)</f>
        <v>70</v>
      </c>
      <c r="AP6" s="145">
        <f t="shared" si="2"/>
        <v>2</v>
      </c>
      <c r="AQ6" s="145">
        <f>ROUND(SUMIFS(AQ7:AQ57,$A7:$A57,$A$6),0)</f>
        <v>157</v>
      </c>
      <c r="AR6" s="146">
        <f>SUMIFS(AR7:AR57,$A7:$A57,$A$6)</f>
        <v>0.34484397877883199</v>
      </c>
      <c r="AS6" s="145">
        <f>ROUND(SUMIFS(AS7:AS57,$A7:$A57,$A$6),0)</f>
        <v>266</v>
      </c>
      <c r="AT6" s="145">
        <f>ROUND(SUMIFS(AT7:AT57,$A7:$A57,$A$6),0)</f>
        <v>357</v>
      </c>
      <c r="AU6" s="145">
        <f>ROUND(SUMIFS(AU7:AU57,$A7:$A57,$A$6),0)</f>
        <v>1104</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UT</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UT</v>
      </c>
      <c r="D77" s="93">
        <v>2019</v>
      </c>
      <c r="E77" s="93">
        <v>2050</v>
      </c>
    </row>
    <row r="78" spans="1:40" ht="16" customHeight="1" x14ac:dyDescent="0.35">
      <c r="B78" s="93" t="s">
        <v>2056</v>
      </c>
      <c r="C78" s="93" t="s">
        <v>496</v>
      </c>
      <c r="D78" s="93" cm="1">
        <f t="array" ref="D78">ROUND(INDEX($B$95:$H$845,MATCH(1,($C78=$E$95:$E$845)*($B78=$F$95:$F$845)*($C$77=$B$95:$B$845),0),MATCH(D$77,$B$95:$H$95,0))*100,1)</f>
        <v>7.3</v>
      </c>
      <c r="E78" s="165" cm="1">
        <f t="array" ref="E78">ROUND(INDEX($B$95:$H$845,MATCH(1,($C78=$E$95:$E$845)*($B78=$F$95:$F$845)*($C$77=$B$95:$B$845),0),MATCH(E$77,$B$95:$H$95,0))*100,1)</f>
        <v>11.1</v>
      </c>
    </row>
    <row r="79" spans="1:40" ht="16" customHeight="1" x14ac:dyDescent="0.35">
      <c r="B79" s="165" t="s">
        <v>2056</v>
      </c>
      <c r="C79" s="93" t="s">
        <v>2055</v>
      </c>
      <c r="D79" s="165" cm="1">
        <f t="array" ref="D79">ROUND(INDEX($B$95:$H$845,MATCH(1,($C79=$E$95:$E$845)*($B79=$F$95:$F$845)*($C$77=$B$95:$B$845),0),MATCH(D$77,$B$95:$H$95,0))*100,1)</f>
        <v>73.7</v>
      </c>
      <c r="E79" s="165" cm="1">
        <f t="array" ref="E79">ROUND(INDEX($B$95:$H$845,MATCH(1,($C79=$E$95:$E$845)*($B79=$F$95:$F$845)*($C$77=$B$95:$B$845),0),MATCH(E$77,$B$95:$H$95,0))*100,1)</f>
        <v>77.2</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7.3</v>
      </c>
      <c r="E81" s="165" cm="1">
        <f t="array" ref="E81">ROUND(INDEX($B$95:$H$845,MATCH(1,($C81=$E$95:$E$845)*($B81=$F$95:$F$845)*($C$77=$B$95:$B$845),0),MATCH(E$77,$B$95:$H$95,0))*100,1)</f>
        <v>11.1</v>
      </c>
    </row>
    <row r="82" spans="2:26" ht="16" customHeight="1" x14ac:dyDescent="0.35">
      <c r="B82" s="165" t="s">
        <v>2053</v>
      </c>
      <c r="C82" s="165" t="s">
        <v>2055</v>
      </c>
      <c r="D82" s="165" cm="1">
        <f t="array" ref="D82">ROUND(INDEX($B$95:$H$845,MATCH(1,($C82=$E$95:$E$845)*($B82=$F$95:$F$845)*($C$77=$B$95:$B$845),0),MATCH(D$77,$B$95:$H$95,0))*100,1)</f>
        <v>73.7</v>
      </c>
      <c r="E82" s="165" cm="1">
        <f t="array" ref="E82">ROUND(INDEX($B$95:$H$845,MATCH(1,($C82=$E$95:$E$845)*($B82=$F$95:$F$845)*($C$77=$B$95:$B$845),0),MATCH(E$77,$B$95:$H$95,0))*100,1)</f>
        <v>77.2</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UT</v>
      </c>
    </row>
    <row r="84" spans="2:26" ht="16" customHeight="1" x14ac:dyDescent="0.35">
      <c r="B84" s="93" t="s">
        <v>2057</v>
      </c>
      <c r="C84" s="165" t="s">
        <v>496</v>
      </c>
      <c r="D84" s="165" cm="1">
        <f t="array" ref="D84">ROUND(INDEX($B$95:$H$845,MATCH(1,($C84=$E$95:$E$845)*($B84=$F$95:$F$845)*($C$77=$B$95:$B$845),0),MATCH(D$77,$B$95:$H$95,0))*100,1)</f>
        <v>0.6</v>
      </c>
      <c r="E84" s="165" cm="1">
        <f t="array" ref="E84">ROUND(INDEX($B$95:$H$845,MATCH(1,($C84=$E$95:$E$845)*($B84=$F$95:$F$845)*($C$77=$B$95:$B$845),0),MATCH(E$77,$B$95:$H$95,0))*100,1)</f>
        <v>0.5</v>
      </c>
    </row>
    <row r="85" spans="2:26" ht="16" customHeight="1" x14ac:dyDescent="0.35">
      <c r="B85" s="165" t="s">
        <v>2057</v>
      </c>
      <c r="C85" s="165" t="s">
        <v>2055</v>
      </c>
      <c r="D85" s="165" cm="1">
        <f t="array" ref="D85">ROUND(INDEX($B$95:$H$845,MATCH(1,($C85=$E$95:$E$845)*($B85=$F$95:$F$845)*($C$77=$B$95:$B$845),0),MATCH(D$77,$B$95:$H$95,0))*100,1)</f>
        <v>51.3</v>
      </c>
      <c r="E85" s="165" cm="1">
        <f t="array" ref="E85">ROUND(INDEX($B$95:$H$845,MATCH(1,($C85=$E$95:$E$845)*($B85=$F$95:$F$845)*($C$77=$B$95:$B$845),0),MATCH(E$77,$B$95:$H$95,0))*100,1)</f>
        <v>33.5</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74.3</v>
      </c>
      <c r="E86" s="165" cm="1">
        <f t="array" ref="E86">ROUND(INDEX($B$95:$H$845,MATCH(1,($C86=$E$95:$E$845)*($B86=$F$95:$F$845)*($C$77=$B$95:$B$845),0),MATCH(E$77,$B$95:$H$95,0))*100,1)</f>
        <v>86.4</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12421736358087.4</v>
      </c>
      <c r="N86" s="165" cm="1">
        <f t="array" ref="N86">INDEX($K$95:$Z$195,MATCH(1,($J86=$L$95:$L$195)*($J$83=$K$95:$K$195),0),MATCH(N$85,$K$95:$Z$95,0))</f>
        <v>0</v>
      </c>
      <c r="O86" s="165" cm="1">
        <f t="array" ref="O86">INDEX($K$95:$Z$195,MATCH(1,($J86=$L$95:$L$195)*($J$83=$K$95:$K$195),0),MATCH(O$85,$K$95:$Z$95,0))</f>
        <v>132696369026449</v>
      </c>
      <c r="P86" s="165" cm="1">
        <f t="array" ref="P86">INDEX($K$95:$Z$195,MATCH(1,($J86=$L$95:$L$195)*($J$83=$K$95:$K$195),0),MATCH(P$85,$K$95:$Z$95,0))</f>
        <v>0</v>
      </c>
      <c r="Q86" s="165" cm="1">
        <f t="array" ref="Q86">INDEX($K$95:$Z$195,MATCH(1,($J86=$L$95:$L$195)*($J$83=$K$95:$K$195),0),MATCH(Q$85,$K$95:$Z$95,0))</f>
        <v>106393157934893</v>
      </c>
      <c r="R86" s="165" cm="1">
        <f t="array" ref="R86">INDEX($K$95:$Z$195,MATCH(1,($J86=$L$95:$L$195)*($J$83=$K$95:$K$195),0),MATCH(R$85,$K$95:$Z$95,0))</f>
        <v>101247796856256</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12441736358087.4</v>
      </c>
      <c r="N87" s="165" cm="1">
        <f t="array" ref="N87">INDEX($K$95:$Z$195,MATCH(1,($J87=$L$95:$L$195)*($J$83=$K$95:$K$195),0),MATCH(N$85,$K$95:$Z$95,0))</f>
        <v>30261707121057.898</v>
      </c>
      <c r="O87" s="165" cm="1">
        <f t="array" ref="O87">INDEX($K$95:$Z$195,MATCH(1,($J87=$L$95:$L$195)*($J$83=$K$95:$K$195),0),MATCH(O$85,$K$95:$Z$95,0))</f>
        <v>137804369026449</v>
      </c>
      <c r="P87" s="165" cm="1">
        <f t="array" ref="P87">INDEX($K$95:$Z$195,MATCH(1,($J87=$L$95:$L$195)*($J$83=$K$95:$K$195),0),MATCH(P$85,$K$95:$Z$95,0))</f>
        <v>0</v>
      </c>
      <c r="Q87" s="165" cm="1">
        <f t="array" ref="Q87">INDEX($K$95:$Z$195,MATCH(1,($J87=$L$95:$L$195)*($J$83=$K$95:$K$195),0),MATCH(Q$85,$K$95:$Z$95,0))</f>
        <v>196810157934893</v>
      </c>
      <c r="R87" s="165" cm="1">
        <f t="array" ref="R87">INDEX($K$95:$Z$195,MATCH(1,($J87=$L$95:$L$195)*($J$83=$K$95:$K$195),0),MATCH(R$85,$K$95:$Z$95,0))</f>
        <v>251123796856256</v>
      </c>
    </row>
    <row r="88" spans="2:26" ht="16" customHeight="1" x14ac:dyDescent="0.35">
      <c r="J88" s="93" t="s">
        <v>2058</v>
      </c>
      <c r="K88" s="165">
        <f>IFERROR(K86/K87 *100,0)</f>
        <v>0</v>
      </c>
      <c r="L88" s="165">
        <f t="shared" ref="L88:R88" si="19">IFERROR(L86/L87 *100,0)</f>
        <v>0</v>
      </c>
      <c r="M88" s="165">
        <f t="shared" si="19"/>
        <v>99.839250732981498</v>
      </c>
      <c r="N88" s="264">
        <f>ROUND(IFERROR(N86/N87 *100,0),0)</f>
        <v>0</v>
      </c>
      <c r="O88" s="165">
        <f>ROUND(IFERROR(O86/O87 *100,0),0)</f>
        <v>96</v>
      </c>
      <c r="P88" s="165">
        <f t="shared" si="19"/>
        <v>0</v>
      </c>
      <c r="Q88" s="165">
        <f t="shared" si="19"/>
        <v>54.058773719438321</v>
      </c>
      <c r="R88" s="165">
        <f t="shared" si="19"/>
        <v>40.317882304961536</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Utah</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Utah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Utah</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3.9241596840212432</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-2.84145008544307</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1.1659774672426739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2.2486870658208469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5.0901371512639173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2021-09-30T18:44:05Z</dcterms:modified>
</cp:coreProperties>
</file>