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UT\elec\EIaE\"/>
    </mc:Choice>
  </mc:AlternateContent>
  <xr:revisionPtr revIDLastSave="0" documentId="8_{E2E10D82-628F-424C-B092-2D115C20C8D3}" xr6:coauthVersionLast="47" xr6:coauthVersionMax="47" xr10:uidLastSave="{00000000-0000-0000-0000-000000000000}"/>
  <bookViews>
    <workbookView xWindow="1080" yWindow="1080" windowWidth="9815" windowHeight="7290" firstSheet="28" activeTab="29" xr2:uid="{1839E201-C116-499E-ABC2-355C9EB0B780}"/>
  </bookViews>
  <sheets>
    <sheet name="About" sheetId="1" r:id="rId1"/>
    <sheet name="Table 1" sheetId="37"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I2" i="9"/>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H2" i="9"/>
  <c r="F2" i="9"/>
  <c r="G2" i="9"/>
  <c r="E2" i="9"/>
  <c r="D2" i="9" s="1"/>
  <c r="C2" i="9" s="1"/>
  <c r="B2" i="9" s="1"/>
  <c r="O46" i="37"/>
  <c r="P46" i="37"/>
  <c r="N46" i="37"/>
  <c r="O45" i="37" l="1"/>
  <c r="P45" i="37"/>
  <c r="N45" i="37"/>
  <c r="O38" i="34"/>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l="1"/>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I15"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J14" i="26" l="1"/>
  <c r="W15" i="26"/>
  <c r="AC14" i="26"/>
  <c r="AB15"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814" i="22" s="1"/>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L1051" i="22" s="1"/>
  <c r="E12" i="23"/>
  <c r="E10" i="23"/>
  <c r="E26" i="23"/>
  <c r="H1039" i="22" s="1"/>
  <c r="E4" i="23"/>
  <c r="E29" i="23"/>
  <c r="E8" i="23"/>
  <c r="E28" i="23"/>
  <c r="E21" i="23"/>
  <c r="E23" i="23"/>
  <c r="E43" i="23"/>
  <c r="E48" i="23"/>
  <c r="P1371" i="22" s="1"/>
  <c r="E52" i="23"/>
  <c r="E3" i="23"/>
  <c r="E42" i="23"/>
  <c r="E14" i="23"/>
  <c r="E11" i="23"/>
  <c r="J826" i="22" s="1"/>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R815" i="22"/>
  <c r="F811" i="22"/>
  <c r="G806" i="22"/>
  <c r="L816" i="22"/>
  <c r="M811" i="22"/>
  <c r="N806" i="22"/>
  <c r="F817" i="22"/>
  <c r="G812" i="22"/>
  <c r="H807" i="22"/>
  <c r="M817" i="22"/>
  <c r="N812" i="22"/>
  <c r="O807" i="22"/>
  <c r="G818" i="22"/>
  <c r="H813" i="22"/>
  <c r="I808" i="22"/>
  <c r="R817" i="22"/>
  <c r="F813" i="22"/>
  <c r="G808" i="22"/>
  <c r="Q817" i="22"/>
  <c r="R812" i="22"/>
  <c r="F808" i="22"/>
  <c r="O813" i="22"/>
  <c r="P816" i="22"/>
  <c r="O805"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R1050" i="22"/>
  <c r="L1057" i="22"/>
  <c r="L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K821" i="22"/>
  <c r="H831" i="22"/>
  <c r="I826" i="22"/>
  <c r="J821" i="22"/>
  <c r="G831" i="22"/>
  <c r="H826" i="22"/>
  <c r="I821" i="22"/>
  <c r="G826" i="22"/>
  <c r="H821" i="22"/>
  <c r="L831" i="22"/>
  <c r="M826" i="22"/>
  <c r="N821" i="22"/>
  <c r="F832" i="22"/>
  <c r="G827"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J1052" i="22" l="1"/>
  <c r="N1047" i="22"/>
  <c r="K1056" i="22"/>
  <c r="F810" i="22"/>
  <c r="R806" i="22"/>
  <c r="F818" i="22"/>
  <c r="P806" i="22"/>
  <c r="O811" i="22"/>
  <c r="N816" i="22"/>
  <c r="Q806" i="22"/>
  <c r="P811" i="22"/>
  <c r="O816" i="22"/>
  <c r="F807" i="22"/>
  <c r="R811" i="22"/>
  <c r="Q816" i="22"/>
  <c r="L806" i="22"/>
  <c r="K811" i="22"/>
  <c r="J816" i="22"/>
  <c r="R805" i="22"/>
  <c r="Q810" i="22"/>
  <c r="P815" i="22"/>
  <c r="K805" i="22"/>
  <c r="J810" i="22"/>
  <c r="I815" i="22"/>
  <c r="Q804" i="22"/>
  <c r="P809" i="22"/>
  <c r="O814" i="22"/>
  <c r="I1057" i="22"/>
  <c r="M1052" i="22"/>
  <c r="F1046" i="22"/>
  <c r="R814" i="22"/>
  <c r="Q811" i="22"/>
  <c r="P808" i="22"/>
  <c r="K807" i="22"/>
  <c r="J812" i="22"/>
  <c r="I817" i="22"/>
  <c r="L807" i="22"/>
  <c r="K812" i="22"/>
  <c r="J817" i="22"/>
  <c r="N807" i="22"/>
  <c r="M812" i="22"/>
  <c r="L817" i="22"/>
  <c r="G807" i="22"/>
  <c r="F812" i="22"/>
  <c r="R816" i="22"/>
  <c r="M806" i="22"/>
  <c r="L811" i="22"/>
  <c r="K816" i="22"/>
  <c r="F806" i="22"/>
  <c r="R810" i="22"/>
  <c r="Q815" i="22"/>
  <c r="L805" i="22"/>
  <c r="K810" i="22"/>
  <c r="J815" i="22"/>
  <c r="K1052" i="22"/>
  <c r="G1047" i="22"/>
  <c r="Q1055" i="22"/>
  <c r="M815" i="22"/>
  <c r="M807" i="22"/>
  <c r="N818" i="22"/>
  <c r="N808" i="22"/>
  <c r="M813" i="22"/>
  <c r="L818" i="22"/>
  <c r="O808" i="22"/>
  <c r="N813" i="22"/>
  <c r="M818" i="22"/>
  <c r="Q808" i="22"/>
  <c r="P813" i="22"/>
  <c r="O818" i="22"/>
  <c r="J808" i="22"/>
  <c r="I813" i="22"/>
  <c r="H818" i="22"/>
  <c r="P807" i="22"/>
  <c r="O812" i="22"/>
  <c r="N817" i="22"/>
  <c r="I807" i="22"/>
  <c r="H812" i="22"/>
  <c r="G817" i="22"/>
  <c r="O806" i="22"/>
  <c r="N811" i="22"/>
  <c r="M816" i="22"/>
  <c r="J1057" i="22"/>
  <c r="F1052" i="22"/>
  <c r="L1045" i="22"/>
  <c r="L804" i="22"/>
  <c r="J806" i="22"/>
  <c r="L812" i="22"/>
  <c r="J804" i="22"/>
  <c r="I809" i="22"/>
  <c r="H814" i="22"/>
  <c r="K804" i="22"/>
  <c r="J809" i="22"/>
  <c r="I814" i="22"/>
  <c r="M804" i="22"/>
  <c r="L809" i="22"/>
  <c r="K814" i="22"/>
  <c r="F804" i="22"/>
  <c r="R808" i="22"/>
  <c r="Q813" i="22"/>
  <c r="P818" i="22"/>
  <c r="K808" i="22"/>
  <c r="J813" i="22"/>
  <c r="I818" i="22"/>
  <c r="Q807" i="22"/>
  <c r="P812" i="22"/>
  <c r="O817" i="22"/>
  <c r="J807" i="22"/>
  <c r="I812" i="22"/>
  <c r="H817" i="22"/>
  <c r="M1047" i="22"/>
  <c r="R1056" i="22"/>
  <c r="K1050" i="22"/>
  <c r="K809" i="22"/>
  <c r="I811" i="22"/>
  <c r="K817" i="22"/>
  <c r="R804" i="22"/>
  <c r="Q809" i="22"/>
  <c r="P814" i="22"/>
  <c r="F805" i="22"/>
  <c r="R809" i="22"/>
  <c r="Q814" i="22"/>
  <c r="H805" i="22"/>
  <c r="G810" i="22"/>
  <c r="F815" i="22"/>
  <c r="N804" i="22"/>
  <c r="M809" i="22"/>
  <c r="L814" i="22"/>
  <c r="G804" i="22"/>
  <c r="F809" i="22"/>
  <c r="R813" i="22"/>
  <c r="Q818" i="22"/>
  <c r="L808" i="22"/>
  <c r="K813" i="22"/>
  <c r="J818" i="22"/>
  <c r="R807" i="22"/>
  <c r="Q812" i="22"/>
  <c r="P817" i="22"/>
  <c r="H822" i="22"/>
  <c r="F831" i="22"/>
  <c r="L1052" i="22"/>
  <c r="M1046" i="22"/>
  <c r="J1055" i="22"/>
  <c r="J814" i="22"/>
  <c r="H816" i="22"/>
  <c r="H808" i="22"/>
  <c r="M805" i="22"/>
  <c r="L810" i="22"/>
  <c r="K815" i="22"/>
  <c r="N805" i="22"/>
  <c r="M810" i="22"/>
  <c r="L815" i="22"/>
  <c r="P805" i="22"/>
  <c r="O810" i="22"/>
  <c r="N815" i="22"/>
  <c r="I805" i="22"/>
  <c r="H810" i="22"/>
  <c r="G815" i="22"/>
  <c r="O804" i="22"/>
  <c r="N809" i="22"/>
  <c r="M814" i="22"/>
  <c r="H804" i="22"/>
  <c r="G809" i="22"/>
  <c r="F814" i="22"/>
  <c r="R818" i="22"/>
  <c r="M808" i="22"/>
  <c r="L813" i="22"/>
  <c r="K818" i="22"/>
  <c r="K1047" i="22"/>
  <c r="K1057" i="22"/>
  <c r="G805" i="22"/>
  <c r="N810" i="22"/>
  <c r="G813" i="22"/>
  <c r="H806" i="22"/>
  <c r="G811" i="22"/>
  <c r="F816" i="22"/>
  <c r="I806" i="22"/>
  <c r="H811" i="22"/>
  <c r="G816" i="22"/>
  <c r="K806" i="22"/>
  <c r="J811" i="22"/>
  <c r="I816" i="22"/>
  <c r="Q805" i="22"/>
  <c r="P810" i="22"/>
  <c r="O815" i="22"/>
  <c r="J805" i="22"/>
  <c r="I810" i="22"/>
  <c r="H815" i="22"/>
  <c r="P804" i="22"/>
  <c r="O809" i="22"/>
  <c r="N814" i="22"/>
  <c r="I804" i="22"/>
  <c r="H809"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D66" i="23" s="1"/>
  <c r="H736" i="22"/>
  <c r="G741" i="22"/>
  <c r="K740" i="22"/>
  <c r="H733" i="22"/>
  <c r="G738" i="22"/>
  <c r="F743" i="22"/>
  <c r="H730" i="22"/>
  <c r="G735" i="22"/>
  <c r="B64" i="23" s="1"/>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C64" i="23" s="1"/>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K70" i="23" s="1"/>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H62" i="23" s="1"/>
  <c r="L733" i="22"/>
  <c r="K738" i="22"/>
  <c r="J743" i="22"/>
  <c r="G731" i="22"/>
  <c r="F736" i="22"/>
  <c r="R740" i="22"/>
  <c r="Q742" i="22"/>
  <c r="O733" i="22"/>
  <c r="N738" i="22"/>
  <c r="M743" i="22"/>
  <c r="O730" i="22"/>
  <c r="N735" i="22"/>
  <c r="M740" i="22"/>
  <c r="R737" i="22"/>
  <c r="M70" i="23" s="1"/>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K72" i="23"/>
  <c r="B62" i="23"/>
  <c r="H73" i="23"/>
  <c r="AM10" i="26"/>
  <c r="AL14" i="26"/>
  <c r="AL15" i="26"/>
  <c r="AM11" i="26"/>
  <c r="AF93" i="23"/>
  <c r="AG87" i="23"/>
  <c r="AG93" i="23" s="1"/>
  <c r="AF101" i="23"/>
  <c r="AG88" i="23"/>
  <c r="AG101" i="23" s="1"/>
  <c r="AF96" i="23"/>
  <c r="AG82" i="23"/>
  <c r="AG96" i="23" s="1"/>
  <c r="AF100" i="23"/>
  <c r="AF99" i="23"/>
  <c r="AG83" i="23"/>
  <c r="AF92" i="23"/>
  <c r="AG86" i="23"/>
  <c r="AG92" i="23" s="1"/>
  <c r="D62" i="23" l="1"/>
  <c r="G61" i="23"/>
  <c r="H60" i="23"/>
  <c r="C66" i="23"/>
  <c r="L70" i="23"/>
  <c r="B73" i="23"/>
  <c r="G70" i="23"/>
  <c r="L60" i="23"/>
  <c r="I62" i="23"/>
  <c r="E70" i="23"/>
  <c r="B61"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<sst xmlns="http://schemas.openxmlformats.org/spreadsheetml/2006/main" count="15073" uniqueCount="1076">
  <si>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</si>
  <si>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</si>
  <si>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</si>
  <si>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</si>
  <si>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</si>
  <si>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</si>
  <si>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</si>
  <si>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</si>
  <si>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</si>
  <si>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</si>
  <si>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</si>
  <si>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</si>
  <si>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</si>
  <si>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</si>
  <si>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</si>
  <si>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</si>
  <si>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</si>
  <si>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</si>
  <si>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</si>
  <si>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</si>
  <si>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</si>
  <si>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</si>
  <si>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</si>
  <si>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</si>
  <si>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</si>
  <si>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</si>
  <si>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</si>
  <si>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</si>
  <si>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</si>
  <si>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</si>
  <si>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</si>
  <si>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</si>
  <si>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</si>
  <si>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</si>
  <si>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</si>
  <si>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</si>
  <si>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</si>
  <si>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</si>
  <si>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</si>
  <si>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</si>
  <si>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</si>
  <si>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</si>
  <si>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</si>
  <si>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</si>
  <si>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</si>
  <si>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</si>
  <si>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</si>
  <si>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</si>
  <si>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</si>
  <si>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</si>
  <si>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</si>
  <si>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</si>
  <si>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</si>
  <si>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</si>
  <si>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</si>
  <si>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</si>
  <si>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</si>
  <si>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</si>
  <si>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</si>
  <si>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</si>
  <si>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</si>
  <si>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</si>
  <si>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</si>
  <si>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</si>
  <si>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</si>
  <si>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</si>
  <si>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</si>
  <si>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</si>
  <si>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</si>
  <si>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</si>
  <si>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</si>
  <si>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</si>
  <si>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</si>
  <si>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</si>
  <si>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</si>
  <si>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</si>
  <si>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</si>
  <si>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</si>
  <si>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</si>
  <si>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</si>
  <si>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</si>
  <si>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</si>
  <si>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</si>
  <si>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</si>
  <si>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</si>
  <si>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</si>
  <si>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</si>
  <si>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</si>
  <si>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</si>
  <si>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</si>
  <si>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</si>
  <si>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</si>
  <si>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</si>
  <si>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</si>
  <si>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</si>
  <si>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</si>
  <si>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</si>
  <si>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</si>
  <si>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</si>
  <si>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</si>
  <si>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</si>
  <si>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</si>
  <si>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</si>
  <si>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</si>
  <si>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</si>
  <si>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</si>
  <si>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</si>
  <si>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</si>
  <si>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</si>
  <si>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</si>
  <si>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</si>
  <si>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</si>
  <si>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</si>
  <si>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</si>
  <si>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</si>
  <si>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</si>
  <si>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</si>
  <si>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</si>
  <si>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</si>
  <si>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</si>
  <si>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</si>
  <si>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</si>
  <si>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</si>
  <si>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</si>
  <si>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</si>
  <si>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</si>
  <si>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</si>
  <si>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</si>
  <si>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</si>
  <si>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</si>
  <si>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</si>
  <si>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</si>
  <si>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</si>
  <si>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</si>
  <si>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</si>
  <si>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</si>
  <si>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</si>
  <si>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</si>
  <si>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</si>
  <si>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</si>
  <si>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</si>
  <si>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</si>
  <si>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</si>
  <si>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</si>
  <si>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</si>
  <si>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</si>
  <si>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</si>
  <si>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</si>
  <si>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</si>
  <si>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</si>
  <si>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</si>
  <si>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</si>
  <si>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</si>
  <si>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</si>
  <si>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</si>
  <si>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</si>
  <si>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</si>
  <si>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</si>
  <si>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</si>
  <si>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</si>
  <si>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</si>
  <si>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</si>
  <si>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</si>
  <si>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</si>
  <si>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</si>
  <si>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</si>
  <si>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</si>
  <si>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</si>
  <si>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</si>
  <si>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</si>
  <si>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</si>
  <si>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</si>
  <si>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</si>
  <si>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</si>
  <si>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</si>
  <si>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</si>
  <si>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</si>
  <si>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</si>
  <si>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</si>
  <si>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</si>
  <si>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</si>
  <si>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</si>
  <si>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</si>
  <si>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</si>
  <si>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</si>
  <si>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</si>
  <si>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</si>
  <si>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</si>
  <si>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</si>
  <si>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</si>
  <si>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</si>
  <si>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</si>
  <si>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</si>
  <si>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</si>
  <si>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</si>
  <si>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</si>
  <si>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</si>
  <si>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</si>
  <si>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</si>
  <si>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</si>
  <si>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</si>
  <si>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</si>
  <si>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</si>
  <si>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</si>
  <si>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</si>
  <si>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</si>
  <si>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</si>
  <si>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</si>
  <si>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</si>
  <si>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</si>
  <si>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</si>
  <si>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</si>
  <si>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</si>
  <si>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</si>
  <si>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</si>
  <si>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</si>
  <si>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</si>
  <si>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</si>
  <si>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</si>
  <si>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</si>
  <si>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</si>
  <si>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</si>
  <si>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</si>
  <si>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</si>
  <si>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</si>
  <si>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</si>
  <si>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</si>
  <si>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</si>
  <si>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</si>
  <si>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</si>
  <si>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</si>
  <si>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</si>
  <si>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</si>
  <si>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</si>
  <si>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</si>
  <si>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</si>
  <si>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</si>
  <si>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</si>
  <si>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</si>
  <si>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</si>
  <si>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</si>
  <si>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</si>
  <si>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</si>
  <si>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</si>
  <si>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</si>
  <si>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</si>
  <si>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</si>
  <si>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</si>
  <si>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</si>
  <si>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</si>
  <si>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</si>
  <si>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</si>
  <si>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</si>
  <si>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</si>
  <si>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</si>
  <si>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</si>
  <si>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</si>
  <si>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</si>
  <si>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</si>
  <si>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</si>
  <si>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</si>
  <si>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</si>
  <si>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</si>
  <si>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</si>
  <si>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</si>
  <si>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</si>
  <si>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</si>
  <si>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</si>
  <si>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</si>
  <si>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</si>
  <si>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</si>
  <si>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</si>
  <si>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</si>
  <si>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</si>
  <si>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</si>
  <si>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</si>
  <si>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</si>
  <si>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</si>
  <si>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</si>
  <si>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</si>
  <si>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</si>
  <si>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</si>
  <si>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</si>
  <si>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</si>
  <si>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</si>
  <si>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</si>
  <si>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</si>
  <si>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</si>
  <si>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</si>
  <si>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</si>
  <si>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</si>
  <si>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</si>
  <si>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</si>
  <si>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</si>
  <si>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</si>
  <si>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</si>
  <si>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</si>
  <si>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</si>
  <si>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</si>
  <si>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</si>
  <si>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</si>
  <si>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</si>
  <si>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</si>
  <si>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</si>
  <si>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</si>
  <si>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</si>
  <si>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</si>
  <si>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</si>
  <si>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</si>
  <si>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</si>
  <si>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</si>
  <si>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</si>
  <si>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</si>
  <si>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</si>
  <si>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</si>
  <si>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</si>
  <si>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</si>
  <si>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</si>
  <si>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</si>
  <si>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</si>
  <si>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</si>
  <si>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</si>
  <si>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</si>
  <si>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</si>
  <si>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</si>
  <si>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</si>
  <si>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</si>
  <si>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</si>
  <si>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</si>
  <si>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</si>
  <si>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</si>
  <si>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</si>
  <si>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</si>
  <si>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</si>
  <si>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</si>
  <si>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</si>
  <si>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</si>
  <si>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</si>
  <si>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</si>
  <si>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</si>
  <si>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</si>
  <si>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</si>
  <si>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</si>
  <si>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</si>
  <si>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</si>
  <si>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</si>
  <si>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</si>
  <si>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</si>
  <si>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</si>
  <si>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</si>
  <si>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</si>
  <si>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</si>
  <si>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</si>
  <si>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</si>
  <si>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</si>
  <si>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</si>
  <si>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</si>
  <si>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</si>
  <si>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</si>
  <si>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</si>
  <si>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</si>
  <si>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</si>
  <si>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</si>
  <si>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</si>
  <si>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</si>
  <si>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</si>
  <si>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</si>
  <si>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</si>
  <si>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</si>
  <si>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</si>
  <si>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</si>
  <si>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</si>
  <si>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</si>
  <si>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</si>
  <si>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</si>
  <si>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</si>
  <si>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</si>
  <si>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</si>
  <si>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</si>
  <si>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</si>
  <si>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</si>
  <si>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</si>
  <si>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</si>
  <si>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</si>
  <si>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</si>
  <si>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</si>
  <si>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</si>
  <si>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</si>
  <si>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</si>
  <si>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</si>
  <si>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</si>
  <si>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</si>
  <si>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</si>
  <si>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</si>
  <si>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</si>
  <si>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</si>
  <si>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</si>
  <si>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</si>
  <si>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</si>
  <si>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</si>
  <si>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</si>
  <si>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</si>
  <si>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</si>
  <si>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</si>
  <si>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</si>
  <si>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</si>
  <si>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</si>
  <si>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</si>
  <si>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</si>
  <si>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</si>
  <si>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</si>
  <si>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</si>
  <si>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</si>
  <si>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</si>
  <si>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</si>
  <si>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</si>
  <si>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</si>
  <si>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</si>
  <si>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</si>
  <si>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</si>
  <si>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</si>
  <si>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</si>
  <si>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</si>
  <si>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</si>
  <si>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</si>
  <si>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</si>
  <si>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</si>
  <si>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</si>
  <si>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</si>
  <si>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</si>
  <si>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</si>
  <si>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</si>
  <si>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</si>
  <si>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</si>
  <si>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</si>
  <si>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</si>
  <si>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</si>
  <si>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</si>
  <si>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</si>
  <si>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</si>
  <si>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</si>
  <si>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</si>
  <si>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</si>
  <si>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</si>
  <si>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</si>
  <si>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</si>
  <si>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</si>
  <si>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</si>
  <si>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</si>
  <si>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</si>
  <si>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</si>
  <si>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</si>
  <si>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</si>
  <si>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</si>
  <si>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</si>
  <si>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</si>
  <si>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</si>
  <si>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</si>
  <si>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</si>
  <si>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</si>
  <si>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</si>
  <si>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</si>
  <si>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</si>
  <si>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</si>
  <si>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</si>
  <si>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</si>
  <si>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</si>
  <si>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</si>
  <si>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</si>
  <si>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</si>
  <si>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</si>
  <si>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</si>
  <si>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</si>
  <si>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</si>
  <si>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</si>
  <si>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</si>
  <si>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</si>
  <si>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</si>
  <si>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</si>
  <si>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</si>
  <si>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</si>
  <si>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</si>
  <si>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</si>
  <si>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</si>
  <si>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</si>
  <si>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</si>
  <si>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</si>
  <si>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</si>
  <si>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</si>
  <si>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</si>
  <si>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</si>
  <si>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</si>
  <si>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</si>
  <si>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</si>
  <si>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</si>
  <si>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</si>
  <si>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</si>
  <si>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</si>
  <si>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</si>
  <si>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</si>
  <si>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</si>
  <si>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</si>
  <si>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</si>
  <si>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</si>
  <si>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</si>
  <si>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</si>
  <si>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</si>
  <si>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</si>
  <si>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</si>
  <si>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</si>
  <si>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</si>
  <si>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</si>
  <si>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</si>
  <si>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</si>
  <si>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</si>
  <si>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</si>
  <si>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</si>
  <si>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</si>
  <si>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</si>
  <si>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</si>
  <si>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</si>
  <si>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</si>
  <si>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</si>
  <si>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</si>
  <si>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</si>
  <si>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</si>
  <si>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</si>
  <si>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</si>
  <si>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</si>
  <si>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</si>
  <si>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</si>
  <si>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</si>
  <si>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</si>
  <si>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</si>
  <si>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</si>
  <si>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</si>
  <si>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</si>
  <si>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</si>
  <si>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</si>
  <si>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</si>
  <si>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</si>
  <si>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</si>
  <si>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</si>
  <si>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</si>
  <si>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</si>
  <si>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</si>
  <si>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</si>
  <si>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</si>
  <si>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</si>
  <si>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</si>
  <si>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</si>
  <si>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</si>
  <si>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</si>
  <si>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</si>
  <si>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</si>
  <si>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</si>
  <si>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</si>
  <si>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</si>
  <si>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</si>
  <si>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</si>
  <si>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</si>
  <si>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</si>
  <si>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</si>
  <si>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</si>
  <si>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</si>
  <si>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</si>
  <si>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</si>
  <si>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</si>
  <si>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</si>
  <si>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</si>
  <si>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</si>
  <si>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</si>
  <si>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</si>
  <si>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</si>
  <si>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</si>
  <si>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</si>
  <si>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</si>
  <si>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</si>
  <si>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</si>
  <si>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</si>
  <si>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</si>
  <si>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</si>
  <si>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</si>
  <si>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</si>
  <si>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</si>
  <si>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</si>
  <si>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</si>
  <si>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</si>
  <si>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</si>
  <si>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</si>
  <si>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</si>
  <si>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</si>
  <si>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</si>
  <si>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</si>
  <si>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</si>
  <si>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</si>
  <si>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</si>
  <si>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</si>
  <si>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</si>
  <si>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</si>
  <si>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</si>
  <si>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</si>
  <si>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</si>
  <si>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</si>
  <si>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</si>
  <si>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</si>
  <si>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</si>
  <si>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</si>
  <si>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</si>
  <si>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</si>
  <si>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</si>
  <si>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</si>
  <si>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</si>
  <si>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</si>
  <si>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</si>
  <si>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</si>
  <si>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</si>
  <si>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</si>
  <si>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</si>
  <si>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</si>
  <si>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</si>
  <si>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</si>
  <si>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</si>
  <si>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</si>
  <si>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</si>
  <si>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</si>
  <si>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</si>
  <si>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</si>
  <si>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</si>
  <si>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</si>
  <si>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</si>
  <si>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</si>
  <si>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</si>
  <si>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</si>
  <si>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</si>
  <si>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</si>
  <si>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</si>
  <si>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</si>
  <si>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</si>
  <si>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</si>
  <si>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</si>
  <si>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</si>
  <si>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</si>
  <si>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</si>
  <si>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</si>
  <si>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</si>
  <si>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</si>
  <si>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</si>
  <si>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</si>
  <si>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</si>
  <si>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</si>
  <si>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</si>
  <si>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</si>
  <si>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</si>
  <si>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</si>
  <si>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</si>
  <si>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</si>
  <si>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</si>
  <si>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</si>
  <si>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</si>
  <si>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</si>
  <si>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</si>
  <si>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</si>
  <si>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</si>
  <si>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</si>
  <si>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</si>
  <si>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</si>
  <si>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</si>
  <si>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</si>
  <si>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</si>
  <si>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</si>
  <si>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</si>
  <si>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</si>
  <si>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</si>
  <si>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</si>
  <si>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</si>
  <si>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</si>
  <si>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</si>
  <si>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</si>
  <si>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</si>
  <si>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</si>
  <si>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</si>
  <si>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</si>
  <si>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</si>
  <si>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</si>
  <si>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</si>
  <si>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</si>
  <si>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</si>
  <si>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</si>
  <si>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</si>
  <si>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</si>
  <si>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</si>
  <si>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</si>
  <si>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</si>
  <si>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</si>
  <si>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</si>
  <si>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</si>
  <si>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</si>
  <si>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</si>
  <si>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</si>
  <si>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</si>
  <si>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</si>
  <si>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</si>
  <si>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</si>
  <si>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</si>
  <si>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</si>
  <si>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</si>
  <si>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</si>
  <si>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</si>
  <si>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</si>
  <si>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</si>
  <si>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</si>
  <si>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</si>
  <si>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</si>
  <si>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</si>
  <si>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</si>
  <si>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</si>
  <si>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</si>
  <si>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</si>
  <si>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</si>
  <si>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</si>
  <si>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</si>
  <si>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</si>
  <si>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</si>
  <si>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</si>
  <si>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</si>
  <si>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</si>
  <si>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</si>
  <si>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</si>
  <si>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</si>
  <si>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</si>
  <si>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</si>
  <si>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</si>
  <si>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</si>
  <si>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</si>
  <si>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</si>
  <si>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</si>
  <si>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</si>
  <si>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</si>
  <si>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</si>
  <si>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</si>
  <si>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</si>
  <si>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</si>
  <si>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</si>
  <si>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</si>
  <si>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</si>
  <si>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</si>
  <si>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</si>
  <si>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</si>
  <si>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</si>
  <si>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</si>
  <si>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</si>
  <si>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</si>
  <si>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</si>
  <si>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</si>
  <si>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</si>
  <si>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</si>
  <si>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</si>
  <si>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</si>
  <si>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</si>
  <si>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</si>
  <si>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</si>
  <si>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</si>
  <si>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</si>
  <si>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</si>
  <si>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</si>
  <si>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</si>
  <si>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</si>
  <si>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</si>
  <si>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</si>
  <si>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</si>
  <si>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</si>
  <si>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</si>
  <si>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</si>
  <si>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</si>
  <si>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</si>
  <si>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</si>
  <si>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</si>
  <si>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</si>
  <si>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</si>
  <si>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</si>
  <si>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</si>
  <si>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</si>
  <si>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</si>
  <si>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</si>
  <si>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</si>
  <si>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</si>
  <si>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</si>
  <si>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</si>
  <si>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</si>
  <si>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</si>
  <si>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</si>
  <si>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</si>
  <si>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</si>
  <si>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</si>
  <si>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</si>
  <si>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</si>
  <si>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</si>
  <si>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</si>
  <si>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</si>
  <si>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</si>
  <si>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</si>
  <si>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</si>
  <si>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</si>
  <si>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</si>
  <si>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</si>
  <si>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</si>
  <si>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</si>
  <si>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</si>
  <si>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</si>
  <si>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</si>
  <si>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</si>
  <si>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</si>
  <si>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</si>
  <si>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</si>
  <si>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</si>
  <si>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</si>
  <si>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</si>
  <si>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</si>
  <si>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</si>
  <si>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</si>
  <si>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</si>
  <si>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</si>
  <si>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</si>
  <si>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</si>
  <si>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</si>
  <si>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</si>
  <si>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</si>
  <si>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</si>
  <si>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</si>
  <si>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</si>
  <si>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</si>
  <si>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</si>
  <si>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</si>
  <si>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</si>
  <si>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</si>
  <si>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</si>
  <si>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</si>
  <si>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</si>
  <si>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</si>
  <si>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</si>
  <si>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</si>
  <si>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</si>
  <si>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</si>
  <si>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</si>
  <si>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</si>
  <si>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</si>
  <si>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</si>
  <si>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</si>
  <si>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</si>
  <si>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</si>
  <si>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</si>
  <si>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</si>
  <si>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</si>
  <si>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</si>
  <si>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</si>
  <si>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</si>
  <si>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</si>
  <si>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</si>
  <si>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</si>
  <si>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</si>
  <si>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</si>
  <si>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</si>
  <si>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</si>
  <si>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</si>
  <si>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</si>
  <si>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</si>
  <si>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</si>
  <si>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</si>
  <si>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</si>
  <si>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</si>
  <si>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</si>
  <si>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</si>
  <si>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</si>
  <si>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</si>
  <si>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</si>
  <si>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</si>
  <si>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</si>
  <si>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</si>
  <si>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</si>
  <si>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</si>
  <si>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</si>
  <si>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</si>
  <si>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</si>
  <si>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</si>
  <si>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</si>
  <si>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</si>
  <si>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</si>
  <si>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</si>
  <si>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</si>
  <si>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</si>
  <si>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</si>
  <si>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</si>
  <si>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</si>
  <si>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</si>
  <si>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</si>
  <si>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</si>
  <si>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</si>
  <si>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</si>
  <si>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</si>
  <si>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</si>
  <si>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</si>
  <si>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</si>
  <si>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</si>
  <si>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</si>
  <si>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</si>
  <si>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</si>
  <si>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</si>
  <si>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</si>
  <si>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</si>
  <si>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</si>
  <si>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</si>
  <si>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</si>
  <si>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</si>
  <si>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</si>
  <si>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</si>
  <si>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</si>
  <si>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</si>
  <si>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</si>
  <si>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</si>
  <si>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</si>
  <si>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</si>
  <si>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</si>
  <si>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</si>
  <si>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</si>
  <si>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</si>
  <si>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</si>
  <si>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</si>
  <si>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</si>
  <si>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</si>
  <si>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</si>
  <si>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</si>
  <si>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</si>
  <si>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</si>
  <si>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</si>
  <si>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</si>
  <si>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</si>
  <si>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</si>
  <si>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</si>
  <si>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</si>
  <si>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</si>
  <si>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</si>
  <si>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</si>
  <si>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</si>
  <si>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</si>
  <si>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</si>
  <si>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</si>
  <si>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</si>
  <si>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</si>
  <si>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</si>
  <si>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</si>
  <si>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</si>
  <si>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</si>
  <si>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</si>
  <si>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</si>
  <si>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</si>
  <si>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</si>
  <si>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</si>
  <si>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</si>
  <si>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</si>
  <si>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</si>
  <si>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</si>
  <si>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</si>
  <si>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</si>
  <si>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</si>
  <si>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</si>
  <si>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</si>
  <si>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</si>
  <si>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</si>
  <si>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</si>
  <si>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</si>
  <si>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</si>
  <si>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</si>
  <si>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</si>
  <si>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</si>
  <si>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</si>
  <si>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</si>
  <si>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</si>
  <si>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</si>
  <si>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</si>
  <si>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</si>
  <si>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</si>
  <si>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</si>
  <si>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</si>
  <si>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</si>
  <si>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</si>
  <si>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</si>
  <si>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</si>
  <si>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</si>
  <si>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</si>
  <si>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</si>
  <si>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</si>
  <si>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</si>
  <si>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</si>
  <si>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</si>
  <si>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</si>
  <si>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</si>
  <si>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</si>
  <si>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</si>
  <si>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</si>
  <si>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</si>
  <si>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</si>
  <si>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</si>
  <si>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</si>
  <si>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</si>
  <si>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</si>
  <si>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</si>
  <si>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</si>
  <si>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</si>
  <si>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</si>
  <si>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</si>
  <si>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</si>
  <si>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</si>
  <si>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</si>
  <si>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</si>
  <si>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</si>
  <si>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</si>
  <si>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</si>
  <si>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</si>
  <si>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</si>
  <si>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</si>
  <si>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</si>
  <si>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</si>
  <si>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</si>
  <si>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</si>
  <si>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</si>
  <si>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</si>
  <si>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</si>
  <si>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</si>
  <si>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</si>
  <si>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</si>
  <si>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</si>
  <si>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</si>
  <si>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</si>
  <si>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</si>
  <si>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</si>
  <si>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</si>
  <si>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</si>
  <si>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</si>
  <si>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</si>
  <si>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</si>
  <si>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</si>
  <si>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</si>
  <si>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</si>
  <si>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</si>
  <si>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</si>
  <si>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</si>
  <si>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</si>
  <si>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</si>
  <si>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</si>
  <si>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</si>
  <si>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</si>
  <si>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</si>
  <si>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</si>
  <si>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</si>
  <si>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</si>
  <si>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</si>
  <si>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</si>
  <si>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</si>
  <si>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</si>
  <si>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</si>
  <si>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</si>
  <si>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r>
      <rPr>
        <b/>
        <sz val="6"/>
        <rFont val="Arial"/>
        <family val="2"/>
      </rPr>
      <t xml:space="preserve">Electricity Supply (billion kilowatthours)
</t>
    </r>
    <r>
      <rPr>
        <sz val="6"/>
        <rFont val="Arial"/>
        <family val="2"/>
      </rPr>
      <t xml:space="preserve">Electricity generation (a) ....................           </t>
    </r>
    <r>
      <rPr>
        <b/>
        <sz val="6"/>
        <rFont val="Arial"/>
        <family val="2"/>
      </rPr>
      <t xml:space="preserve">987          984       1,209
</t>
    </r>
    <r>
      <rPr>
        <sz val="6"/>
        <rFont val="Arial"/>
        <family val="2"/>
      </rPr>
      <t xml:space="preserve">Electric power sector .......................          </t>
    </r>
    <r>
      <rPr>
        <b/>
        <sz val="6"/>
        <rFont val="Arial"/>
        <family val="2"/>
      </rPr>
      <t xml:space="preserve">949          947       1,168
</t>
    </r>
    <r>
      <rPr>
        <sz val="6"/>
        <rFont val="Arial"/>
        <family val="2"/>
      </rPr>
      <t xml:space="preserve">Industrial sector ...............................             </t>
    </r>
    <r>
      <rPr>
        <b/>
        <sz val="6"/>
        <rFont val="Arial"/>
        <family val="2"/>
      </rPr>
      <t xml:space="preserve">35            33             36
</t>
    </r>
    <r>
      <rPr>
        <sz val="6"/>
        <rFont val="Arial"/>
        <family val="2"/>
      </rPr>
      <t xml:space="preserve">Commercial sector ..........................               </t>
    </r>
    <r>
      <rPr>
        <b/>
        <sz val="6"/>
        <rFont val="Arial"/>
        <family val="2"/>
      </rPr>
      <t xml:space="preserve">4               4               5
</t>
    </r>
    <r>
      <rPr>
        <sz val="6"/>
        <rFont val="Arial"/>
        <family val="2"/>
      </rPr>
      <t xml:space="preserve">Net imports   .......................................               </t>
    </r>
    <r>
      <rPr>
        <b/>
        <sz val="6"/>
        <rFont val="Arial"/>
        <family val="2"/>
      </rPr>
      <t xml:space="preserve">8               6               3
</t>
    </r>
    <r>
      <rPr>
        <sz val="6"/>
        <rFont val="Arial"/>
        <family val="2"/>
      </rPr>
      <t xml:space="preserve">Total utility-scale power supply ..........           </t>
    </r>
    <r>
      <rPr>
        <b/>
        <sz val="6"/>
        <rFont val="Arial"/>
        <family val="2"/>
      </rPr>
      <t xml:space="preserve">995          990       1,212
</t>
    </r>
    <r>
      <rPr>
        <sz val="6"/>
        <rFont val="Arial"/>
        <family val="2"/>
      </rPr>
      <t xml:space="preserve">Losses and Unaccounted for (b)  .......             </t>
    </r>
    <r>
      <rPr>
        <b/>
        <sz val="6"/>
        <rFont val="Arial"/>
        <family val="2"/>
      </rPr>
      <t xml:space="preserve">42            52             51
</t>
    </r>
    <r>
      <rPr>
        <sz val="6"/>
        <rFont val="Arial"/>
        <family val="2"/>
      </rPr>
      <t xml:space="preserve">Small-scale solar generation (c) ........             </t>
    </r>
    <r>
      <rPr>
        <b/>
        <sz val="6"/>
        <rFont val="Arial"/>
        <family val="2"/>
      </rPr>
      <t xml:space="preserve">14            22             22
</t>
    </r>
    <r>
      <rPr>
        <sz val="6"/>
        <rFont val="Arial"/>
        <family val="2"/>
      </rPr>
      <t xml:space="preserve">Residential sector  ...........................            </t>
    </r>
    <r>
      <rPr>
        <b/>
        <sz val="6"/>
        <rFont val="Arial"/>
        <family val="2"/>
      </rPr>
      <t xml:space="preserve">10            15             15
</t>
    </r>
    <r>
      <rPr>
        <sz val="6"/>
        <rFont val="Arial"/>
        <family val="2"/>
      </rPr>
      <t xml:space="preserve">Commercial sector  .........................               </t>
    </r>
    <r>
      <rPr>
        <b/>
        <sz val="6"/>
        <rFont val="Arial"/>
        <family val="2"/>
      </rPr>
      <t xml:space="preserve">4               6               6
</t>
    </r>
    <r>
      <rPr>
        <sz val="6"/>
        <rFont val="Arial"/>
        <family val="2"/>
      </rPr>
      <t xml:space="preserve">Industrial sector  ..............................               </t>
    </r>
    <r>
      <rPr>
        <b/>
        <sz val="6"/>
        <rFont val="Arial"/>
        <family val="2"/>
      </rPr>
      <t xml:space="preserve">1               1               1
</t>
    </r>
    <r>
      <rPr>
        <b/>
        <sz val="6"/>
        <rFont val="Arial"/>
        <family val="2"/>
      </rPr>
      <t xml:space="preserve">Electricity Consumption (billion kilowatthours unless noted)
</t>
    </r>
    <r>
      <rPr>
        <sz val="6"/>
        <rFont val="Arial"/>
        <family val="2"/>
      </rPr>
      <t xml:space="preserve">Sales to Ultimate Customers .............           </t>
    </r>
    <r>
      <rPr>
        <b/>
        <sz val="6"/>
        <rFont val="Arial"/>
        <family val="2"/>
      </rPr>
      <t xml:space="preserve">919          906       1,124
</t>
    </r>
    <r>
      <rPr>
        <sz val="6"/>
        <rFont val="Arial"/>
        <family val="2"/>
      </rPr>
      <t xml:space="preserve">Residential Sector ...........................           </t>
    </r>
    <r>
      <rPr>
        <b/>
        <sz val="6"/>
        <rFont val="Arial"/>
        <family val="2"/>
      </rPr>
      <t xml:space="preserve">355          319           455
</t>
    </r>
    <r>
      <rPr>
        <sz val="6"/>
        <rFont val="Arial"/>
        <family val="2"/>
      </rPr>
      <t xml:space="preserve">Commercial Sector .........................           </t>
    </r>
    <r>
      <rPr>
        <b/>
        <sz val="6"/>
        <rFont val="Arial"/>
        <family val="2"/>
      </rPr>
      <t xml:space="preserve">322          330           392
</t>
    </r>
    <r>
      <rPr>
        <sz val="6"/>
        <rFont val="Arial"/>
        <family val="2"/>
      </rPr>
      <t xml:space="preserve">Industrial Sector ..............................           </t>
    </r>
    <r>
      <rPr>
        <b/>
        <sz val="6"/>
        <rFont val="Arial"/>
        <family val="2"/>
      </rPr>
      <t xml:space="preserve">239          256           275
</t>
    </r>
    <r>
      <rPr>
        <sz val="6"/>
        <rFont val="Arial"/>
        <family val="2"/>
      </rPr>
      <t xml:space="preserve">Transportation Sector ......................              </t>
    </r>
    <r>
      <rPr>
        <b/>
        <sz val="6"/>
        <rFont val="Arial"/>
        <family val="2"/>
      </rPr>
      <t xml:space="preserve">2               2               2
</t>
    </r>
    <r>
      <rPr>
        <sz val="6"/>
        <rFont val="Arial"/>
        <family val="2"/>
      </rPr>
      <t xml:space="preserve">Direct Use (d) .....................................             </t>
    </r>
    <r>
      <rPr>
        <b/>
        <sz val="6"/>
        <rFont val="Arial"/>
        <family val="2"/>
      </rPr>
      <t xml:space="preserve">34            33             36
</t>
    </r>
    <r>
      <rPr>
        <sz val="6"/>
        <rFont val="Arial"/>
        <family val="2"/>
      </rPr>
      <t xml:space="preserve">Total Consumption  ............................           </t>
    </r>
    <r>
      <rPr>
        <b/>
        <sz val="6"/>
        <rFont val="Arial"/>
        <family val="2"/>
      </rPr>
      <t xml:space="preserve">953          939       1,161
</t>
    </r>
    <r>
      <rPr>
        <sz val="6"/>
        <rFont val="Arial"/>
        <family val="2"/>
      </rPr>
      <t xml:space="preserve">Average residential electricity
</t>
    </r>
    <r>
      <rPr>
        <sz val="6"/>
        <rFont val="Arial"/>
        <family val="2"/>
      </rPr>
      <t xml:space="preserve">usage per customer (kWh) .................       </t>
    </r>
    <r>
      <rPr>
        <b/>
        <sz val="6"/>
        <rFont val="Arial"/>
        <family val="2"/>
      </rPr>
      <t xml:space="preserve">2,530       2,268       3,243
</t>
    </r>
    <r>
      <rPr>
        <b/>
        <sz val="6"/>
        <rFont val="Arial"/>
        <family val="2"/>
      </rPr>
      <t xml:space="preserve">End-of-period Fuel Inventories Held by Electric Power Sector
</t>
    </r>
    <r>
      <rPr>
        <sz val="6"/>
        <rFont val="Arial"/>
        <family val="2"/>
      </rPr>
      <t xml:space="preserve">Coal (mmst) ........................................       </t>
    </r>
    <r>
      <rPr>
        <b/>
        <sz val="6"/>
        <rFont val="Arial"/>
        <family val="2"/>
      </rPr>
      <t xml:space="preserve">109.0       127.7       116.6
</t>
    </r>
    <r>
      <rPr>
        <sz val="6"/>
        <rFont val="Arial"/>
        <family val="2"/>
      </rPr>
      <t xml:space="preserve">Residual Fuel (mmb) ..........................            </t>
    </r>
    <r>
      <rPr>
        <b/>
        <sz val="6"/>
        <rFont val="Arial"/>
        <family val="2"/>
      </rPr>
      <t xml:space="preserve">6.1           6.2           6.4
</t>
    </r>
    <r>
      <rPr>
        <sz val="6"/>
        <rFont val="Arial"/>
        <family val="2"/>
      </rPr>
      <t xml:space="preserve">Distillate Fuel (mmb) ..........................          </t>
    </r>
    <r>
      <rPr>
        <b/>
        <sz val="6"/>
        <rFont val="Arial"/>
        <family val="2"/>
      </rPr>
      <t xml:space="preserve">17.0         16.9         16.1
</t>
    </r>
    <r>
      <rPr>
        <b/>
        <sz val="6"/>
        <rFont val="Arial"/>
        <family val="2"/>
      </rPr>
      <t xml:space="preserve">Prices
</t>
    </r>
    <r>
      <rPr>
        <b/>
        <sz val="6"/>
        <rFont val="Arial"/>
        <family val="2"/>
      </rPr>
      <t xml:space="preserve">Power Generation Fuel Costs (dollars per million Btu)
</t>
    </r>
    <r>
      <rPr>
        <sz val="6"/>
        <rFont val="Arial"/>
        <family val="2"/>
      </rPr>
      <t xml:space="preserve">Coal .................................................          </t>
    </r>
    <r>
      <rPr>
        <b/>
        <sz val="6"/>
        <rFont val="Arial"/>
        <family val="2"/>
      </rPr>
      <t xml:space="preserve">2.57         2.49         2.51
</t>
    </r>
    <r>
      <rPr>
        <sz val="6"/>
        <rFont val="Arial"/>
        <family val="2"/>
      </rPr>
      <t xml:space="preserve">Natural Gas .....................................          </t>
    </r>
    <r>
      <rPr>
        <b/>
        <sz val="6"/>
        <rFont val="Arial"/>
        <family val="2"/>
      </rPr>
      <t xml:space="preserve">4.98         2.60         2.92
</t>
    </r>
    <r>
      <rPr>
        <sz val="6"/>
        <rFont val="Arial"/>
        <family val="2"/>
      </rPr>
      <t xml:space="preserve">Residual Fuel Oil .............................        </t>
    </r>
    <r>
      <rPr>
        <b/>
        <sz val="6"/>
        <rFont val="Arial"/>
        <family val="2"/>
      </rPr>
      <t xml:space="preserve">19.23       17.88       19.17
</t>
    </r>
    <r>
      <rPr>
        <sz val="6"/>
        <rFont val="Arial"/>
        <family val="2"/>
      </rPr>
      <t xml:space="preserve">Distillate Fuel Oil .............................        </t>
    </r>
    <r>
      <rPr>
        <b/>
        <sz val="6"/>
        <rFont val="Arial"/>
        <family val="2"/>
      </rPr>
      <t xml:space="preserve">22.84       19.91       22.08
</t>
    </r>
    <r>
      <rPr>
        <b/>
        <sz val="6"/>
        <rFont val="Arial"/>
        <family val="2"/>
      </rPr>
      <t xml:space="preserve">Prices to Ultimate Customers (cents per kilowatthour)
</t>
    </r>
    <r>
      <rPr>
        <sz val="6"/>
        <rFont val="Arial"/>
        <family val="2"/>
      </rPr>
      <t xml:space="preserve">Residential Sector ...........................        </t>
    </r>
    <r>
      <rPr>
        <b/>
        <sz val="6"/>
        <rFont val="Arial"/>
        <family val="2"/>
      </rPr>
      <t xml:space="preserve">15.77       16.12       16.02
</t>
    </r>
    <r>
      <rPr>
        <sz val="6"/>
        <rFont val="Arial"/>
        <family val="2"/>
      </rPr>
      <t xml:space="preserve">Commercial Sector .........................        </t>
    </r>
    <r>
      <rPr>
        <b/>
        <sz val="6"/>
        <rFont val="Arial"/>
        <family val="2"/>
      </rPr>
      <t xml:space="preserve">12.64       12.45       13.18
</t>
    </r>
    <r>
      <rPr>
        <sz val="6"/>
        <rFont val="Arial"/>
        <family val="2"/>
      </rPr>
      <t xml:space="preserve">Industrial Sector ..............................          </t>
    </r>
    <r>
      <rPr>
        <b/>
        <sz val="6"/>
        <rFont val="Arial"/>
        <family val="2"/>
      </rPr>
      <t xml:space="preserve">8.06         7.74         8.55
</t>
    </r>
    <r>
      <rPr>
        <b/>
        <sz val="6"/>
        <rFont val="Arial"/>
        <family val="2"/>
      </rPr>
      <t xml:space="preserve">Wholesale Electricity Prices (dollars per megawatthour)
</t>
    </r>
    <r>
      <rPr>
        <sz val="6"/>
        <rFont val="Arial"/>
        <family val="2"/>
      </rPr>
      <t xml:space="preserve">ERCOT North hub ...........................        </t>
    </r>
    <r>
      <rPr>
        <b/>
        <sz val="6"/>
        <rFont val="Arial"/>
        <family val="2"/>
      </rPr>
      <t xml:space="preserve">28.05       57.27     188.81
</t>
    </r>
    <r>
      <rPr>
        <sz val="6"/>
        <rFont val="Arial"/>
        <family val="2"/>
      </rPr>
      <t xml:space="preserve">CAISO SP15 zone ..........................        </t>
    </r>
    <r>
      <rPr>
        <b/>
        <sz val="6"/>
        <rFont val="Arial"/>
        <family val="2"/>
      </rPr>
      <t xml:space="preserve">92.54       30.00       67.59
</t>
    </r>
    <r>
      <rPr>
        <sz val="6"/>
        <rFont val="Arial"/>
        <family val="2"/>
      </rPr>
      <t xml:space="preserve">ISO-NE Internal hub ........................        </t>
    </r>
    <r>
      <rPr>
        <b/>
        <sz val="6"/>
        <rFont val="Arial"/>
        <family val="2"/>
      </rPr>
      <t xml:space="preserve">52.63       32.55       40.41
</t>
    </r>
    <r>
      <rPr>
        <sz val="6"/>
        <rFont val="Arial"/>
        <family val="2"/>
      </rPr>
      <t xml:space="preserve">NYISO Hudson Valley zone ............        </t>
    </r>
    <r>
      <rPr>
        <b/>
        <sz val="6"/>
        <rFont val="Arial"/>
        <family val="2"/>
      </rPr>
      <t xml:space="preserve">44.65       31.38       39.45
</t>
    </r>
    <r>
      <rPr>
        <sz val="6"/>
        <rFont val="Arial"/>
        <family val="2"/>
      </rPr>
      <t xml:space="preserve">PJM Western hub ...........................        </t>
    </r>
    <r>
      <rPr>
        <b/>
        <sz val="6"/>
        <rFont val="Arial"/>
        <family val="2"/>
      </rPr>
      <t xml:space="preserve">36.49       35.41       43.27
</t>
    </r>
    <r>
      <rPr>
        <sz val="6"/>
        <rFont val="Arial"/>
        <family val="2"/>
      </rPr>
      <t xml:space="preserve">Midcontinent ISO Illinois hub ...........        </t>
    </r>
    <r>
      <rPr>
        <b/>
        <sz val="6"/>
        <rFont val="Arial"/>
        <family val="2"/>
      </rPr>
      <t xml:space="preserve">31.39       32.13       40.60
</t>
    </r>
    <r>
      <rPr>
        <sz val="6"/>
        <rFont val="Arial"/>
        <family val="2"/>
      </rPr>
      <t xml:space="preserve">SPP ISO South hub ........................        </t>
    </r>
    <r>
      <rPr>
        <b/>
        <sz val="6"/>
        <rFont val="Arial"/>
        <family val="2"/>
      </rPr>
      <t xml:space="preserve">28.96       34.56       46.96
</t>
    </r>
    <r>
      <rPr>
        <sz val="6"/>
        <rFont val="Arial"/>
        <family val="2"/>
      </rPr>
      <t xml:space="preserve">SERC index, Into Southern .............        </t>
    </r>
    <r>
      <rPr>
        <b/>
        <sz val="6"/>
        <rFont val="Arial"/>
        <family val="2"/>
      </rPr>
      <t xml:space="preserve">30.53       31.66       36.45
</t>
    </r>
    <r>
      <rPr>
        <sz val="6"/>
        <rFont val="Arial"/>
        <family val="2"/>
      </rPr>
      <t xml:space="preserve">FRCC index, Florida Reliability .......        </t>
    </r>
    <r>
      <rPr>
        <b/>
        <sz val="6"/>
        <rFont val="Arial"/>
        <family val="2"/>
      </rPr>
      <t xml:space="preserve">30.31       33.06       36.79
</t>
    </r>
    <r>
      <rPr>
        <sz val="6"/>
        <rFont val="Arial"/>
        <family val="2"/>
      </rPr>
      <t xml:space="preserve">Northwest index, Mid-Columbia ......      </t>
    </r>
    <r>
      <rPr>
        <b/>
        <sz val="6"/>
        <rFont val="Arial"/>
        <family val="2"/>
      </rPr>
      <t xml:space="preserve">105.99       58.61       82.36
</t>
    </r>
    <r>
      <rPr>
        <sz val="6"/>
        <rFont val="Arial"/>
        <family val="2"/>
      </rPr>
      <t xml:space="preserve">Southwest index, Palo Verde ..........        </t>
    </r>
    <r>
      <rPr>
        <b/>
        <sz val="6"/>
        <rFont val="Arial"/>
        <family val="2"/>
      </rPr>
      <t>84.19       31.60       71.95</t>
    </r>
  </si>
  <si>
    <r>
      <rPr>
        <b/>
        <sz val="6"/>
        <rFont val="Arial"/>
        <family val="2"/>
      </rPr>
      <t>Q4</t>
    </r>
  </si>
  <si>
    <r>
      <rPr>
        <b/>
        <sz val="6"/>
        <rFont val="Arial"/>
        <family val="2"/>
      </rPr>
      <t>Q3</t>
    </r>
  </si>
  <si>
    <r>
      <rPr>
        <b/>
        <sz val="6"/>
        <rFont val="Arial"/>
        <family val="2"/>
      </rPr>
      <t>Q2</t>
    </r>
  </si>
  <si>
    <r>
      <rPr>
        <b/>
        <sz val="6"/>
        <rFont val="Arial"/>
        <family val="2"/>
      </rPr>
      <t>Q1</t>
    </r>
  </si>
  <si>
    <r>
      <rPr>
        <b/>
        <sz val="6"/>
        <rFont val="Arial"/>
        <family val="2"/>
      </rPr>
      <t>Year</t>
    </r>
  </si>
  <si>
    <r>
      <rPr>
        <b/>
        <sz val="7.5"/>
        <rFont val="Arial"/>
        <family val="2"/>
      </rPr>
      <t xml:space="preserve">Table 7a.  U.S. Electricity Industry Overview
</t>
    </r>
    <r>
      <rPr>
        <sz val="7.5"/>
        <rFont val="Arial"/>
        <family val="2"/>
      </rPr>
      <t>U.S. Energy Information Administration  |  Short-Term Energy Outlook - March 2024</t>
    </r>
  </si>
  <si>
    <t>https://www.eia.gov/outlooks/steo/tables/pdf/7atab.pdf</t>
  </si>
  <si>
    <t>Short-Term Energy Outlook</t>
  </si>
  <si>
    <t>Table 7</t>
  </si>
  <si>
    <t>March 2024</t>
  </si>
  <si>
    <t>2024USD</t>
  </si>
  <si>
    <t>2012 USD/2023 USD</t>
  </si>
  <si>
    <t>2012USD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</si>
</sst>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0.0"/>
    <numFmt numFmtId="166" formatCode="0.000"/>
    <numFmt numFmtId="167" formatCode="_(* #,##0_);_(* \(#,##0\);_(* &quot;-&quot;??_);_(@_)"/>
    <numFmt numFmtId="168" formatCode="0.0"/>
  </numFmts>
  <fonts count="6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
      <sz val="6"/>
      <name val="Arial"/>
      <family val="2"/>
    </font>
    <font>
      <b/>
      <sz val="6"/>
      <name val="Arial"/>
      <family val="2"/>
    </font>
    <font>
      <i/>
      <sz val="6"/>
      <color rgb="FF000000"/>
      <name val="Arial"/>
      <family val="2"/>
    </font>
    <font>
      <b/>
      <sz val="6"/>
      <color rgb="FF000000"/>
      <name val="Arial"/>
      <family val="2"/>
    </font>
    <font>
      <b/>
      <sz val="7.5"/>
      <name val="Arial"/>
      <family val="2"/>
    </font>
    <font>
      <sz val="7.5"/>
      <name val="Arial"/>
      <family val="2"/>
    </font>
    <font>
      <b/>
      <sz val="10"/>
      <color rgb="FF000000"/>
      <name val="Times New Roman"/>
      <family val="1"/>
    </font>
  </fonts>
  <fills count="31">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
      <patternFill patternType="solid">
        <fgColor theme="9"/>
        <bgColor indexed="64"/>
      </patternFill>
    </fill>
  </fills>
  <borders count="23">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7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53" fillId="0" borderId="0" xfId="43" applyAlignment="1">
      <alignment horizontal="left" vertical="top"/>
    </xf>
    <xf numFmtId="0" fontId="53" fillId="0" borderId="0" xfId="43" applyAlignment="1">
      <alignment horizontal="left" wrapText="1"/>
    </xf>
    <xf numFmtId="2" fontId="56" fillId="0" borderId="11" xfId="43" applyNumberFormat="1" applyFont="1" applyBorder="1" applyAlignment="1">
      <alignment horizontal="right" vertical="top" shrinkToFit="1"/>
    </xf>
    <xf numFmtId="2" fontId="56" fillId="0" borderId="13" xfId="43" applyNumberFormat="1" applyFont="1" applyBorder="1" applyAlignment="1">
      <alignment horizontal="right" vertical="top" shrinkToFit="1"/>
    </xf>
    <xf numFmtId="2" fontId="57" fillId="0" borderId="11" xfId="43" applyNumberFormat="1" applyFont="1" applyBorder="1" applyAlignment="1">
      <alignment horizontal="right" vertical="top" shrinkToFit="1"/>
    </xf>
    <xf numFmtId="2" fontId="56" fillId="0" borderId="0" xfId="43" applyNumberFormat="1" applyFont="1" applyAlignment="1">
      <alignment horizontal="right" vertical="top" shrinkToFit="1"/>
    </xf>
    <xf numFmtId="2" fontId="57" fillId="0" borderId="14" xfId="43" applyNumberFormat="1" applyFont="1" applyBorder="1" applyAlignment="1">
      <alignment horizontal="right" vertical="top" shrinkToFit="1"/>
    </xf>
    <xf numFmtId="2" fontId="56" fillId="0" borderId="15" xfId="43" applyNumberFormat="1" applyFont="1" applyBorder="1" applyAlignment="1">
      <alignment horizontal="right" vertical="top" shrinkToFit="1"/>
    </xf>
    <xf numFmtId="2" fontId="57" fillId="0" borderId="0" xfId="43" applyNumberFormat="1" applyFont="1" applyAlignment="1">
      <alignment horizontal="right" vertical="top" shrinkToFit="1"/>
    </xf>
    <xf numFmtId="0" fontId="53" fillId="0" borderId="0" xfId="43" applyAlignment="1">
      <alignment horizontal="left" vertical="center" wrapText="1"/>
    </xf>
    <xf numFmtId="2" fontId="56" fillId="0" borderId="0" xfId="43" applyNumberFormat="1" applyFont="1" applyAlignment="1">
      <alignment horizontal="right" vertical="center" shrinkToFit="1"/>
    </xf>
    <xf numFmtId="2" fontId="57" fillId="0" borderId="14" xfId="43" applyNumberFormat="1" applyFont="1" applyBorder="1" applyAlignment="1">
      <alignment horizontal="right" vertical="center" shrinkToFit="1"/>
    </xf>
    <xf numFmtId="2" fontId="56" fillId="0" borderId="15" xfId="43" applyNumberFormat="1" applyFont="1" applyBorder="1" applyAlignment="1">
      <alignment horizontal="right" vertical="center" shrinkToFit="1"/>
    </xf>
    <xf numFmtId="2" fontId="57" fillId="0" borderId="0" xfId="43" applyNumberFormat="1" applyFont="1" applyAlignment="1">
      <alignment horizontal="right" vertical="center" shrinkToFit="1"/>
    </xf>
    <xf numFmtId="168" fontId="56" fillId="0" borderId="0" xfId="43" applyNumberFormat="1" applyFont="1" applyAlignment="1">
      <alignment horizontal="right" vertical="top" shrinkToFit="1"/>
    </xf>
    <xf numFmtId="168" fontId="57" fillId="0" borderId="14" xfId="43" applyNumberFormat="1" applyFont="1" applyBorder="1" applyAlignment="1">
      <alignment horizontal="right" vertical="top" shrinkToFit="1"/>
    </xf>
    <xf numFmtId="168" fontId="56" fillId="0" borderId="15" xfId="43" applyNumberFormat="1" applyFont="1" applyBorder="1" applyAlignment="1">
      <alignment horizontal="right" vertical="top" shrinkToFit="1"/>
    </xf>
    <xf numFmtId="168" fontId="57" fillId="0" borderId="0" xfId="43" applyNumberFormat="1" applyFont="1" applyAlignment="1">
      <alignment horizontal="right" vertical="top" shrinkToFit="1"/>
    </xf>
    <xf numFmtId="168" fontId="56" fillId="0" borderId="0" xfId="43" applyNumberFormat="1" applyFont="1" applyAlignment="1">
      <alignment horizontal="right" vertical="center" shrinkToFit="1"/>
    </xf>
    <xf numFmtId="168" fontId="57" fillId="0" borderId="14" xfId="43" applyNumberFormat="1" applyFont="1" applyBorder="1" applyAlignment="1">
      <alignment horizontal="right" vertical="center" shrinkToFit="1"/>
    </xf>
    <xf numFmtId="168" fontId="56" fillId="0" borderId="15" xfId="43" applyNumberFormat="1" applyFont="1" applyBorder="1" applyAlignment="1">
      <alignment horizontal="right" vertical="center" shrinkToFit="1"/>
    </xf>
    <xf numFmtId="168" fontId="57" fillId="0" borderId="0" xfId="43" applyNumberFormat="1" applyFont="1" applyAlignment="1">
      <alignment horizontal="right" vertical="center" shrinkToFit="1"/>
    </xf>
    <xf numFmtId="3" fontId="56" fillId="0" borderId="0" xfId="43" applyNumberFormat="1" applyFont="1" applyAlignment="1">
      <alignment horizontal="right" vertical="top" shrinkToFit="1"/>
    </xf>
    <xf numFmtId="3" fontId="57" fillId="0" borderId="14" xfId="43" applyNumberFormat="1" applyFont="1" applyBorder="1" applyAlignment="1">
      <alignment horizontal="right" vertical="top" shrinkToFit="1"/>
    </xf>
    <xf numFmtId="3" fontId="56" fillId="0" borderId="15" xfId="43" applyNumberFormat="1" applyFont="1" applyBorder="1" applyAlignment="1">
      <alignment horizontal="right" vertical="top" shrinkToFit="1"/>
    </xf>
    <xf numFmtId="3" fontId="57" fillId="0" borderId="0" xfId="43" applyNumberFormat="1" applyFont="1" applyAlignment="1">
      <alignment horizontal="right" vertical="top" shrinkToFit="1"/>
    </xf>
    <xf numFmtId="1" fontId="56" fillId="0" borderId="15" xfId="43" applyNumberFormat="1" applyFont="1" applyBorder="1" applyAlignment="1">
      <alignment horizontal="right" vertical="top" shrinkToFit="1"/>
    </xf>
    <xf numFmtId="1" fontId="56" fillId="0" borderId="0" xfId="43" applyNumberFormat="1" applyFont="1" applyAlignment="1">
      <alignment horizontal="right" vertical="top" shrinkToFit="1"/>
    </xf>
    <xf numFmtId="1" fontId="57" fillId="0" borderId="0" xfId="43" applyNumberFormat="1" applyFont="1" applyAlignment="1">
      <alignment horizontal="right" vertical="top" shrinkToFit="1"/>
    </xf>
    <xf numFmtId="1" fontId="57" fillId="0" borderId="14" xfId="43" applyNumberFormat="1" applyFont="1" applyBorder="1" applyAlignment="1">
      <alignment horizontal="right" vertical="top" shrinkToFit="1"/>
    </xf>
    <xf numFmtId="3" fontId="56" fillId="0" borderId="0" xfId="43" applyNumberFormat="1" applyFont="1" applyAlignment="1">
      <alignment horizontal="right" vertical="center" shrinkToFit="1"/>
    </xf>
    <xf numFmtId="3" fontId="57" fillId="0" borderId="14" xfId="43" applyNumberFormat="1" applyFont="1" applyBorder="1" applyAlignment="1">
      <alignment horizontal="right" vertical="center" shrinkToFit="1"/>
    </xf>
    <xf numFmtId="1" fontId="56" fillId="0" borderId="15" xfId="43" applyNumberFormat="1" applyFont="1" applyBorder="1" applyAlignment="1">
      <alignment horizontal="right" vertical="center" shrinkToFit="1"/>
    </xf>
    <xf numFmtId="1" fontId="56" fillId="0" borderId="0" xfId="43" applyNumberFormat="1" applyFont="1" applyAlignment="1">
      <alignment horizontal="right" vertical="center" shrinkToFit="1"/>
    </xf>
    <xf numFmtId="1" fontId="57" fillId="0" borderId="0" xfId="43" applyNumberFormat="1" applyFont="1" applyAlignment="1">
      <alignment horizontal="right" vertical="center" shrinkToFit="1"/>
    </xf>
    <xf numFmtId="3" fontId="56" fillId="0" borderId="16" xfId="43" applyNumberFormat="1" applyFont="1" applyBorder="1" applyAlignment="1">
      <alignment horizontal="right" vertical="center" shrinkToFit="1"/>
    </xf>
    <xf numFmtId="3" fontId="57" fillId="0" borderId="17" xfId="43" applyNumberFormat="1" applyFont="1" applyBorder="1" applyAlignment="1">
      <alignment horizontal="right" vertical="center" shrinkToFit="1"/>
    </xf>
    <xf numFmtId="3" fontId="56" fillId="0" borderId="18" xfId="43" applyNumberFormat="1" applyFont="1" applyBorder="1" applyAlignment="1">
      <alignment horizontal="right" vertical="center" shrinkToFit="1"/>
    </xf>
    <xf numFmtId="1" fontId="57" fillId="0" borderId="16" xfId="43" applyNumberFormat="1" applyFont="1" applyBorder="1" applyAlignment="1">
      <alignment horizontal="right" vertical="center" shrinkToFit="1"/>
    </xf>
    <xf numFmtId="1" fontId="57" fillId="0" borderId="19" xfId="43" applyNumberFormat="1" applyFont="1" applyBorder="1" applyAlignment="1">
      <alignment horizontal="left" vertical="top" indent="1" shrinkToFit="1"/>
    </xf>
    <xf numFmtId="1" fontId="57" fillId="0" borderId="20" xfId="43" applyNumberFormat="1" applyFont="1" applyBorder="1" applyAlignment="1">
      <alignment horizontal="left" vertical="top" indent="1" shrinkToFit="1"/>
    </xf>
    <xf numFmtId="0" fontId="55" fillId="0" borderId="20" xfId="43" applyFont="1" applyBorder="1" applyAlignment="1">
      <alignment horizontal="left" vertical="top" wrapText="1" indent="1"/>
    </xf>
    <xf numFmtId="49" fontId="0" fillId="0" borderId="0" xfId="0" applyNumberFormat="1" applyAlignment="1">
      <alignment horizontal="left"/>
    </xf>
    <xf numFmtId="2" fontId="57" fillId="30" borderId="14" xfId="43" applyNumberFormat="1" applyFont="1" applyFill="1" applyBorder="1" applyAlignment="1">
      <alignment horizontal="right" vertical="top" shrinkToFit="1"/>
    </xf>
    <xf numFmtId="2" fontId="56" fillId="30" borderId="0" xfId="43" applyNumberFormat="1" applyFont="1" applyFill="1" applyAlignment="1">
      <alignment horizontal="right" vertical="top" shrinkToFit="1"/>
    </xf>
    <xf numFmtId="2" fontId="57" fillId="30" borderId="12" xfId="43" applyNumberFormat="1" applyFont="1" applyFill="1" applyBorder="1" applyAlignment="1">
      <alignment horizontal="right" vertical="top" shrinkToFit="1"/>
    </xf>
    <xf numFmtId="2" fontId="56" fillId="30" borderId="11" xfId="43" applyNumberFormat="1" applyFont="1" applyFill="1" applyBorder="1" applyAlignment="1">
      <alignment horizontal="right" vertical="top" shrinkToFit="1"/>
    </xf>
    <xf numFmtId="0" fontId="53" fillId="0" borderId="0" xfId="43" applyAlignment="1">
      <alignment vertical="top" wrapText="1"/>
    </xf>
    <xf numFmtId="2" fontId="53" fillId="0" borderId="0" xfId="43" applyNumberFormat="1" applyAlignment="1">
      <alignment horizontal="left" vertical="top"/>
    </xf>
    <xf numFmtId="0" fontId="60" fillId="3" borderId="0" xfId="43" applyFont="1" applyFill="1" applyAlignment="1">
      <alignment vertical="top" wrapText="1"/>
    </xf>
    <xf numFmtId="2" fontId="60" fillId="3" borderId="0" xfId="43" applyNumberFormat="1" applyFont="1" applyFill="1" applyAlignment="1">
      <alignment horizontal="left" vertical="top"/>
    </xf>
    <xf numFmtId="2" fontId="0" fillId="3" borderId="0" xfId="10" applyNumberFormat="1" applyFont="1" applyFill="1"/>
    <xf numFmtId="0" fontId="53" fillId="0" borderId="16" xfId="43" applyBorder="1" applyAlignment="1">
      <alignment horizontal="left" vertical="top" wrapText="1"/>
    </xf>
    <xf numFmtId="0" fontId="53" fillId="0" borderId="0" xfId="43" applyAlignment="1">
      <alignment horizontal="left" vertical="top" wrapText="1"/>
    </xf>
    <xf numFmtId="0" fontId="53" fillId="0" borderId="11" xfId="43" applyBorder="1" applyAlignment="1">
      <alignment horizontal="left" vertical="top" wrapText="1"/>
    </xf>
    <xf numFmtId="0" fontId="53" fillId="0" borderId="18" xfId="43" applyBorder="1" applyAlignment="1">
      <alignment horizontal="left" vertical="center" wrapText="1"/>
    </xf>
    <xf numFmtId="0" fontId="53" fillId="0" borderId="13" xfId="43" applyBorder="1" applyAlignment="1">
      <alignment horizontal="left" vertical="center" wrapText="1"/>
    </xf>
    <xf numFmtId="1" fontId="57" fillId="0" borderId="19" xfId="43" applyNumberFormat="1" applyFont="1" applyBorder="1" applyAlignment="1">
      <alignment horizontal="center" vertical="top" shrinkToFit="1"/>
    </xf>
    <xf numFmtId="1" fontId="57" fillId="0" borderId="21" xfId="43" applyNumberFormat="1" applyFont="1" applyBorder="1" applyAlignment="1">
      <alignment horizontal="center" vertical="top" shrinkToFit="1"/>
    </xf>
    <xf numFmtId="1" fontId="57" fillId="0" borderId="22" xfId="43" applyNumberFormat="1" applyFont="1" applyBorder="1" applyAlignment="1">
      <alignment horizontal="center" vertical="top" shrinkToFit="1"/>
    </xf>
    <xf numFmtId="0" fontId="55" fillId="0" borderId="19" xfId="43" applyFont="1" applyBorder="1" applyAlignment="1">
      <alignment horizontal="center" vertical="top" wrapText="1"/>
    </xf>
    <xf numFmtId="0" fontId="55" fillId="0" borderId="21" xfId="43" applyFont="1" applyBorder="1" applyAlignment="1">
      <alignment horizontal="center" vertical="top" wrapText="1"/>
    </xf>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A53" workbookViewId="0">
      <selection activeCell="A69" sqref="A69"/>
    </sheetView>
  </sheetViews>
  <sheetFormatPr defaultRowHeight="14.75"/>
  <cols>
    <col min="2" max="2" width="70.1328125" customWidth="1"/>
    <col min="3" max="3" width="10.7265625" bestFit="1" customWidth="1"/>
    <col min="13" max="14" width="8.7265625" style="163"/>
  </cols>
  <sheetData>
    <row r="1" spans="1:13">
      <c r="A1" s="1" t="s">
        <v>0</v>
      </c>
      <c r="B1" s="85" t="s">
        <v>490</v>
      </c>
      <c r="C1" s="86">
        <v>45379</v>
      </c>
      <c r="D1" s="87"/>
      <c r="E1" s="87"/>
      <c r="F1" s="87"/>
      <c r="G1" s="87"/>
      <c r="H1" s="87"/>
      <c r="I1" s="87"/>
      <c r="J1" s="87"/>
      <c r="K1" s="85" t="s">
        <v>533</v>
      </c>
      <c r="L1" s="85" t="s">
        <v>535</v>
      </c>
      <c r="M1" s="163" t="s">
        <v>1053</v>
      </c>
    </row>
    <row r="2" spans="1:13">
      <c r="A2" s="1" t="s">
        <v>1</v>
      </c>
      <c r="B2" s="87" t="str">
        <f>LOOKUP(B1,K1:L50,L1:L50)</f>
        <v>UT</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236" t="s">
        <v>1072</v>
      </c>
      <c r="E22" s="87" t="s">
        <v>592</v>
      </c>
      <c r="K22" s="85" t="s">
        <v>500</v>
      </c>
      <c r="L22" s="85" t="s">
        <v>556</v>
      </c>
      <c r="M22" s="163" t="s">
        <v>1053</v>
      </c>
    </row>
    <row r="23" spans="2:13">
      <c r="B23" t="s">
        <v>1070</v>
      </c>
      <c r="E23" s="87">
        <v>2016</v>
      </c>
      <c r="K23" s="85" t="s">
        <v>499</v>
      </c>
      <c r="L23" s="85" t="s">
        <v>557</v>
      </c>
      <c r="M23" s="163" t="s">
        <v>1053</v>
      </c>
    </row>
    <row r="24" spans="2:13">
      <c r="B24" s="4" t="s">
        <v>1069</v>
      </c>
      <c r="E24" s="87" t="s">
        <v>593</v>
      </c>
      <c r="K24" s="85" t="s">
        <v>498</v>
      </c>
      <c r="L24" s="85" t="s">
        <v>558</v>
      </c>
      <c r="M24" s="163" t="s">
        <v>1053</v>
      </c>
    </row>
    <row r="25" spans="2:13">
      <c r="B25" t="s">
        <v>1071</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1074</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BE2D5-5543-4302-B3B1-678A230EB79A}">
  <dimension ref="A1:T46"/>
  <sheetViews>
    <sheetView topLeftCell="A31" workbookViewId="0">
      <selection activeCell="O46" sqref="O46"/>
    </sheetView>
  </sheetViews>
  <sheetFormatPr defaultRowHeight="13.25"/>
  <cols>
    <col min="1" max="1" width="23.2265625" style="194" customWidth="1"/>
    <col min="2" max="2" width="5.26953125" style="194" customWidth="1"/>
    <col min="3" max="4" width="6.26953125" style="194" customWidth="1"/>
    <col min="5" max="5" width="5.26953125" style="194" customWidth="1"/>
    <col min="6" max="6" width="6.26953125" style="194" customWidth="1"/>
    <col min="7" max="7" width="5.26953125" style="194" customWidth="1"/>
    <col min="8" max="8" width="6.26953125" style="194" customWidth="1"/>
    <col min="9" max="9" width="5.26953125" style="194" customWidth="1"/>
    <col min="10" max="10" width="6.26953125" style="194" customWidth="1"/>
    <col min="11" max="11" width="5.26953125" style="194" customWidth="1"/>
    <col min="12" max="12" width="6.26953125" style="194" customWidth="1"/>
    <col min="13" max="13" width="7.86328125" style="194" bestFit="1" customWidth="1"/>
    <col min="14" max="14" width="6.26953125" style="194" customWidth="1"/>
    <col min="15" max="15" width="5.26953125" style="194" customWidth="1"/>
    <col min="16" max="16" width="6.26953125" style="194" customWidth="1"/>
    <col min="17" max="17" width="14.7265625" style="194" customWidth="1"/>
    <col min="18" max="16384" width="8.7265625" style="194"/>
  </cols>
  <sheetData>
    <row r="1" spans="1:17" ht="19.5" customHeight="1">
      <c r="A1" s="247" t="s">
        <v>1068</v>
      </c>
      <c r="B1" s="247"/>
      <c r="C1" s="247"/>
      <c r="D1" s="247"/>
      <c r="E1" s="247"/>
      <c r="F1" s="247"/>
      <c r="G1" s="247"/>
      <c r="H1" s="247"/>
      <c r="I1" s="247"/>
      <c r="J1" s="247"/>
      <c r="K1" s="247"/>
      <c r="L1" s="247"/>
      <c r="M1" s="247"/>
      <c r="N1" s="247"/>
      <c r="O1" s="247"/>
      <c r="P1" s="247"/>
      <c r="Q1" s="247"/>
    </row>
    <row r="2" spans="1:17" ht="10" customHeight="1">
      <c r="A2" s="249"/>
      <c r="B2" s="251">
        <v>2023</v>
      </c>
      <c r="C2" s="252"/>
      <c r="D2" s="252"/>
      <c r="E2" s="253"/>
      <c r="F2" s="251">
        <v>2024</v>
      </c>
      <c r="G2" s="252"/>
      <c r="H2" s="252"/>
      <c r="I2" s="253"/>
      <c r="J2" s="251">
        <v>2025</v>
      </c>
      <c r="K2" s="252"/>
      <c r="L2" s="252"/>
      <c r="M2" s="253"/>
      <c r="N2" s="254" t="s">
        <v>1067</v>
      </c>
      <c r="O2" s="255"/>
      <c r="P2" s="255"/>
      <c r="Q2" s="195"/>
    </row>
    <row r="3" spans="1:17" ht="8.25" customHeight="1">
      <c r="A3" s="250"/>
      <c r="B3" s="235" t="s">
        <v>1066</v>
      </c>
      <c r="C3" s="235" t="s">
        <v>1065</v>
      </c>
      <c r="D3" s="235" t="s">
        <v>1064</v>
      </c>
      <c r="E3" s="235" t="s">
        <v>1063</v>
      </c>
      <c r="F3" s="235" t="s">
        <v>1066</v>
      </c>
      <c r="G3" s="235" t="s">
        <v>1065</v>
      </c>
      <c r="H3" s="235" t="s">
        <v>1064</v>
      </c>
      <c r="I3" s="235" t="s">
        <v>1063</v>
      </c>
      <c r="J3" s="235" t="s">
        <v>1066</v>
      </c>
      <c r="K3" s="235" t="s">
        <v>1065</v>
      </c>
      <c r="L3" s="235" t="s">
        <v>1064</v>
      </c>
      <c r="M3" s="235" t="s">
        <v>1063</v>
      </c>
      <c r="N3" s="234">
        <v>2023</v>
      </c>
      <c r="O3" s="234">
        <v>2024</v>
      </c>
      <c r="P3" s="233">
        <v>2025</v>
      </c>
      <c r="Q3" s="195"/>
    </row>
    <row r="4" spans="1:17" ht="19.5" customHeight="1">
      <c r="A4" s="246" t="s">
        <v>1062</v>
      </c>
      <c r="B4" s="246"/>
      <c r="C4" s="246"/>
      <c r="D4" s="246"/>
      <c r="E4" s="232">
        <v>998</v>
      </c>
      <c r="F4" s="229">
        <v>1027</v>
      </c>
      <c r="G4" s="229">
        <v>1024</v>
      </c>
      <c r="H4" s="229">
        <v>1228</v>
      </c>
      <c r="I4" s="229">
        <v>1005</v>
      </c>
      <c r="J4" s="229">
        <v>1018</v>
      </c>
      <c r="K4" s="229">
        <v>1031</v>
      </c>
      <c r="L4" s="229">
        <v>1237</v>
      </c>
      <c r="M4" s="231">
        <v>1010</v>
      </c>
      <c r="N4" s="230">
        <v>4178</v>
      </c>
      <c r="O4" s="229">
        <v>4285</v>
      </c>
      <c r="P4" s="229">
        <v>4296</v>
      </c>
      <c r="Q4" s="203"/>
    </row>
    <row r="5" spans="1:17" ht="9" customHeight="1">
      <c r="A5" s="247"/>
      <c r="B5" s="247"/>
      <c r="C5" s="247"/>
      <c r="D5" s="247"/>
      <c r="E5" s="222">
        <v>958</v>
      </c>
      <c r="F5" s="221">
        <v>987</v>
      </c>
      <c r="G5" s="221">
        <v>986</v>
      </c>
      <c r="H5" s="216">
        <v>1187</v>
      </c>
      <c r="I5" s="221">
        <v>965</v>
      </c>
      <c r="J5" s="221">
        <v>979</v>
      </c>
      <c r="K5" s="221">
        <v>993</v>
      </c>
      <c r="L5" s="216">
        <v>1195</v>
      </c>
      <c r="M5" s="220">
        <v>970</v>
      </c>
      <c r="N5" s="217">
        <v>4022</v>
      </c>
      <c r="O5" s="216">
        <v>4124</v>
      </c>
      <c r="P5" s="216">
        <v>4136</v>
      </c>
      <c r="Q5" s="195"/>
    </row>
    <row r="6" spans="1:17" ht="9" customHeight="1">
      <c r="A6" s="247"/>
      <c r="B6" s="247"/>
      <c r="C6" s="247"/>
      <c r="D6" s="247"/>
      <c r="E6" s="222">
        <v>36</v>
      </c>
      <c r="F6" s="221">
        <v>36</v>
      </c>
      <c r="G6" s="221">
        <v>34</v>
      </c>
      <c r="H6" s="221">
        <v>37</v>
      </c>
      <c r="I6" s="221">
        <v>36</v>
      </c>
      <c r="J6" s="221">
        <v>35</v>
      </c>
      <c r="K6" s="221">
        <v>34</v>
      </c>
      <c r="L6" s="221">
        <v>37</v>
      </c>
      <c r="M6" s="220">
        <v>36</v>
      </c>
      <c r="N6" s="223">
        <v>139</v>
      </c>
      <c r="O6" s="221">
        <v>143</v>
      </c>
      <c r="P6" s="221">
        <v>142</v>
      </c>
      <c r="Q6" s="195"/>
    </row>
    <row r="7" spans="1:17" ht="9" customHeight="1">
      <c r="A7" s="247"/>
      <c r="B7" s="247"/>
      <c r="C7" s="247"/>
      <c r="D7" s="247"/>
      <c r="E7" s="222">
        <v>4</v>
      </c>
      <c r="F7" s="221">
        <v>4</v>
      </c>
      <c r="G7" s="221">
        <v>4</v>
      </c>
      <c r="H7" s="221">
        <v>5</v>
      </c>
      <c r="I7" s="221">
        <v>5</v>
      </c>
      <c r="J7" s="221">
        <v>4</v>
      </c>
      <c r="K7" s="221">
        <v>4</v>
      </c>
      <c r="L7" s="221">
        <v>5</v>
      </c>
      <c r="M7" s="220">
        <v>4</v>
      </c>
      <c r="N7" s="223">
        <v>17</v>
      </c>
      <c r="O7" s="221">
        <v>18</v>
      </c>
      <c r="P7" s="221">
        <v>18</v>
      </c>
      <c r="Q7" s="195"/>
    </row>
    <row r="8" spans="1:17" ht="8.25" customHeight="1">
      <c r="A8" s="247"/>
      <c r="B8" s="247"/>
      <c r="C8" s="247"/>
      <c r="D8" s="247"/>
      <c r="E8" s="222">
        <v>2</v>
      </c>
      <c r="F8" s="221">
        <v>7</v>
      </c>
      <c r="G8" s="221">
        <v>10</v>
      </c>
      <c r="H8" s="221">
        <v>13</v>
      </c>
      <c r="I8" s="221">
        <v>10</v>
      </c>
      <c r="J8" s="221">
        <v>12</v>
      </c>
      <c r="K8" s="221">
        <v>12</v>
      </c>
      <c r="L8" s="221">
        <v>15</v>
      </c>
      <c r="M8" s="220">
        <v>11</v>
      </c>
      <c r="N8" s="223">
        <v>19</v>
      </c>
      <c r="O8" s="221">
        <v>40</v>
      </c>
      <c r="P8" s="221">
        <v>50</v>
      </c>
      <c r="Q8" s="195"/>
    </row>
    <row r="9" spans="1:17" ht="9" customHeight="1">
      <c r="A9" s="247"/>
      <c r="B9" s="247"/>
      <c r="C9" s="247"/>
      <c r="D9" s="247"/>
      <c r="E9" s="219">
        <v>1000</v>
      </c>
      <c r="F9" s="216">
        <v>1034</v>
      </c>
      <c r="G9" s="216">
        <v>1034</v>
      </c>
      <c r="H9" s="216">
        <v>1242</v>
      </c>
      <c r="I9" s="216">
        <v>1015</v>
      </c>
      <c r="J9" s="216">
        <v>1030</v>
      </c>
      <c r="K9" s="216">
        <v>1044</v>
      </c>
      <c r="L9" s="216">
        <v>1251</v>
      </c>
      <c r="M9" s="218">
        <v>1021</v>
      </c>
      <c r="N9" s="217">
        <v>4197</v>
      </c>
      <c r="O9" s="216">
        <v>4325</v>
      </c>
      <c r="P9" s="216">
        <v>4346</v>
      </c>
      <c r="Q9" s="195"/>
    </row>
    <row r="10" spans="1:17" ht="9" customHeight="1">
      <c r="A10" s="247"/>
      <c r="B10" s="247"/>
      <c r="C10" s="247"/>
      <c r="D10" s="247"/>
      <c r="E10" s="222">
        <v>52</v>
      </c>
      <c r="F10" s="221">
        <v>52</v>
      </c>
      <c r="G10" s="221">
        <v>69</v>
      </c>
      <c r="H10" s="221">
        <v>56</v>
      </c>
      <c r="I10" s="221">
        <v>48</v>
      </c>
      <c r="J10" s="221">
        <v>44</v>
      </c>
      <c r="K10" s="221">
        <v>69</v>
      </c>
      <c r="L10" s="221">
        <v>57</v>
      </c>
      <c r="M10" s="220">
        <v>49</v>
      </c>
      <c r="N10" s="223">
        <v>197</v>
      </c>
      <c r="O10" s="221">
        <v>226</v>
      </c>
      <c r="P10" s="221">
        <v>218</v>
      </c>
      <c r="Q10" s="195"/>
    </row>
    <row r="11" spans="1:17" ht="9" customHeight="1">
      <c r="A11" s="247"/>
      <c r="B11" s="247"/>
      <c r="C11" s="247"/>
      <c r="D11" s="247"/>
      <c r="E11" s="222">
        <v>16</v>
      </c>
      <c r="F11" s="221">
        <v>17</v>
      </c>
      <c r="G11" s="221">
        <v>25</v>
      </c>
      <c r="H11" s="221">
        <v>25</v>
      </c>
      <c r="I11" s="221">
        <v>17</v>
      </c>
      <c r="J11" s="221">
        <v>20</v>
      </c>
      <c r="K11" s="221">
        <v>29</v>
      </c>
      <c r="L11" s="221">
        <v>29</v>
      </c>
      <c r="M11" s="220">
        <v>20</v>
      </c>
      <c r="N11" s="223">
        <v>74</v>
      </c>
      <c r="O11" s="221">
        <v>86</v>
      </c>
      <c r="P11" s="221">
        <v>97</v>
      </c>
      <c r="Q11" s="195"/>
    </row>
    <row r="12" spans="1:17" ht="9" customHeight="1">
      <c r="A12" s="247"/>
      <c r="B12" s="247"/>
      <c r="C12" s="247"/>
      <c r="D12" s="247"/>
      <c r="E12" s="222">
        <v>11</v>
      </c>
      <c r="F12" s="221">
        <v>12</v>
      </c>
      <c r="G12" s="221">
        <v>17</v>
      </c>
      <c r="H12" s="221">
        <v>17</v>
      </c>
      <c r="I12" s="221">
        <v>12</v>
      </c>
      <c r="J12" s="221">
        <v>13</v>
      </c>
      <c r="K12" s="221">
        <v>20</v>
      </c>
      <c r="L12" s="221">
        <v>20</v>
      </c>
      <c r="M12" s="220">
        <v>14</v>
      </c>
      <c r="N12" s="223">
        <v>50</v>
      </c>
      <c r="O12" s="221">
        <v>59</v>
      </c>
      <c r="P12" s="221">
        <v>67</v>
      </c>
      <c r="Q12" s="195"/>
    </row>
    <row r="13" spans="1:17" ht="9" customHeight="1">
      <c r="A13" s="247"/>
      <c r="B13" s="247"/>
      <c r="C13" s="247"/>
      <c r="D13" s="247"/>
      <c r="E13" s="222">
        <v>4</v>
      </c>
      <c r="F13" s="221">
        <v>4</v>
      </c>
      <c r="G13" s="221">
        <v>7</v>
      </c>
      <c r="H13" s="221">
        <v>7</v>
      </c>
      <c r="I13" s="221">
        <v>5</v>
      </c>
      <c r="J13" s="221">
        <v>5</v>
      </c>
      <c r="K13" s="221">
        <v>7</v>
      </c>
      <c r="L13" s="221">
        <v>8</v>
      </c>
      <c r="M13" s="220">
        <v>5</v>
      </c>
      <c r="N13" s="223">
        <v>19</v>
      </c>
      <c r="O13" s="221">
        <v>22</v>
      </c>
      <c r="P13" s="221">
        <v>25</v>
      </c>
      <c r="Q13" s="195"/>
    </row>
    <row r="14" spans="1:17" ht="18" customHeight="1">
      <c r="A14" s="247"/>
      <c r="B14" s="247"/>
      <c r="C14" s="247"/>
      <c r="D14" s="247"/>
      <c r="E14" s="222">
        <v>1</v>
      </c>
      <c r="F14" s="221">
        <v>1</v>
      </c>
      <c r="G14" s="221">
        <v>1</v>
      </c>
      <c r="H14" s="221">
        <v>1</v>
      </c>
      <c r="I14" s="221">
        <v>1</v>
      </c>
      <c r="J14" s="221">
        <v>1</v>
      </c>
      <c r="K14" s="221">
        <v>2</v>
      </c>
      <c r="L14" s="221">
        <v>2</v>
      </c>
      <c r="M14" s="220">
        <v>1</v>
      </c>
      <c r="N14" s="223">
        <v>4</v>
      </c>
      <c r="O14" s="221">
        <v>5</v>
      </c>
      <c r="P14" s="221">
        <v>5</v>
      </c>
      <c r="Q14" s="203"/>
    </row>
    <row r="15" spans="1:17" ht="19.5" customHeight="1">
      <c r="A15" s="247"/>
      <c r="B15" s="247"/>
      <c r="C15" s="247"/>
      <c r="D15" s="247"/>
      <c r="E15" s="228">
        <v>912</v>
      </c>
      <c r="F15" s="227">
        <v>946</v>
      </c>
      <c r="G15" s="227">
        <v>930</v>
      </c>
      <c r="H15" s="224">
        <v>1148</v>
      </c>
      <c r="I15" s="227">
        <v>931</v>
      </c>
      <c r="J15" s="227">
        <v>951</v>
      </c>
      <c r="K15" s="227">
        <v>940</v>
      </c>
      <c r="L15" s="224">
        <v>1158</v>
      </c>
      <c r="M15" s="226">
        <v>937</v>
      </c>
      <c r="N15" s="225">
        <v>3861</v>
      </c>
      <c r="O15" s="224">
        <v>3956</v>
      </c>
      <c r="P15" s="224">
        <v>3985</v>
      </c>
      <c r="Q15" s="203"/>
    </row>
    <row r="16" spans="1:17" ht="9" customHeight="1">
      <c r="A16" s="247"/>
      <c r="B16" s="247"/>
      <c r="C16" s="247"/>
      <c r="D16" s="247"/>
      <c r="E16" s="222">
        <v>325</v>
      </c>
      <c r="F16" s="221">
        <v>372</v>
      </c>
      <c r="G16" s="221">
        <v>333</v>
      </c>
      <c r="H16" s="221">
        <v>470</v>
      </c>
      <c r="I16" s="221">
        <v>336</v>
      </c>
      <c r="J16" s="221">
        <v>375</v>
      </c>
      <c r="K16" s="221">
        <v>337</v>
      </c>
      <c r="L16" s="221">
        <v>474</v>
      </c>
      <c r="M16" s="220">
        <v>337</v>
      </c>
      <c r="N16" s="217">
        <v>1455</v>
      </c>
      <c r="O16" s="216">
        <v>1511</v>
      </c>
      <c r="P16" s="216">
        <v>1522</v>
      </c>
      <c r="Q16" s="195"/>
    </row>
    <row r="17" spans="1:17" ht="9" customHeight="1">
      <c r="A17" s="247"/>
      <c r="B17" s="247"/>
      <c r="C17" s="247"/>
      <c r="D17" s="247"/>
      <c r="E17" s="222">
        <v>331</v>
      </c>
      <c r="F17" s="221">
        <v>330</v>
      </c>
      <c r="G17" s="221">
        <v>337</v>
      </c>
      <c r="H17" s="221">
        <v>396</v>
      </c>
      <c r="I17" s="221">
        <v>334</v>
      </c>
      <c r="J17" s="221">
        <v>327</v>
      </c>
      <c r="K17" s="221">
        <v>336</v>
      </c>
      <c r="L17" s="221">
        <v>395</v>
      </c>
      <c r="M17" s="220">
        <v>333</v>
      </c>
      <c r="N17" s="217">
        <v>1375</v>
      </c>
      <c r="O17" s="216">
        <v>1396</v>
      </c>
      <c r="P17" s="216">
        <v>1391</v>
      </c>
      <c r="Q17" s="195"/>
    </row>
    <row r="18" spans="1:17" ht="9" customHeight="1">
      <c r="A18" s="247"/>
      <c r="B18" s="247"/>
      <c r="C18" s="247"/>
      <c r="D18" s="247"/>
      <c r="E18" s="222">
        <v>254</v>
      </c>
      <c r="F18" s="221">
        <v>243</v>
      </c>
      <c r="G18" s="221">
        <v>259</v>
      </c>
      <c r="H18" s="221">
        <v>280</v>
      </c>
      <c r="I18" s="221">
        <v>260</v>
      </c>
      <c r="J18" s="221">
        <v>247</v>
      </c>
      <c r="K18" s="221">
        <v>266</v>
      </c>
      <c r="L18" s="221">
        <v>287</v>
      </c>
      <c r="M18" s="220">
        <v>265</v>
      </c>
      <c r="N18" s="217">
        <v>1025</v>
      </c>
      <c r="O18" s="216">
        <v>1042</v>
      </c>
      <c r="P18" s="216">
        <v>1066</v>
      </c>
      <c r="Q18" s="195"/>
    </row>
    <row r="19" spans="1:17" ht="9" customHeight="1">
      <c r="A19" s="247"/>
      <c r="B19" s="247"/>
      <c r="C19" s="247"/>
      <c r="D19" s="247"/>
      <c r="E19" s="222">
        <v>2</v>
      </c>
      <c r="F19" s="221">
        <v>2</v>
      </c>
      <c r="G19" s="221">
        <v>2</v>
      </c>
      <c r="H19" s="221">
        <v>2</v>
      </c>
      <c r="I19" s="221">
        <v>2</v>
      </c>
      <c r="J19" s="221">
        <v>2</v>
      </c>
      <c r="K19" s="221">
        <v>2</v>
      </c>
      <c r="L19" s="221">
        <v>2</v>
      </c>
      <c r="M19" s="220">
        <v>2</v>
      </c>
      <c r="N19" s="223">
        <v>7</v>
      </c>
      <c r="O19" s="221">
        <v>7</v>
      </c>
      <c r="P19" s="221">
        <v>7</v>
      </c>
      <c r="Q19" s="195"/>
    </row>
    <row r="20" spans="1:17" ht="9" customHeight="1">
      <c r="A20" s="247"/>
      <c r="B20" s="247"/>
      <c r="C20" s="247"/>
      <c r="D20" s="247"/>
      <c r="E20" s="222">
        <v>36</v>
      </c>
      <c r="F20" s="221">
        <v>36</v>
      </c>
      <c r="G20" s="221">
        <v>35</v>
      </c>
      <c r="H20" s="221">
        <v>37</v>
      </c>
      <c r="I20" s="221">
        <v>36</v>
      </c>
      <c r="J20" s="221">
        <v>35</v>
      </c>
      <c r="K20" s="221">
        <v>34</v>
      </c>
      <c r="L20" s="221">
        <v>37</v>
      </c>
      <c r="M20" s="220">
        <v>36</v>
      </c>
      <c r="N20" s="223">
        <v>139</v>
      </c>
      <c r="O20" s="221">
        <v>143</v>
      </c>
      <c r="P20" s="221">
        <v>143</v>
      </c>
      <c r="Q20" s="195"/>
    </row>
    <row r="21" spans="1:17" ht="12" customHeight="1">
      <c r="A21" s="247"/>
      <c r="B21" s="247"/>
      <c r="C21" s="247"/>
      <c r="D21" s="247"/>
      <c r="E21" s="222">
        <v>948</v>
      </c>
      <c r="F21" s="221">
        <v>982</v>
      </c>
      <c r="G21" s="221">
        <v>965</v>
      </c>
      <c r="H21" s="216">
        <v>1185</v>
      </c>
      <c r="I21" s="221">
        <v>967</v>
      </c>
      <c r="J21" s="221">
        <v>986</v>
      </c>
      <c r="K21" s="221">
        <v>975</v>
      </c>
      <c r="L21" s="216">
        <v>1195</v>
      </c>
      <c r="M21" s="220">
        <v>972</v>
      </c>
      <c r="N21" s="217">
        <v>4000</v>
      </c>
      <c r="O21" s="216">
        <v>4099</v>
      </c>
      <c r="P21" s="216">
        <v>4128</v>
      </c>
      <c r="Q21" s="195"/>
    </row>
    <row r="22" spans="1:17" ht="22" customHeight="1">
      <c r="A22" s="247"/>
      <c r="B22" s="247"/>
      <c r="C22" s="247"/>
      <c r="D22" s="247"/>
      <c r="E22" s="219">
        <v>2316</v>
      </c>
      <c r="F22" s="216">
        <v>2621</v>
      </c>
      <c r="G22" s="216">
        <v>2352</v>
      </c>
      <c r="H22" s="216">
        <v>3317</v>
      </c>
      <c r="I22" s="216">
        <v>2368</v>
      </c>
      <c r="J22" s="216">
        <v>2621</v>
      </c>
      <c r="K22" s="216">
        <v>2355</v>
      </c>
      <c r="L22" s="216">
        <v>3315</v>
      </c>
      <c r="M22" s="218">
        <v>2356</v>
      </c>
      <c r="N22" s="217">
        <v>10357</v>
      </c>
      <c r="O22" s="216">
        <v>10659</v>
      </c>
      <c r="P22" s="216">
        <v>10647</v>
      </c>
      <c r="Q22" s="203"/>
    </row>
    <row r="23" spans="1:17" ht="20.25" customHeight="1">
      <c r="A23" s="247"/>
      <c r="B23" s="247"/>
      <c r="C23" s="247"/>
      <c r="D23" s="247"/>
      <c r="E23" s="215">
        <v>131.4</v>
      </c>
      <c r="F23" s="212">
        <v>138.6</v>
      </c>
      <c r="G23" s="212">
        <v>148.9</v>
      </c>
      <c r="H23" s="212">
        <v>135.1</v>
      </c>
      <c r="I23" s="212">
        <v>140.69999999999999</v>
      </c>
      <c r="J23" s="212">
        <v>141.4</v>
      </c>
      <c r="K23" s="212">
        <v>146.4</v>
      </c>
      <c r="L23" s="212">
        <v>123.1</v>
      </c>
      <c r="M23" s="214">
        <v>127.3</v>
      </c>
      <c r="N23" s="213">
        <v>131.4</v>
      </c>
      <c r="O23" s="212">
        <v>140.69999999999999</v>
      </c>
      <c r="P23" s="212">
        <v>127.3</v>
      </c>
      <c r="Q23" s="203"/>
    </row>
    <row r="24" spans="1:17" ht="9" customHeight="1">
      <c r="A24" s="247"/>
      <c r="B24" s="247"/>
      <c r="C24" s="247"/>
      <c r="D24" s="247"/>
      <c r="E24" s="211">
        <v>6.3</v>
      </c>
      <c r="F24" s="208">
        <v>4.5999999999999996</v>
      </c>
      <c r="G24" s="208">
        <v>4.3</v>
      </c>
      <c r="H24" s="208">
        <v>2.2000000000000002</v>
      </c>
      <c r="I24" s="208">
        <v>2.9</v>
      </c>
      <c r="J24" s="208">
        <v>1.7</v>
      </c>
      <c r="K24" s="208">
        <v>2</v>
      </c>
      <c r="L24" s="208">
        <v>0.3</v>
      </c>
      <c r="M24" s="210">
        <v>1.2</v>
      </c>
      <c r="N24" s="209">
        <v>6.3</v>
      </c>
      <c r="O24" s="208">
        <v>2.9</v>
      </c>
      <c r="P24" s="208">
        <v>1.2</v>
      </c>
      <c r="Q24" s="195"/>
    </row>
    <row r="25" spans="1:17" ht="22" customHeight="1">
      <c r="A25" s="247"/>
      <c r="B25" s="247"/>
      <c r="C25" s="247"/>
      <c r="D25" s="247"/>
      <c r="E25" s="211">
        <v>16.100000000000001</v>
      </c>
      <c r="F25" s="208">
        <v>16</v>
      </c>
      <c r="G25" s="208">
        <v>15.9</v>
      </c>
      <c r="H25" s="208">
        <v>15.8</v>
      </c>
      <c r="I25" s="208">
        <v>16</v>
      </c>
      <c r="J25" s="208">
        <v>15.9</v>
      </c>
      <c r="K25" s="208">
        <v>15.7</v>
      </c>
      <c r="L25" s="208">
        <v>15.7</v>
      </c>
      <c r="M25" s="210">
        <v>15.9</v>
      </c>
      <c r="N25" s="209">
        <v>16.100000000000001</v>
      </c>
      <c r="O25" s="208">
        <v>16</v>
      </c>
      <c r="P25" s="208">
        <v>15.9</v>
      </c>
      <c r="Q25" s="203"/>
    </row>
    <row r="26" spans="1:17" ht="22" customHeight="1">
      <c r="A26" s="247"/>
      <c r="B26" s="247"/>
      <c r="C26" s="247"/>
      <c r="D26" s="247"/>
      <c r="E26" s="207">
        <v>2.5099999999999998</v>
      </c>
      <c r="F26" s="204">
        <v>2.4900000000000002</v>
      </c>
      <c r="G26" s="204">
        <v>2.4700000000000002</v>
      </c>
      <c r="H26" s="204">
        <v>2.46</v>
      </c>
      <c r="I26" s="204">
        <v>2.42</v>
      </c>
      <c r="J26" s="204">
        <v>2.4300000000000002</v>
      </c>
      <c r="K26" s="204">
        <v>2.42</v>
      </c>
      <c r="L26" s="204">
        <v>2.42</v>
      </c>
      <c r="M26" s="206">
        <v>2.38</v>
      </c>
      <c r="N26" s="205">
        <v>2.52</v>
      </c>
      <c r="O26" s="204">
        <v>2.46</v>
      </c>
      <c r="P26" s="204">
        <v>2.41</v>
      </c>
      <c r="Q26" s="203"/>
    </row>
    <row r="27" spans="1:17" ht="9" customHeight="1">
      <c r="A27" s="247"/>
      <c r="B27" s="247"/>
      <c r="C27" s="247"/>
      <c r="D27" s="247"/>
      <c r="E27" s="202">
        <v>3.19</v>
      </c>
      <c r="F27" s="199">
        <v>2.84</v>
      </c>
      <c r="G27" s="199">
        <v>2.06</v>
      </c>
      <c r="H27" s="199">
        <v>2.4500000000000002</v>
      </c>
      <c r="I27" s="199">
        <v>3.12</v>
      </c>
      <c r="J27" s="199">
        <v>3.4</v>
      </c>
      <c r="K27" s="199">
        <v>2.82</v>
      </c>
      <c r="L27" s="199">
        <v>3.05</v>
      </c>
      <c r="M27" s="201">
        <v>3.48</v>
      </c>
      <c r="N27" s="200">
        <v>3.36</v>
      </c>
      <c r="O27" s="199">
        <v>2.6</v>
      </c>
      <c r="P27" s="199">
        <v>3.17</v>
      </c>
      <c r="Q27" s="195"/>
    </row>
    <row r="28" spans="1:17" ht="9" customHeight="1">
      <c r="A28" s="247"/>
      <c r="B28" s="247"/>
      <c r="C28" s="247"/>
      <c r="D28" s="247"/>
      <c r="E28" s="202">
        <v>20.84</v>
      </c>
      <c r="F28" s="199">
        <v>16.72</v>
      </c>
      <c r="G28" s="199">
        <v>16.68</v>
      </c>
      <c r="H28" s="199">
        <v>16.440000000000001</v>
      </c>
      <c r="I28" s="199">
        <v>16.53</v>
      </c>
      <c r="J28" s="199">
        <v>16.77</v>
      </c>
      <c r="K28" s="199">
        <v>17.02</v>
      </c>
      <c r="L28" s="199">
        <v>16.079999999999998</v>
      </c>
      <c r="M28" s="201">
        <v>15.64</v>
      </c>
      <c r="N28" s="200">
        <v>19.32</v>
      </c>
      <c r="O28" s="199">
        <v>16.59</v>
      </c>
      <c r="P28" s="199">
        <v>16.350000000000001</v>
      </c>
      <c r="Q28" s="195"/>
    </row>
    <row r="29" spans="1:17" ht="13" customHeight="1">
      <c r="A29" s="247"/>
      <c r="B29" s="247"/>
      <c r="C29" s="247"/>
      <c r="D29" s="247"/>
      <c r="E29" s="202">
        <v>21.03</v>
      </c>
      <c r="F29" s="199">
        <v>20.41</v>
      </c>
      <c r="G29" s="199">
        <v>20.43</v>
      </c>
      <c r="H29" s="199">
        <v>21.18</v>
      </c>
      <c r="I29" s="199">
        <v>22.26</v>
      </c>
      <c r="J29" s="199">
        <v>22.21</v>
      </c>
      <c r="K29" s="199">
        <v>21.24</v>
      </c>
      <c r="L29" s="199">
        <v>21.05</v>
      </c>
      <c r="M29" s="201">
        <v>20.78</v>
      </c>
      <c r="N29" s="200">
        <v>21.47</v>
      </c>
      <c r="O29" s="199">
        <v>21.1</v>
      </c>
      <c r="P29" s="199">
        <v>21.37</v>
      </c>
      <c r="Q29" s="203"/>
    </row>
    <row r="30" spans="1:17" ht="14" customHeight="1">
      <c r="A30" s="247"/>
      <c r="B30" s="247"/>
      <c r="C30" s="247"/>
      <c r="D30" s="247"/>
      <c r="E30" s="202">
        <v>16.02</v>
      </c>
      <c r="F30" s="199">
        <v>15.64</v>
      </c>
      <c r="G30" s="199">
        <v>15.92</v>
      </c>
      <c r="H30" s="199">
        <v>15.97</v>
      </c>
      <c r="I30" s="199">
        <v>15.94</v>
      </c>
      <c r="J30" s="199">
        <v>15.8</v>
      </c>
      <c r="K30" s="199">
        <v>16.3</v>
      </c>
      <c r="L30" s="199">
        <v>16.41</v>
      </c>
      <c r="M30" s="201">
        <v>16.39</v>
      </c>
      <c r="N30" s="200">
        <v>15.98</v>
      </c>
      <c r="O30" s="199">
        <v>15.87</v>
      </c>
      <c r="P30" s="199">
        <v>16.23</v>
      </c>
      <c r="Q30" s="203"/>
    </row>
    <row r="31" spans="1:17" ht="8.25" customHeight="1">
      <c r="A31" s="247"/>
      <c r="B31" s="247"/>
      <c r="C31" s="247"/>
      <c r="D31" s="247"/>
      <c r="E31" s="202">
        <v>12.63</v>
      </c>
      <c r="F31" s="199">
        <v>12.39</v>
      </c>
      <c r="G31" s="199">
        <v>12.22</v>
      </c>
      <c r="H31" s="199">
        <v>13.16</v>
      </c>
      <c r="I31" s="199">
        <v>12.71</v>
      </c>
      <c r="J31" s="199">
        <v>12.54</v>
      </c>
      <c r="K31" s="199">
        <v>12.59</v>
      </c>
      <c r="L31" s="199">
        <v>13.63</v>
      </c>
      <c r="M31" s="201">
        <v>13.07</v>
      </c>
      <c r="N31" s="200">
        <v>12.74</v>
      </c>
      <c r="O31" s="199">
        <v>12.64</v>
      </c>
      <c r="P31" s="199">
        <v>12.99</v>
      </c>
      <c r="Q31" s="195"/>
    </row>
    <row r="32" spans="1:17" ht="14" customHeight="1">
      <c r="A32" s="247"/>
      <c r="B32" s="247"/>
      <c r="C32" s="247"/>
      <c r="D32" s="247"/>
      <c r="E32" s="202">
        <v>7.83</v>
      </c>
      <c r="F32" s="199">
        <v>7.94</v>
      </c>
      <c r="G32" s="199">
        <v>7.7</v>
      </c>
      <c r="H32" s="199">
        <v>8.4</v>
      </c>
      <c r="I32" s="199">
        <v>7.91</v>
      </c>
      <c r="J32" s="199">
        <v>8.1</v>
      </c>
      <c r="K32" s="199">
        <v>7.78</v>
      </c>
      <c r="L32" s="199">
        <v>8.5500000000000007</v>
      </c>
      <c r="M32" s="201">
        <v>8.0299999999999994</v>
      </c>
      <c r="N32" s="200">
        <v>8.0500000000000007</v>
      </c>
      <c r="O32" s="199">
        <v>8</v>
      </c>
      <c r="P32" s="199">
        <v>8.1199999999999992</v>
      </c>
      <c r="Q32" s="203"/>
    </row>
    <row r="33" spans="1:20" ht="13" customHeight="1">
      <c r="A33" s="247"/>
      <c r="B33" s="247"/>
      <c r="C33" s="247"/>
      <c r="D33" s="247"/>
      <c r="E33" s="202">
        <v>33.85</v>
      </c>
      <c r="F33" s="199">
        <v>32.99</v>
      </c>
      <c r="G33" s="199">
        <v>55.77</v>
      </c>
      <c r="H33" s="199">
        <v>32.82</v>
      </c>
      <c r="I33" s="199">
        <v>28.23</v>
      </c>
      <c r="J33" s="199">
        <v>28.42</v>
      </c>
      <c r="K33" s="199">
        <v>24.63</v>
      </c>
      <c r="L33" s="199">
        <v>34.25</v>
      </c>
      <c r="M33" s="201">
        <v>27.21</v>
      </c>
      <c r="N33" s="237">
        <v>77</v>
      </c>
      <c r="O33" s="238">
        <v>37.450000000000003</v>
      </c>
      <c r="P33" s="238">
        <v>28.63</v>
      </c>
      <c r="Q33" s="203"/>
    </row>
    <row r="34" spans="1:20" ht="9" customHeight="1">
      <c r="A34" s="247"/>
      <c r="B34" s="247"/>
      <c r="C34" s="247"/>
      <c r="D34" s="247"/>
      <c r="E34" s="202">
        <v>50.54</v>
      </c>
      <c r="F34" s="199">
        <v>45.36</v>
      </c>
      <c r="G34" s="199">
        <v>23.88</v>
      </c>
      <c r="H34" s="199">
        <v>45.6</v>
      </c>
      <c r="I34" s="199">
        <v>49.08</v>
      </c>
      <c r="J34" s="199">
        <v>49.65</v>
      </c>
      <c r="K34" s="199">
        <v>26.56</v>
      </c>
      <c r="L34" s="199">
        <v>47.34</v>
      </c>
      <c r="M34" s="201">
        <v>49.76</v>
      </c>
      <c r="N34" s="237">
        <v>60.17</v>
      </c>
      <c r="O34" s="238">
        <v>40.98</v>
      </c>
      <c r="P34" s="238">
        <v>43.33</v>
      </c>
      <c r="Q34" s="195"/>
    </row>
    <row r="35" spans="1:20" ht="9" customHeight="1">
      <c r="A35" s="247"/>
      <c r="B35" s="247"/>
      <c r="C35" s="247"/>
      <c r="D35" s="247"/>
      <c r="E35" s="202">
        <v>39.840000000000003</v>
      </c>
      <c r="F35" s="199">
        <v>51.37</v>
      </c>
      <c r="G35" s="199">
        <v>34.979999999999997</v>
      </c>
      <c r="H35" s="199">
        <v>73.81</v>
      </c>
      <c r="I35" s="199">
        <v>57.22</v>
      </c>
      <c r="J35" s="199">
        <v>66.010000000000005</v>
      </c>
      <c r="K35" s="199">
        <v>39.56</v>
      </c>
      <c r="L35" s="199">
        <v>70.77</v>
      </c>
      <c r="M35" s="201">
        <v>47.72</v>
      </c>
      <c r="N35" s="237">
        <v>41.36</v>
      </c>
      <c r="O35" s="238">
        <v>54.34</v>
      </c>
      <c r="P35" s="238">
        <v>56.01</v>
      </c>
      <c r="Q35" s="195"/>
    </row>
    <row r="36" spans="1:20" ht="9" customHeight="1">
      <c r="A36" s="247"/>
      <c r="B36" s="247"/>
      <c r="C36" s="247"/>
      <c r="D36" s="247"/>
      <c r="E36" s="202">
        <v>36.35</v>
      </c>
      <c r="F36" s="199">
        <v>46.59</v>
      </c>
      <c r="G36" s="199">
        <v>31.27</v>
      </c>
      <c r="H36" s="199">
        <v>59.36</v>
      </c>
      <c r="I36" s="199">
        <v>38.520000000000003</v>
      </c>
      <c r="J36" s="199">
        <v>51</v>
      </c>
      <c r="K36" s="199">
        <v>36.880000000000003</v>
      </c>
      <c r="L36" s="199">
        <v>60.01</v>
      </c>
      <c r="M36" s="201">
        <v>38.770000000000003</v>
      </c>
      <c r="N36" s="237">
        <v>37.96</v>
      </c>
      <c r="O36" s="238">
        <v>43.94</v>
      </c>
      <c r="P36" s="238">
        <v>46.67</v>
      </c>
      <c r="Q36" s="195"/>
    </row>
    <row r="37" spans="1:20" ht="9" customHeight="1">
      <c r="A37" s="247"/>
      <c r="B37" s="247"/>
      <c r="C37" s="247"/>
      <c r="D37" s="247"/>
      <c r="E37" s="202">
        <v>42.17</v>
      </c>
      <c r="F37" s="199">
        <v>38.04</v>
      </c>
      <c r="G37" s="199">
        <v>35.03</v>
      </c>
      <c r="H37" s="199">
        <v>42.83</v>
      </c>
      <c r="I37" s="199">
        <v>39.36</v>
      </c>
      <c r="J37" s="199">
        <v>44.33</v>
      </c>
      <c r="K37" s="199">
        <v>39.47</v>
      </c>
      <c r="L37" s="199">
        <v>47.57</v>
      </c>
      <c r="M37" s="201">
        <v>42.09</v>
      </c>
      <c r="N37" s="237">
        <v>39.340000000000003</v>
      </c>
      <c r="O37" s="238">
        <v>38.81</v>
      </c>
      <c r="P37" s="238">
        <v>43.37</v>
      </c>
      <c r="Q37" s="195"/>
    </row>
    <row r="38" spans="1:20" ht="8.25" customHeight="1">
      <c r="A38" s="247"/>
      <c r="B38" s="247"/>
      <c r="C38" s="247"/>
      <c r="D38" s="247"/>
      <c r="E38" s="202">
        <v>33.58</v>
      </c>
      <c r="F38" s="199">
        <v>35.21</v>
      </c>
      <c r="G38" s="199">
        <v>32.11</v>
      </c>
      <c r="H38" s="199">
        <v>40.200000000000003</v>
      </c>
      <c r="I38" s="199">
        <v>35.83</v>
      </c>
      <c r="J38" s="199">
        <v>42.53</v>
      </c>
      <c r="K38" s="199">
        <v>38.479999999999997</v>
      </c>
      <c r="L38" s="199">
        <v>45.79</v>
      </c>
      <c r="M38" s="201">
        <v>39.56</v>
      </c>
      <c r="N38" s="237">
        <v>34.42</v>
      </c>
      <c r="O38" s="238">
        <v>35.840000000000003</v>
      </c>
      <c r="P38" s="238">
        <v>41.59</v>
      </c>
      <c r="Q38" s="195"/>
    </row>
    <row r="39" spans="1:20" ht="9" customHeight="1">
      <c r="A39" s="247"/>
      <c r="B39" s="247"/>
      <c r="C39" s="247"/>
      <c r="D39" s="247"/>
      <c r="E39" s="202">
        <v>28.5</v>
      </c>
      <c r="F39" s="199">
        <v>35.76</v>
      </c>
      <c r="G39" s="199">
        <v>35.1</v>
      </c>
      <c r="H39" s="199">
        <v>45.51</v>
      </c>
      <c r="I39" s="199">
        <v>38.54</v>
      </c>
      <c r="J39" s="199">
        <v>39.74</v>
      </c>
      <c r="K39" s="199">
        <v>40.39</v>
      </c>
      <c r="L39" s="199">
        <v>51.38</v>
      </c>
      <c r="M39" s="201">
        <v>41.26</v>
      </c>
      <c r="N39" s="237">
        <v>34.74</v>
      </c>
      <c r="O39" s="238">
        <v>38.729999999999997</v>
      </c>
      <c r="P39" s="238">
        <v>43.19</v>
      </c>
      <c r="Q39" s="195"/>
    </row>
    <row r="40" spans="1:20" ht="9" customHeight="1">
      <c r="A40" s="247"/>
      <c r="B40" s="247"/>
      <c r="C40" s="247"/>
      <c r="D40" s="247"/>
      <c r="E40" s="202">
        <v>30.4</v>
      </c>
      <c r="F40" s="199">
        <v>30.28</v>
      </c>
      <c r="G40" s="199">
        <v>29.87</v>
      </c>
      <c r="H40" s="199">
        <v>34.67</v>
      </c>
      <c r="I40" s="199">
        <v>32.57</v>
      </c>
      <c r="J40" s="199">
        <v>35.369999999999997</v>
      </c>
      <c r="K40" s="199">
        <v>32.130000000000003</v>
      </c>
      <c r="L40" s="199">
        <v>37.58</v>
      </c>
      <c r="M40" s="201">
        <v>34.04</v>
      </c>
      <c r="N40" s="237">
        <v>32.26</v>
      </c>
      <c r="O40" s="238">
        <v>31.85</v>
      </c>
      <c r="P40" s="238">
        <v>34.78</v>
      </c>
      <c r="Q40" s="195"/>
    </row>
    <row r="41" spans="1:20" ht="9" customHeight="1">
      <c r="A41" s="247"/>
      <c r="B41" s="247"/>
      <c r="C41" s="247"/>
      <c r="D41" s="247"/>
      <c r="E41" s="202">
        <v>32.049999999999997</v>
      </c>
      <c r="F41" s="199">
        <v>32.880000000000003</v>
      </c>
      <c r="G41" s="199">
        <v>32.909999999999997</v>
      </c>
      <c r="H41" s="199">
        <v>36.47</v>
      </c>
      <c r="I41" s="199">
        <v>35.21</v>
      </c>
      <c r="J41" s="199">
        <v>35.450000000000003</v>
      </c>
      <c r="K41" s="199">
        <v>34.99</v>
      </c>
      <c r="L41" s="199">
        <v>38.869999999999997</v>
      </c>
      <c r="M41" s="201">
        <v>36.11</v>
      </c>
      <c r="N41" s="237">
        <v>33.049999999999997</v>
      </c>
      <c r="O41" s="238">
        <v>34.369999999999997</v>
      </c>
      <c r="P41" s="238">
        <v>36.36</v>
      </c>
      <c r="Q41" s="195"/>
    </row>
    <row r="42" spans="1:20" ht="9" customHeight="1">
      <c r="A42" s="247"/>
      <c r="B42" s="247"/>
      <c r="C42" s="247"/>
      <c r="D42" s="247"/>
      <c r="E42" s="202">
        <v>79.489999999999995</v>
      </c>
      <c r="F42" s="199">
        <v>113.9</v>
      </c>
      <c r="G42" s="199">
        <v>50.47</v>
      </c>
      <c r="H42" s="199">
        <v>64.44</v>
      </c>
      <c r="I42" s="199">
        <v>65.13</v>
      </c>
      <c r="J42" s="199">
        <v>67.97</v>
      </c>
      <c r="K42" s="199">
        <v>40.06</v>
      </c>
      <c r="L42" s="199">
        <v>57.55</v>
      </c>
      <c r="M42" s="201">
        <v>66.319999999999993</v>
      </c>
      <c r="N42" s="237">
        <v>81.61</v>
      </c>
      <c r="O42" s="238">
        <v>73.48</v>
      </c>
      <c r="P42" s="238">
        <v>57.97</v>
      </c>
      <c r="Q42" s="195"/>
    </row>
    <row r="43" spans="1:20" ht="9.5" customHeight="1">
      <c r="A43" s="248"/>
      <c r="B43" s="248"/>
      <c r="C43" s="248"/>
      <c r="D43" s="248"/>
      <c r="E43" s="198">
        <v>50.1</v>
      </c>
      <c r="F43" s="196">
        <v>39.39</v>
      </c>
      <c r="G43" s="196">
        <v>30.54</v>
      </c>
      <c r="H43" s="196">
        <v>42.46</v>
      </c>
      <c r="I43" s="196">
        <v>42.24</v>
      </c>
      <c r="J43" s="196">
        <v>41.44</v>
      </c>
      <c r="K43" s="196">
        <v>30.71</v>
      </c>
      <c r="L43" s="196">
        <v>42.95</v>
      </c>
      <c r="M43" s="197">
        <v>41.41</v>
      </c>
      <c r="N43" s="239">
        <v>59.46</v>
      </c>
      <c r="O43" s="240">
        <v>38.659999999999997</v>
      </c>
      <c r="P43" s="240">
        <v>39.130000000000003</v>
      </c>
      <c r="Q43" s="195"/>
      <c r="R43" s="242"/>
      <c r="S43" s="242"/>
      <c r="T43" s="242"/>
    </row>
    <row r="44" spans="1:20">
      <c r="A44" s="241"/>
      <c r="B44" s="241"/>
      <c r="C44" s="241"/>
      <c r="D44" s="241"/>
      <c r="E44" s="241"/>
      <c r="F44" s="241"/>
      <c r="G44" s="241"/>
      <c r="H44" s="241"/>
      <c r="I44" s="241"/>
      <c r="J44" s="241"/>
      <c r="K44" s="241"/>
      <c r="L44" s="241"/>
      <c r="M44" s="241"/>
      <c r="N44" s="243">
        <v>2023</v>
      </c>
      <c r="O44" s="243">
        <v>2024</v>
      </c>
      <c r="P44" s="243">
        <v>2025</v>
      </c>
      <c r="Q44" s="241"/>
    </row>
    <row r="45" spans="1:20">
      <c r="M45" s="194" t="s">
        <v>1073</v>
      </c>
      <c r="N45" s="244">
        <f>AVERAGE(N33:N43)</f>
        <v>48.306363636363649</v>
      </c>
      <c r="O45" s="244">
        <f t="shared" ref="O45:P45" si="0">AVERAGE(O33:O43)</f>
        <v>42.586363636363643</v>
      </c>
      <c r="P45" s="244">
        <f t="shared" si="0"/>
        <v>42.820909090909097</v>
      </c>
    </row>
    <row r="46" spans="1:20">
      <c r="M46" s="194" t="s">
        <v>1075</v>
      </c>
      <c r="N46" s="194">
        <f>N45*About!$A$69</f>
        <v>36.39901035348398</v>
      </c>
      <c r="O46" s="194">
        <f>O45*About!$A$69</f>
        <v>32.088970773829097</v>
      </c>
      <c r="P46" s="194">
        <f>P45*About!$A$69</f>
        <v>32.265701576682083</v>
      </c>
    </row>
  </sheetData>
  <mergeCells count="7">
    <mergeCell ref="A4:D43"/>
    <mergeCell ref="A1:Q1"/>
    <mergeCell ref="A2:A3"/>
    <mergeCell ref="B2:E2"/>
    <mergeCell ref="F2:I2"/>
    <mergeCell ref="J2:M2"/>
    <mergeCell ref="N2:P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256"/>
      <c r="C112" s="256"/>
      <c r="D112" s="256"/>
      <c r="E112" s="256"/>
      <c r="F112" s="256"/>
      <c r="G112" s="256"/>
      <c r="H112" s="256"/>
      <c r="I112" s="256"/>
      <c r="J112" s="256"/>
      <c r="K112" s="256"/>
      <c r="L112" s="256"/>
      <c r="M112" s="256"/>
      <c r="N112" s="256"/>
      <c r="O112" s="256"/>
      <c r="P112" s="256"/>
      <c r="Q112" s="256"/>
      <c r="R112" s="256"/>
      <c r="S112" s="256"/>
      <c r="T112" s="256"/>
      <c r="U112" s="256"/>
      <c r="V112" s="256"/>
      <c r="W112" s="256"/>
      <c r="X112" s="256"/>
      <c r="Y112" s="256"/>
      <c r="Z112" s="256"/>
      <c r="AA112" s="256"/>
      <c r="AB112" s="256"/>
      <c r="AC112" s="256"/>
      <c r="AD112" s="256"/>
      <c r="AE112" s="256"/>
      <c r="AF112" s="25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257"/>
      <c r="C500" s="256"/>
      <c r="D500" s="256"/>
      <c r="E500" s="256"/>
      <c r="F500" s="256"/>
      <c r="G500" s="256"/>
      <c r="H500" s="256"/>
      <c r="I500" s="256"/>
      <c r="J500" s="256"/>
      <c r="K500" s="256"/>
      <c r="L500" s="256"/>
      <c r="M500" s="256"/>
      <c r="N500" s="256"/>
      <c r="O500" s="256"/>
      <c r="P500" s="256"/>
      <c r="Q500" s="256"/>
      <c r="R500" s="256"/>
      <c r="S500" s="256"/>
      <c r="T500" s="256"/>
      <c r="U500" s="256"/>
      <c r="V500" s="256"/>
      <c r="W500" s="256"/>
      <c r="X500" s="256"/>
      <c r="Y500" s="256"/>
      <c r="Z500" s="256"/>
      <c r="AA500" s="256"/>
      <c r="AB500" s="256"/>
      <c r="AC500" s="256"/>
      <c r="AD500" s="256"/>
      <c r="AE500" s="256"/>
      <c r="AF500" s="256"/>
      <c r="AG500" s="25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c r="AH112" s="258"/>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00" spans="2:34" ht="15" customHeight="1">
      <c r="B500" s="259"/>
      <c r="C500" s="258"/>
      <c r="D500" s="258"/>
      <c r="E500" s="258"/>
      <c r="F500" s="258"/>
      <c r="G500" s="258"/>
      <c r="H500" s="258"/>
      <c r="I500" s="258"/>
      <c r="J500" s="258"/>
      <c r="K500" s="258"/>
      <c r="L500" s="258"/>
      <c r="M500" s="258"/>
      <c r="N500" s="258"/>
      <c r="O500" s="258"/>
      <c r="P500" s="258"/>
      <c r="Q500" s="258"/>
      <c r="R500" s="258"/>
      <c r="S500" s="258"/>
      <c r="T500" s="258"/>
      <c r="U500" s="258"/>
      <c r="V500" s="258"/>
      <c r="W500" s="258"/>
      <c r="X500" s="258"/>
      <c r="Y500" s="258"/>
      <c r="Z500" s="258"/>
      <c r="AA500" s="258"/>
      <c r="AB500" s="258"/>
      <c r="AC500" s="258"/>
      <c r="AD500" s="258"/>
      <c r="AE500" s="258"/>
      <c r="AF500" s="258"/>
      <c r="AG500"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60" t="s">
        <v>408</v>
      </c>
      <c r="C146" s="261"/>
      <c r="D146" s="261"/>
      <c r="E146" s="261"/>
      <c r="F146" s="261"/>
      <c r="G146" s="261"/>
      <c r="H146" s="261"/>
      <c r="I146" s="261"/>
      <c r="J146" s="261"/>
      <c r="K146" s="261"/>
      <c r="L146" s="261"/>
      <c r="M146" s="261"/>
      <c r="N146" s="261"/>
      <c r="O146" s="261"/>
      <c r="P146" s="261"/>
      <c r="Q146" s="261"/>
      <c r="R146" s="261"/>
      <c r="S146" s="261"/>
      <c r="T146" s="261"/>
      <c r="U146" s="261"/>
      <c r="V146" s="261"/>
      <c r="W146" s="261"/>
      <c r="X146" s="261"/>
      <c r="Y146" s="261"/>
      <c r="Z146" s="261"/>
      <c r="AA146" s="261"/>
      <c r="AB146" s="261"/>
      <c r="AC146" s="261"/>
      <c r="AD146" s="261"/>
      <c r="AE146" s="261"/>
      <c r="AF146" s="261"/>
      <c r="AG146" s="26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62" t="s">
        <v>182</v>
      </c>
      <c r="C112" s="263">
        <v>12.999203</v>
      </c>
      <c r="D112" s="263">
        <v>13.756338</v>
      </c>
      <c r="E112" s="263">
        <v>14.272468</v>
      </c>
      <c r="F112" s="263">
        <v>13.87274</v>
      </c>
      <c r="G112" s="263">
        <v>13.379066999999999</v>
      </c>
      <c r="H112" s="263">
        <v>13.404615</v>
      </c>
      <c r="I112" s="263">
        <v>13.498896999999999</v>
      </c>
      <c r="J112" s="263">
        <v>13.628196000000001</v>
      </c>
      <c r="K112" s="263">
        <v>13.736962</v>
      </c>
      <c r="L112" s="263">
        <v>13.932218000000001</v>
      </c>
      <c r="M112" s="263">
        <v>14.950908999999999</v>
      </c>
      <c r="N112" s="263">
        <v>15.044097000000001</v>
      </c>
      <c r="O112" s="263">
        <v>15.321702</v>
      </c>
      <c r="P112" s="263">
        <v>15.516894000000001</v>
      </c>
      <c r="Q112" s="263">
        <v>15.691060999999999</v>
      </c>
      <c r="R112" s="263">
        <v>15.773815000000001</v>
      </c>
      <c r="S112" s="263">
        <v>15.950137</v>
      </c>
      <c r="T112" s="263">
        <v>16.117809000000001</v>
      </c>
      <c r="U112" s="263">
        <v>16.291615</v>
      </c>
      <c r="V112" s="263">
        <v>16.466549000000001</v>
      </c>
      <c r="W112" s="263">
        <v>16.700437999999998</v>
      </c>
      <c r="X112" s="263">
        <v>16.943705000000001</v>
      </c>
      <c r="Y112" s="263">
        <v>17.277073000000001</v>
      </c>
      <c r="Z112" s="263">
        <v>17.574244</v>
      </c>
      <c r="AA112" s="263">
        <v>17.982026999999999</v>
      </c>
      <c r="AB112" s="263">
        <v>18.336407000000001</v>
      </c>
      <c r="AC112" s="263">
        <v>18.741672999999999</v>
      </c>
      <c r="AD112" s="263">
        <v>19.208071</v>
      </c>
      <c r="AE112" s="263">
        <v>19.600466000000001</v>
      </c>
      <c r="AF112" s="263">
        <v>20.057380999999999</v>
      </c>
      <c r="AG112" s="263">
        <v>20.632099</v>
      </c>
      <c r="AH112" s="26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65" t="s">
        <v>305</v>
      </c>
      <c r="C146" s="266"/>
      <c r="D146" s="266"/>
      <c r="E146" s="266"/>
      <c r="F146" s="266"/>
      <c r="G146" s="266"/>
      <c r="H146" s="266"/>
      <c r="I146" s="266"/>
      <c r="J146" s="266"/>
      <c r="K146" s="266"/>
      <c r="L146" s="266"/>
      <c r="M146" s="266"/>
      <c r="N146" s="266"/>
      <c r="O146" s="266"/>
      <c r="P146" s="266"/>
      <c r="Q146" s="266"/>
      <c r="R146" s="266"/>
      <c r="S146" s="266"/>
      <c r="T146" s="266"/>
      <c r="U146" s="266"/>
      <c r="V146" s="266"/>
      <c r="W146" s="266"/>
      <c r="X146" s="266"/>
      <c r="Y146" s="266"/>
      <c r="Z146" s="266"/>
      <c r="AA146" s="266"/>
      <c r="AB146" s="266"/>
      <c r="AC146" s="266"/>
      <c r="AD146" s="266"/>
      <c r="AE146" s="266"/>
      <c r="AF146" s="266"/>
      <c r="AG146" s="26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67" t="s">
        <v>608</v>
      </c>
      <c r="B3" s="268"/>
      <c r="C3" s="268"/>
      <c r="D3" s="26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UT</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ht="14.75">
      <c r="A7" s="91" t="s">
        <v>848</v>
      </c>
      <c r="B7" s="91" t="str">
        <f>About!B2</f>
        <v>UT</v>
      </c>
      <c r="C7" s="91">
        <f t="shared" ref="C7:AE7" si="3">SUMIFS(C$20:C$119,$B$20:$B$119,$B$7,$A$20:$A$119,$A$7)</f>
        <v>15309286</v>
      </c>
      <c r="D7" s="91">
        <f t="shared" si="3"/>
        <v>12688879</v>
      </c>
      <c r="E7" s="91">
        <f t="shared" si="3"/>
        <v>14593859</v>
      </c>
      <c r="F7" s="91">
        <f t="shared" si="3"/>
        <v>15054208</v>
      </c>
      <c r="G7" s="91">
        <f t="shared" si="3"/>
        <v>15180146</v>
      </c>
      <c r="H7" s="91">
        <f t="shared" si="3"/>
        <v>12027926</v>
      </c>
      <c r="I7" s="91">
        <f t="shared" si="3"/>
        <v>10645709</v>
      </c>
      <c r="J7" s="91">
        <f t="shared" si="3"/>
        <v>11903920</v>
      </c>
      <c r="K7" s="91">
        <f t="shared" si="3"/>
        <v>12790436</v>
      </c>
      <c r="L7" s="91">
        <f t="shared" si="3"/>
        <v>12184757</v>
      </c>
      <c r="M7" s="91">
        <f t="shared" si="3"/>
        <v>10615576</v>
      </c>
      <c r="N7" s="91">
        <f t="shared" si="3"/>
        <v>10158825</v>
      </c>
      <c r="O7" s="91">
        <f t="shared" si="3"/>
        <v>10718270</v>
      </c>
      <c r="P7" s="91">
        <f t="shared" si="3"/>
        <v>11463216</v>
      </c>
      <c r="Q7" s="91">
        <f t="shared" si="3"/>
        <v>10708190</v>
      </c>
      <c r="R7" s="91">
        <f t="shared" si="3"/>
        <v>10340590</v>
      </c>
      <c r="S7" s="91">
        <f t="shared" si="3"/>
        <v>11940655</v>
      </c>
      <c r="T7" s="91">
        <f t="shared" si="3"/>
        <v>15296914</v>
      </c>
      <c r="U7" s="91">
        <f t="shared" si="3"/>
        <v>16164557</v>
      </c>
      <c r="V7" s="91">
        <f t="shared" si="3"/>
        <v>12824087</v>
      </c>
      <c r="W7" s="91">
        <f t="shared" si="3"/>
        <v>10987444</v>
      </c>
      <c r="X7" s="91">
        <f t="shared" si="3"/>
        <v>9162061</v>
      </c>
      <c r="Y7" s="91">
        <f t="shared" si="3"/>
        <v>6453198</v>
      </c>
      <c r="Z7" s="91">
        <f t="shared" si="3"/>
        <v>8700585</v>
      </c>
      <c r="AA7" s="91">
        <f t="shared" si="3"/>
        <v>10562273</v>
      </c>
      <c r="AB7" s="91">
        <f t="shared" si="3"/>
        <v>8594703</v>
      </c>
      <c r="AC7" s="91">
        <f t="shared" si="3"/>
        <v>4748752</v>
      </c>
      <c r="AD7" s="91">
        <f t="shared" si="3"/>
        <v>3885559</v>
      </c>
      <c r="AE7" s="91">
        <f t="shared" si="3"/>
        <v>5632875</v>
      </c>
      <c r="AF7" s="119">
        <f>AVERAGE(U7:AE7)</f>
        <v>8883281.2727272734</v>
      </c>
      <c r="AG7" s="119">
        <f t="shared" si="2"/>
        <v>8883281.2727272734</v>
      </c>
      <c r="AH7" s="119">
        <f t="shared" si="2"/>
        <v>8883281.2727272734</v>
      </c>
      <c r="AI7" s="119">
        <f t="shared" si="2"/>
        <v>8883281.2727272734</v>
      </c>
      <c r="AJ7" s="119">
        <f t="shared" si="2"/>
        <v>8883281.2727272734</v>
      </c>
      <c r="AK7" s="119">
        <f t="shared" si="2"/>
        <v>8883281.2727272734</v>
      </c>
      <c r="AL7" s="119">
        <f t="shared" si="2"/>
        <v>8883281.2727272734</v>
      </c>
      <c r="AM7" s="119">
        <f t="shared" si="2"/>
        <v>8883281.2727272734</v>
      </c>
      <c r="AN7" s="119">
        <f t="shared" si="2"/>
        <v>8883281.2727272734</v>
      </c>
      <c r="AO7" s="119">
        <f t="shared" si="2"/>
        <v>8883281.2727272734</v>
      </c>
      <c r="AP7" s="119">
        <f t="shared" si="2"/>
        <v>8883281.2727272734</v>
      </c>
      <c r="AQ7" s="119">
        <f t="shared" si="2"/>
        <v>8883281.2727272734</v>
      </c>
      <c r="AR7" s="119">
        <f t="shared" si="2"/>
        <v>8883281.2727272734</v>
      </c>
      <c r="AS7" s="119">
        <f t="shared" si="2"/>
        <v>8883281.2727272734</v>
      </c>
      <c r="AT7" s="119">
        <f t="shared" si="2"/>
        <v>8883281.2727272734</v>
      </c>
      <c r="AU7" s="119">
        <f t="shared" si="2"/>
        <v>8883281.2727272734</v>
      </c>
      <c r="AV7" s="119">
        <f t="shared" si="2"/>
        <v>8883281.2727272734</v>
      </c>
      <c r="AW7" s="119">
        <f t="shared" si="2"/>
        <v>8883281.2727272734</v>
      </c>
      <c r="AX7" s="119">
        <f t="shared" si="2"/>
        <v>8883281.2727272734</v>
      </c>
      <c r="AY7" s="119">
        <f t="shared" si="2"/>
        <v>8883281.2727272734</v>
      </c>
      <c r="AZ7" s="119">
        <f t="shared" si="2"/>
        <v>8883281.2727272734</v>
      </c>
      <c r="BA7" s="119">
        <f t="shared" si="2"/>
        <v>8883281.2727272734</v>
      </c>
      <c r="BB7" s="119">
        <f t="shared" si="2"/>
        <v>8883281.2727272734</v>
      </c>
      <c r="BC7" s="119">
        <f t="shared" si="2"/>
        <v>8883281.2727272734</v>
      </c>
      <c r="BD7" s="119">
        <f t="shared" si="2"/>
        <v>8883281.2727272734</v>
      </c>
      <c r="BE7" s="119">
        <f t="shared" si="2"/>
        <v>8883281.2727272734</v>
      </c>
      <c r="BF7" s="119">
        <f t="shared" si="2"/>
        <v>8883281.2727272734</v>
      </c>
      <c r="BG7" s="119">
        <f t="shared" si="2"/>
        <v>8883281.2727272734</v>
      </c>
      <c r="BH7" s="119">
        <f t="shared" si="2"/>
        <v>8883281.2727272734</v>
      </c>
      <c r="BI7" s="119">
        <f t="shared" si="2"/>
        <v>8883281.2727272734</v>
      </c>
      <c r="BJ7" s="119">
        <f t="shared" si="2"/>
        <v>8883281.2727272734</v>
      </c>
      <c r="BK7" s="119">
        <f t="shared" si="2"/>
        <v>8883281.2727272734</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UT</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28480</v>
      </c>
      <c r="K10" s="91">
        <f t="shared" si="5"/>
        <v>1544</v>
      </c>
      <c r="L10" s="91">
        <f t="shared" si="5"/>
        <v>0</v>
      </c>
      <c r="M10" s="91">
        <f t="shared" si="5"/>
        <v>0</v>
      </c>
      <c r="N10" s="91">
        <f t="shared" si="5"/>
        <v>0</v>
      </c>
      <c r="O10" s="91">
        <f t="shared" si="5"/>
        <v>8800</v>
      </c>
      <c r="P10" s="91">
        <f t="shared" si="5"/>
        <v>5762</v>
      </c>
      <c r="Q10" s="91">
        <f t="shared" si="5"/>
        <v>14851</v>
      </c>
      <c r="R10" s="91">
        <f t="shared" si="5"/>
        <v>41018</v>
      </c>
      <c r="S10" s="91">
        <f t="shared" si="5"/>
        <v>15238</v>
      </c>
      <c r="T10" s="91">
        <f t="shared" si="5"/>
        <v>21527</v>
      </c>
      <c r="U10" s="91">
        <f t="shared" si="5"/>
        <v>12346</v>
      </c>
      <c r="V10" s="91">
        <f t="shared" si="5"/>
        <v>8238</v>
      </c>
      <c r="W10" s="91">
        <f t="shared" si="5"/>
        <v>17434</v>
      </c>
      <c r="X10" s="91">
        <f t="shared" si="5"/>
        <v>11280</v>
      </c>
      <c r="Y10" s="91">
        <f t="shared" si="5"/>
        <v>11575</v>
      </c>
      <c r="Z10" s="91">
        <f t="shared" si="5"/>
        <v>0</v>
      </c>
      <c r="AA10" s="91">
        <f t="shared" si="5"/>
        <v>29087</v>
      </c>
      <c r="AB10" s="91">
        <f t="shared" si="5"/>
        <v>16351</v>
      </c>
      <c r="AC10" s="91">
        <f t="shared" si="5"/>
        <v>10466</v>
      </c>
      <c r="AD10" s="91">
        <f t="shared" si="5"/>
        <v>8465</v>
      </c>
      <c r="AE10" s="91">
        <f t="shared" si="5"/>
        <v>39595</v>
      </c>
      <c r="AF10" s="119">
        <f t="shared" ref="AF10:BK11" si="6">AE10</f>
        <v>39595</v>
      </c>
      <c r="AG10" s="119">
        <f t="shared" si="6"/>
        <v>39595</v>
      </c>
      <c r="AH10" s="119">
        <f t="shared" si="6"/>
        <v>39595</v>
      </c>
      <c r="AI10" s="119">
        <f t="shared" si="6"/>
        <v>39595</v>
      </c>
      <c r="AJ10" s="119">
        <f t="shared" si="6"/>
        <v>39595</v>
      </c>
      <c r="AK10" s="119">
        <f t="shared" si="6"/>
        <v>39595</v>
      </c>
      <c r="AL10" s="119">
        <f t="shared" si="6"/>
        <v>39595</v>
      </c>
      <c r="AM10" s="119">
        <f t="shared" si="6"/>
        <v>39595</v>
      </c>
      <c r="AN10" s="119">
        <f t="shared" si="6"/>
        <v>39595</v>
      </c>
      <c r="AO10" s="119">
        <f t="shared" si="6"/>
        <v>39595</v>
      </c>
      <c r="AP10" s="119">
        <f t="shared" si="6"/>
        <v>39595</v>
      </c>
      <c r="AQ10" s="119">
        <f t="shared" si="6"/>
        <v>39595</v>
      </c>
      <c r="AR10" s="119">
        <f t="shared" si="6"/>
        <v>39595</v>
      </c>
      <c r="AS10" s="119">
        <f t="shared" si="6"/>
        <v>39595</v>
      </c>
      <c r="AT10" s="119">
        <f t="shared" si="6"/>
        <v>39595</v>
      </c>
      <c r="AU10" s="119">
        <f t="shared" si="6"/>
        <v>39595</v>
      </c>
      <c r="AV10" s="119">
        <f t="shared" si="6"/>
        <v>39595</v>
      </c>
      <c r="AW10" s="119">
        <f t="shared" si="6"/>
        <v>39595</v>
      </c>
      <c r="AX10" s="119">
        <f t="shared" si="6"/>
        <v>39595</v>
      </c>
      <c r="AY10" s="119">
        <f t="shared" si="6"/>
        <v>39595</v>
      </c>
      <c r="AZ10" s="119">
        <f t="shared" si="6"/>
        <v>39595</v>
      </c>
      <c r="BA10" s="119">
        <f t="shared" si="6"/>
        <v>39595</v>
      </c>
      <c r="BB10" s="119">
        <f t="shared" si="6"/>
        <v>39595</v>
      </c>
      <c r="BC10" s="119">
        <f t="shared" si="6"/>
        <v>39595</v>
      </c>
      <c r="BD10" s="119">
        <f t="shared" si="6"/>
        <v>39595</v>
      </c>
      <c r="BE10" s="119">
        <f t="shared" si="6"/>
        <v>39595</v>
      </c>
      <c r="BF10" s="119">
        <f t="shared" si="6"/>
        <v>39595</v>
      </c>
      <c r="BG10" s="119">
        <f t="shared" si="6"/>
        <v>39595</v>
      </c>
      <c r="BH10" s="119">
        <f t="shared" si="6"/>
        <v>39595</v>
      </c>
      <c r="BI10" s="119">
        <f t="shared" si="6"/>
        <v>39595</v>
      </c>
      <c r="BJ10" s="119">
        <f t="shared" si="6"/>
        <v>39595</v>
      </c>
      <c r="BK10" s="119">
        <f t="shared" si="6"/>
        <v>39595</v>
      </c>
    </row>
    <row r="11" spans="1:63" ht="14.75">
      <c r="A11" s="91" t="s">
        <v>848</v>
      </c>
      <c r="B11" s="91" t="str">
        <f>About!B2</f>
        <v>UT</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824</v>
      </c>
      <c r="S11" s="91">
        <f t="shared" si="7"/>
        <v>814</v>
      </c>
      <c r="T11" s="91">
        <f t="shared" si="7"/>
        <v>37666</v>
      </c>
      <c r="U11" s="91">
        <f t="shared" si="7"/>
        <v>54552</v>
      </c>
      <c r="V11" s="91">
        <f t="shared" si="7"/>
        <v>43030</v>
      </c>
      <c r="W11" s="91">
        <f t="shared" si="7"/>
        <v>12988</v>
      </c>
      <c r="X11" s="91">
        <f t="shared" si="7"/>
        <v>1265</v>
      </c>
      <c r="Y11" s="91">
        <f t="shared" si="7"/>
        <v>1858</v>
      </c>
      <c r="Z11" s="91">
        <f t="shared" si="7"/>
        <v>17689</v>
      </c>
      <c r="AA11" s="91">
        <f t="shared" si="7"/>
        <v>27779</v>
      </c>
      <c r="AB11" s="91">
        <f t="shared" si="7"/>
        <v>934</v>
      </c>
      <c r="AC11" s="91">
        <f t="shared" si="7"/>
        <v>36</v>
      </c>
      <c r="AD11" s="91">
        <f t="shared" si="7"/>
        <v>13</v>
      </c>
      <c r="AE11" s="91">
        <f t="shared" si="7"/>
        <v>955</v>
      </c>
      <c r="AF11" s="119">
        <f>AVERAGE(W11:AE11)</f>
        <v>7057.4444444444443</v>
      </c>
      <c r="AG11" s="119">
        <f t="shared" si="6"/>
        <v>7057.4444444444443</v>
      </c>
      <c r="AH11" s="119">
        <f t="shared" si="6"/>
        <v>7057.4444444444443</v>
      </c>
      <c r="AI11" s="119">
        <f t="shared" si="6"/>
        <v>7057.4444444444443</v>
      </c>
      <c r="AJ11" s="119">
        <f t="shared" si="6"/>
        <v>7057.4444444444443</v>
      </c>
      <c r="AK11" s="119">
        <f t="shared" si="6"/>
        <v>7057.4444444444443</v>
      </c>
      <c r="AL11" s="119">
        <f t="shared" si="6"/>
        <v>7057.4444444444443</v>
      </c>
      <c r="AM11" s="119">
        <f t="shared" si="6"/>
        <v>7057.4444444444443</v>
      </c>
      <c r="AN11" s="119">
        <f t="shared" si="6"/>
        <v>7057.4444444444443</v>
      </c>
      <c r="AO11" s="119">
        <f t="shared" si="6"/>
        <v>7057.4444444444443</v>
      </c>
      <c r="AP11" s="119">
        <f t="shared" si="6"/>
        <v>7057.4444444444443</v>
      </c>
      <c r="AQ11" s="119">
        <f t="shared" si="6"/>
        <v>7057.4444444444443</v>
      </c>
      <c r="AR11" s="119">
        <f t="shared" si="6"/>
        <v>7057.4444444444443</v>
      </c>
      <c r="AS11" s="119">
        <f t="shared" si="6"/>
        <v>7057.4444444444443</v>
      </c>
      <c r="AT11" s="119">
        <f t="shared" si="6"/>
        <v>7057.4444444444443</v>
      </c>
      <c r="AU11" s="119">
        <f t="shared" si="6"/>
        <v>7057.4444444444443</v>
      </c>
      <c r="AV11" s="119">
        <f t="shared" si="6"/>
        <v>7057.4444444444443</v>
      </c>
      <c r="AW11" s="119">
        <f t="shared" si="6"/>
        <v>7057.4444444444443</v>
      </c>
      <c r="AX11" s="119">
        <f t="shared" si="6"/>
        <v>7057.4444444444443</v>
      </c>
      <c r="AY11" s="119">
        <f t="shared" si="6"/>
        <v>7057.4444444444443</v>
      </c>
      <c r="AZ11" s="119">
        <f t="shared" si="6"/>
        <v>7057.4444444444443</v>
      </c>
      <c r="BA11" s="119">
        <f t="shared" si="6"/>
        <v>7057.4444444444443</v>
      </c>
      <c r="BB11" s="119">
        <f t="shared" si="6"/>
        <v>7057.4444444444443</v>
      </c>
      <c r="BC11" s="119">
        <f t="shared" si="6"/>
        <v>7057.4444444444443</v>
      </c>
      <c r="BD11" s="119">
        <f t="shared" si="6"/>
        <v>7057.4444444444443</v>
      </c>
      <c r="BE11" s="119">
        <f t="shared" si="6"/>
        <v>7057.4444444444443</v>
      </c>
      <c r="BF11" s="119">
        <f t="shared" si="6"/>
        <v>7057.4444444444443</v>
      </c>
      <c r="BG11" s="119">
        <f t="shared" si="6"/>
        <v>7057.4444444444443</v>
      </c>
      <c r="BH11" s="119">
        <f t="shared" si="6"/>
        <v>7057.4444444444443</v>
      </c>
      <c r="BI11" s="119">
        <f t="shared" si="6"/>
        <v>7057.4444444444443</v>
      </c>
      <c r="BJ11" s="119">
        <f t="shared" si="6"/>
        <v>7057.4444444444443</v>
      </c>
      <c r="BK11" s="119">
        <f t="shared" si="6"/>
        <v>7057.4444444444443</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UT</v>
      </c>
      <c r="C14" s="91">
        <f t="shared" ref="C14:BK14" si="9">IF(C10&gt;C11,C10-C11,0)</f>
        <v>0</v>
      </c>
      <c r="D14" s="91">
        <f t="shared" si="9"/>
        <v>0</v>
      </c>
      <c r="E14" s="91">
        <f t="shared" si="9"/>
        <v>0</v>
      </c>
      <c r="F14" s="91">
        <f t="shared" si="9"/>
        <v>0</v>
      </c>
      <c r="G14" s="91">
        <f t="shared" si="9"/>
        <v>0</v>
      </c>
      <c r="H14" s="91">
        <f t="shared" si="9"/>
        <v>0</v>
      </c>
      <c r="I14" s="91">
        <f t="shared" si="9"/>
        <v>0</v>
      </c>
      <c r="J14" s="91">
        <f t="shared" si="9"/>
        <v>28480</v>
      </c>
      <c r="K14" s="91">
        <f t="shared" si="9"/>
        <v>1544</v>
      </c>
      <c r="L14" s="91">
        <f t="shared" si="9"/>
        <v>0</v>
      </c>
      <c r="M14" s="91">
        <f t="shared" si="9"/>
        <v>0</v>
      </c>
      <c r="N14" s="91">
        <f t="shared" si="9"/>
        <v>0</v>
      </c>
      <c r="O14" s="91">
        <f t="shared" si="9"/>
        <v>8800</v>
      </c>
      <c r="P14" s="91">
        <f t="shared" si="9"/>
        <v>5762</v>
      </c>
      <c r="Q14" s="91">
        <f t="shared" si="9"/>
        <v>14851</v>
      </c>
      <c r="R14" s="91">
        <f t="shared" si="9"/>
        <v>40194</v>
      </c>
      <c r="S14" s="91">
        <f t="shared" si="9"/>
        <v>14424</v>
      </c>
      <c r="T14" s="91">
        <f t="shared" si="9"/>
        <v>0</v>
      </c>
      <c r="U14" s="91">
        <f t="shared" si="9"/>
        <v>0</v>
      </c>
      <c r="V14" s="91">
        <f t="shared" si="9"/>
        <v>0</v>
      </c>
      <c r="W14" s="91">
        <f t="shared" si="9"/>
        <v>4446</v>
      </c>
      <c r="X14" s="91">
        <f t="shared" si="9"/>
        <v>10015</v>
      </c>
      <c r="Y14" s="91">
        <f t="shared" si="9"/>
        <v>9717</v>
      </c>
      <c r="Z14" s="91">
        <f t="shared" si="9"/>
        <v>0</v>
      </c>
      <c r="AA14" s="91">
        <f t="shared" si="9"/>
        <v>1308</v>
      </c>
      <c r="AB14" s="91">
        <f t="shared" si="9"/>
        <v>15417</v>
      </c>
      <c r="AC14" s="91">
        <f t="shared" si="9"/>
        <v>10430</v>
      </c>
      <c r="AD14" s="91">
        <f t="shared" si="9"/>
        <v>8452</v>
      </c>
      <c r="AE14" s="91">
        <f t="shared" si="9"/>
        <v>38640</v>
      </c>
      <c r="AF14" s="91">
        <f t="shared" si="9"/>
        <v>32537.555555555555</v>
      </c>
      <c r="AG14" s="91">
        <f t="shared" si="9"/>
        <v>32537.555555555555</v>
      </c>
      <c r="AH14" s="91">
        <f t="shared" si="9"/>
        <v>32537.555555555555</v>
      </c>
      <c r="AI14" s="91">
        <f t="shared" si="9"/>
        <v>32537.555555555555</v>
      </c>
      <c r="AJ14" s="91">
        <f t="shared" si="9"/>
        <v>32537.555555555555</v>
      </c>
      <c r="AK14" s="91">
        <f t="shared" si="9"/>
        <v>32537.555555555555</v>
      </c>
      <c r="AL14" s="91">
        <f t="shared" si="9"/>
        <v>32537.555555555555</v>
      </c>
      <c r="AM14" s="91">
        <f t="shared" si="9"/>
        <v>32537.555555555555</v>
      </c>
      <c r="AN14" s="91">
        <f t="shared" si="9"/>
        <v>32537.555555555555</v>
      </c>
      <c r="AO14" s="91">
        <f t="shared" si="9"/>
        <v>32537.555555555555</v>
      </c>
      <c r="AP14" s="91">
        <f t="shared" si="9"/>
        <v>32537.555555555555</v>
      </c>
      <c r="AQ14" s="91">
        <f t="shared" si="9"/>
        <v>32537.555555555555</v>
      </c>
      <c r="AR14" s="91">
        <f t="shared" si="9"/>
        <v>32537.555555555555</v>
      </c>
      <c r="AS14" s="91">
        <f t="shared" si="9"/>
        <v>32537.555555555555</v>
      </c>
      <c r="AT14" s="91">
        <f t="shared" si="9"/>
        <v>32537.555555555555</v>
      </c>
      <c r="AU14" s="91">
        <f t="shared" si="9"/>
        <v>32537.555555555555</v>
      </c>
      <c r="AV14" s="91">
        <f t="shared" si="9"/>
        <v>32537.555555555555</v>
      </c>
      <c r="AW14" s="91">
        <f t="shared" si="9"/>
        <v>32537.555555555555</v>
      </c>
      <c r="AX14" s="91">
        <f t="shared" si="9"/>
        <v>32537.555555555555</v>
      </c>
      <c r="AY14" s="91">
        <f t="shared" si="9"/>
        <v>32537.555555555555</v>
      </c>
      <c r="AZ14" s="91">
        <f t="shared" si="9"/>
        <v>32537.555555555555</v>
      </c>
      <c r="BA14" s="91">
        <f t="shared" si="9"/>
        <v>32537.555555555555</v>
      </c>
      <c r="BB14" s="91">
        <f t="shared" si="9"/>
        <v>32537.555555555555</v>
      </c>
      <c r="BC14" s="91">
        <f t="shared" si="9"/>
        <v>32537.555555555555</v>
      </c>
      <c r="BD14" s="91">
        <f t="shared" si="9"/>
        <v>32537.555555555555</v>
      </c>
      <c r="BE14" s="91">
        <f t="shared" si="9"/>
        <v>32537.555555555555</v>
      </c>
      <c r="BF14" s="91">
        <f t="shared" si="9"/>
        <v>32537.555555555555</v>
      </c>
      <c r="BG14" s="91">
        <f t="shared" si="9"/>
        <v>32537.555555555555</v>
      </c>
      <c r="BH14" s="91">
        <f t="shared" si="9"/>
        <v>32537.555555555555</v>
      </c>
      <c r="BI14" s="91">
        <f t="shared" si="9"/>
        <v>32537.555555555555</v>
      </c>
      <c r="BJ14" s="91">
        <f t="shared" si="9"/>
        <v>32537.555555555555</v>
      </c>
      <c r="BK14" s="91">
        <f t="shared" si="9"/>
        <v>32537.555555555555</v>
      </c>
    </row>
    <row r="15" spans="1:63" ht="14.75">
      <c r="A15" s="91" t="s">
        <v>848</v>
      </c>
      <c r="B15" s="91" t="str">
        <f>About!B2</f>
        <v>UT</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16139</v>
      </c>
      <c r="U15" s="91">
        <f t="shared" si="10"/>
        <v>42206</v>
      </c>
      <c r="V15" s="91">
        <f t="shared" si="10"/>
        <v>34792</v>
      </c>
      <c r="W15" s="91">
        <f t="shared" si="10"/>
        <v>0</v>
      </c>
      <c r="X15" s="91">
        <f t="shared" si="10"/>
        <v>0</v>
      </c>
      <c r="Y15" s="91">
        <f t="shared" si="10"/>
        <v>0</v>
      </c>
      <c r="Z15" s="91">
        <f t="shared" si="10"/>
        <v>17689</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2.0707342777309644E-2</v>
      </c>
      <c r="G760" s="107">
        <f>G34/SUMIFS(G$3:G$722,$B$3:$B$722,$B760)*SUMIFS(Calculations!$E$3:$E$53,Calculations!$A$3:$A$53,$B760)</f>
        <v>1.8892470512615889E-2</v>
      </c>
      <c r="H760" s="107">
        <f>H34/SUMIFS(H$3:H$722,$B$3:$B$722,$B760)*SUMIFS(Calculations!$E$3:$E$53,Calculations!$A$3:$A$53,$B760)</f>
        <v>1.7075573246145111E-2</v>
      </c>
      <c r="I760" s="107">
        <f>I34/SUMIFS(I$3:I$722,$B$3:$B$722,$B760)*SUMIFS(Calculations!$E$3:$E$53,Calculations!$A$3:$A$53,$B760)</f>
        <v>1.6253598312511903E-2</v>
      </c>
      <c r="J760" s="107">
        <f>J34/SUMIFS(J$3:J$722,$B$3:$B$722,$B760)*SUMIFS(Calculations!$E$3:$E$53,Calculations!$A$3:$A$53,$B760)</f>
        <v>1.5507124535208553E-2</v>
      </c>
      <c r="K760" s="107">
        <f>K34/SUMIFS(K$3:K$722,$B$3:$B$722,$B760)*SUMIFS(Calculations!$E$3:$E$53,Calculations!$A$3:$A$53,$B760)</f>
        <v>1.4963392753140209E-2</v>
      </c>
      <c r="L760" s="107">
        <f>L34/SUMIFS(L$3:L$722,$B$3:$B$722,$B760)*SUMIFS(Calculations!$E$3:$E$53,Calculations!$A$3:$A$53,$B760)</f>
        <v>1.4456499410714859E-2</v>
      </c>
      <c r="M760" s="107">
        <f>M34/SUMIFS(M$3:M$722,$B$3:$B$722,$B760)*SUMIFS(Calculations!$E$3:$E$53,Calculations!$A$3:$A$53,$B760)</f>
        <v>1.4341251046886905E-2</v>
      </c>
      <c r="N760" s="107">
        <f>N34/SUMIFS(N$3:N$722,$B$3:$B$722,$B760)*SUMIFS(Calculations!$E$3:$E$53,Calculations!$A$3:$A$53,$B760)</f>
        <v>1.4227825688174127E-2</v>
      </c>
      <c r="O760" s="107">
        <f>O34/SUMIFS(O$3:O$722,$B$3:$B$722,$B760)*SUMIFS(Calculations!$E$3:$E$53,Calculations!$A$3:$A$53,$B760)</f>
        <v>1.4184852465329179E-2</v>
      </c>
      <c r="P760" s="107">
        <f>P34/SUMIFS(P$3:P$722,$B$3:$B$722,$B760)*SUMIFS(Calculations!$E$3:$E$53,Calculations!$A$3:$A$53,$B760)</f>
        <v>1.4142138050402858E-2</v>
      </c>
      <c r="Q760" s="107">
        <f>Q34/SUMIFS(Q$3:Q$722,$B$3:$B$722,$B760)*SUMIFS(Calculations!$E$3:$E$53,Calculations!$A$3:$A$53,$B760)</f>
        <v>1.4145026617066112E-2</v>
      </c>
      <c r="R760" s="107">
        <f>R34/SUMIFS(R$3:R$722,$B$3:$B$722,$B760)*SUMIFS(Calculations!$E$3:$E$53,Calculations!$A$3:$A$53,$B760)</f>
        <v>1.4147916363964197E-2</v>
      </c>
    </row>
    <row r="761" spans="2:18" ht="15.75" customHeight="1">
      <c r="B761" s="107" t="s">
        <v>537</v>
      </c>
      <c r="C761" s="107" t="s">
        <v>448</v>
      </c>
      <c r="D761" s="107" t="s">
        <v>640</v>
      </c>
      <c r="E761" s="107" t="str">
        <f t="shared" si="300"/>
        <v>solar thermal</v>
      </c>
      <c r="F761" s="107">
        <f>F35/SUMIFS(F$3:F$722,$B$3:$B$722,$B761)*SUMIFS(Calculations!$E$3:$E$53,Calculations!$A$3:$A$53,$B761)</f>
        <v>1.133866748076372E-3</v>
      </c>
      <c r="G761" s="107">
        <f>G35/SUMIFS(G$3:G$722,$B$3:$B$722,$B761)*SUMIFS(Calculations!$E$3:$E$53,Calculations!$A$3:$A$53,$B761)</f>
        <v>1.1344989694109166E-3</v>
      </c>
      <c r="H761" s="107">
        <f>H35/SUMIFS(H$3:H$722,$B$3:$B$722,$B761)*SUMIFS(Calculations!$E$3:$E$53,Calculations!$A$3:$A$53,$B761)</f>
        <v>1.1351318961666363E-3</v>
      </c>
      <c r="I761" s="107">
        <f>I35/SUMIFS(I$3:I$722,$B$3:$B$722,$B761)*SUMIFS(Calculations!$E$3:$E$53,Calculations!$A$3:$A$53,$B761)</f>
        <v>1.0804895159919534E-3</v>
      </c>
      <c r="J761" s="107">
        <f>J35/SUMIFS(J$3:J$722,$B$3:$B$722,$B761)*SUMIFS(Calculations!$E$3:$E$53,Calculations!$A$3:$A$53,$B761)</f>
        <v>1.0308662218246364E-3</v>
      </c>
      <c r="K761" s="107">
        <f>K35/SUMIFS(K$3:K$722,$B$3:$B$722,$B761)*SUMIFS(Calculations!$E$3:$E$53,Calculations!$A$3:$A$53,$B761)</f>
        <v>9.9472059556142216E-4</v>
      </c>
      <c r="L761" s="107">
        <f>L35/SUMIFS(L$3:L$722,$B$3:$B$722,$B761)*SUMIFS(Calculations!$E$3:$E$53,Calculations!$A$3:$A$53,$B761)</f>
        <v>9.6102387612206593E-4</v>
      </c>
      <c r="M761" s="107">
        <f>M35/SUMIFS(M$3:M$722,$B$3:$B$722,$B761)*SUMIFS(Calculations!$E$3:$E$53,Calculations!$A$3:$A$53,$B761)</f>
        <v>9.5336251729818782E-4</v>
      </c>
      <c r="N761" s="107">
        <f>N35/SUMIFS(N$3:N$722,$B$3:$B$722,$B761)*SUMIFS(Calculations!$E$3:$E$53,Calculations!$A$3:$A$53,$B761)</f>
        <v>9.4582234628002985E-4</v>
      </c>
      <c r="O761" s="107">
        <f>O35/SUMIFS(O$3:O$722,$B$3:$B$722,$B761)*SUMIFS(Calculations!$E$3:$E$53,Calculations!$A$3:$A$53,$B761)</f>
        <v>9.4296561782768401E-4</v>
      </c>
      <c r="P761" s="107">
        <f>P35/SUMIFS(P$3:P$722,$B$3:$B$722,$B761)*SUMIFS(Calculations!$E$3:$E$53,Calculations!$A$3:$A$53,$B761)</f>
        <v>9.4012609413439267E-4</v>
      </c>
      <c r="Q761" s="107">
        <f>Q35/SUMIFS(Q$3:Q$722,$B$3:$B$722,$B761)*SUMIFS(Calculations!$E$3:$E$53,Calculations!$A$3:$A$53,$B761)</f>
        <v>9.403181172135828E-4</v>
      </c>
      <c r="R761" s="107">
        <f>R35/SUMIFS(R$3:R$722,$B$3:$B$722,$B761)*SUMIFS(Calculations!$E$3:$E$53,Calculations!$A$3:$A$53,$B761)</f>
        <v>9.4051021875117579E-4</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4.1367443997681799E-3</v>
      </c>
      <c r="G763" s="107">
        <f>G37/SUMIFS(G$3:G$722,$B$3:$B$722,$B763)*SUMIFS(Calculations!$E$3:$E$53,Calculations!$A$3:$A$53,$B763)</f>
        <v>4.6296153507112145E-3</v>
      </c>
      <c r="H763" s="107">
        <f>H37/SUMIFS(H$3:H$722,$B$3:$B$722,$B763)*SUMIFS(Calculations!$E$3:$E$53,Calculations!$A$3:$A$53,$B763)</f>
        <v>5.1230362381819682E-3</v>
      </c>
      <c r="I763" s="107">
        <f>I37/SUMIFS(I$3:I$722,$B$3:$B$722,$B763)*SUMIFS(Calculations!$E$3:$E$53,Calculations!$A$3:$A$53,$B763)</f>
        <v>4.876426223327515E-3</v>
      </c>
      <c r="J763" s="107">
        <f>J37/SUMIFS(J$3:J$722,$B$3:$B$722,$B763)*SUMIFS(Calculations!$E$3:$E$53,Calculations!$A$3:$A$53,$B763)</f>
        <v>4.6524681659989879E-3</v>
      </c>
      <c r="K763" s="107">
        <f>K37/SUMIFS(K$3:K$722,$B$3:$B$722,$B763)*SUMIFS(Calculations!$E$3:$E$53,Calculations!$A$3:$A$53,$B763)</f>
        <v>4.489337032230682E-3</v>
      </c>
      <c r="L763" s="107">
        <f>L37/SUMIFS(L$3:L$722,$B$3:$B$722,$B763)*SUMIFS(Calculations!$E$3:$E$53,Calculations!$A$3:$A$53,$B763)</f>
        <v>4.3372582162105825E-3</v>
      </c>
      <c r="M763" s="107">
        <f>M37/SUMIFS(M$3:M$722,$B$3:$B$722,$B763)*SUMIFS(Calculations!$E$3:$E$53,Calculations!$A$3:$A$53,$B763)</f>
        <v>4.3026812485286864E-3</v>
      </c>
      <c r="N763" s="107">
        <f>N37/SUMIFS(N$3:N$722,$B$3:$B$722,$B763)*SUMIFS(Calculations!$E$3:$E$53,Calculations!$A$3:$A$53,$B763)</f>
        <v>4.268651221270567E-3</v>
      </c>
      <c r="O763" s="107">
        <f>O37/SUMIFS(O$3:O$722,$B$3:$B$722,$B763)*SUMIFS(Calculations!$E$3:$E$53,Calculations!$A$3:$A$53,$B763)</f>
        <v>4.2557583376916308E-3</v>
      </c>
      <c r="P763" s="107">
        <f>P37/SUMIFS(P$3:P$722,$B$3:$B$722,$B763)*SUMIFS(Calculations!$E$3:$E$53,Calculations!$A$3:$A$53,$B763)</f>
        <v>4.2429431020092985E-3</v>
      </c>
      <c r="Q763" s="107">
        <f>Q37/SUMIFS(Q$3:Q$722,$B$3:$B$722,$B763)*SUMIFS(Calculations!$E$3:$E$53,Calculations!$A$3:$A$53,$B763)</f>
        <v>4.243809733628567E-3</v>
      </c>
      <c r="R763" s="107">
        <f>R37/SUMIFS(R$3:R$722,$B$3:$B$722,$B763)*SUMIFS(Calculations!$E$3:$E$53,Calculations!$A$3:$A$53,$B763)</f>
        <v>4.2446767193434634E-3</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4.735237245706267E-4</v>
      </c>
      <c r="G765" s="107">
        <f>G39/SUMIFS(G$3:G$722,$B$3:$B$722,$B765)*SUMIFS(Calculations!$E$3:$E$53,Calculations!$A$3:$A$53,$B765)</f>
        <v>4.739853940333853E-4</v>
      </c>
      <c r="H765" s="107">
        <f>H39/SUMIFS(H$3:H$722,$B$3:$B$722,$B765)*SUMIFS(Calculations!$E$3:$E$53,Calculations!$A$3:$A$53,$B765)</f>
        <v>4.7444757861861322E-4</v>
      </c>
      <c r="I765" s="107">
        <f>I39/SUMIFS(I$3:I$722,$B$3:$B$722,$B765)*SUMIFS(Calculations!$E$3:$E$53,Calculations!$A$3:$A$53,$B765)</f>
        <v>4.5142457993773788E-4</v>
      </c>
      <c r="J765" s="107">
        <f>J39/SUMIFS(J$3:J$722,$B$3:$B$722,$B765)*SUMIFS(Calculations!$E$3:$E$53,Calculations!$A$3:$A$53,$B765)</f>
        <v>4.305163209544634E-4</v>
      </c>
      <c r="K765" s="107">
        <f>K39/SUMIFS(K$3:K$722,$B$3:$B$722,$B765)*SUMIFS(Calculations!$E$3:$E$53,Calculations!$A$3:$A$53,$B765)</f>
        <v>4.1517266926430413E-4</v>
      </c>
      <c r="L765" s="107">
        <f>L39/SUMIFS(L$3:L$722,$B$3:$B$722,$B765)*SUMIFS(Calculations!$E$3:$E$53,Calculations!$A$3:$A$53,$B765)</f>
        <v>4.0086856722956667E-4</v>
      </c>
      <c r="M765" s="107">
        <f>M39/SUMIFS(M$3:M$722,$B$3:$B$722,$B765)*SUMIFS(Calculations!$E$3:$E$53,Calculations!$A$3:$A$53,$B765)</f>
        <v>3.9714621122988484E-4</v>
      </c>
      <c r="N765" s="107">
        <f>N39/SUMIFS(N$3:N$722,$B$3:$B$722,$B765)*SUMIFS(Calculations!$E$3:$E$53,Calculations!$A$3:$A$53,$B765)</f>
        <v>3.9348273566722214E-4</v>
      </c>
      <c r="O765" s="107">
        <f>O39/SUMIFS(O$3:O$722,$B$3:$B$722,$B765)*SUMIFS(Calculations!$E$3:$E$53,Calculations!$A$3:$A$53,$B765)</f>
        <v>3.9171211894688409E-4</v>
      </c>
      <c r="P765" s="107">
        <f>P39/SUMIFS(P$3:P$722,$B$3:$B$722,$B765)*SUMIFS(Calculations!$E$3:$E$53,Calculations!$A$3:$A$53,$B765)</f>
        <v>3.8995216583513165E-4</v>
      </c>
      <c r="Q765" s="107">
        <f>Q39/SUMIFS(Q$3:Q$722,$B$3:$B$722,$B765)*SUMIFS(Calculations!$E$3:$E$53,Calculations!$A$3:$A$53,$B765)</f>
        <v>3.8928209105841902E-4</v>
      </c>
      <c r="R765" s="107">
        <f>R39/SUMIFS(R$3:R$722,$B$3:$B$722,$B765)*SUMIFS(Calculations!$E$3:$E$53,Calculations!$A$3:$A$53,$B765)</f>
        <v>3.886117424969254E-4</v>
      </c>
    </row>
    <row r="766" spans="2:18" ht="15.75" customHeight="1">
      <c r="B766" s="107" t="s">
        <v>537</v>
      </c>
      <c r="C766" s="107" t="s">
        <v>448</v>
      </c>
      <c r="D766" s="107" t="s">
        <v>644</v>
      </c>
      <c r="E766" s="107" t="str">
        <f t="shared" si="300"/>
        <v>natural gas nonpeaker</v>
      </c>
      <c r="F766" s="107">
        <f>F40/SUMIFS(F$3:F$722,$B$3:$B$722,$B766)*SUMIFS(Calculations!$E$3:$E$53,Calculations!$A$3:$A$53,$B766)</f>
        <v>8.6658680824455974E-3</v>
      </c>
      <c r="G766" s="107">
        <f>G40/SUMIFS(G$3:G$722,$B$3:$B$722,$B766)*SUMIFS(Calculations!$E$3:$E$53,Calculations!$A$3:$A$53,$B766)</f>
        <v>9.7029803524293998E-3</v>
      </c>
      <c r="H766" s="107">
        <f>H40/SUMIFS(H$3:H$722,$B$3:$B$722,$B766)*SUMIFS(Calculations!$E$3:$E$53,Calculations!$A$3:$A$53,$B766)</f>
        <v>1.0741249813599894E-2</v>
      </c>
      <c r="I766" s="107">
        <f>I40/SUMIFS(I$3:I$722,$B$3:$B$722,$B766)*SUMIFS(Calculations!$E$3:$E$53,Calculations!$A$3:$A$53,$B766)</f>
        <v>1.3077707858249171E-2</v>
      </c>
      <c r="J766" s="107">
        <f>J40/SUMIFS(J$3:J$722,$B$3:$B$722,$B766)*SUMIFS(Calculations!$E$3:$E$53,Calculations!$A$3:$A$53,$B766)</f>
        <v>1.5199554389981025E-2</v>
      </c>
      <c r="K766" s="107">
        <f>K40/SUMIFS(K$3:K$722,$B$3:$B$722,$B766)*SUMIFS(Calculations!$E$3:$E$53,Calculations!$A$3:$A$53,$B766)</f>
        <v>1.6755399337583979E-2</v>
      </c>
      <c r="L766" s="107">
        <f>L40/SUMIFS(L$3:L$722,$B$3:$B$722,$B766)*SUMIFS(Calculations!$E$3:$E$53,Calculations!$A$3:$A$53,$B766)</f>
        <v>1.8205834040492183E-2</v>
      </c>
      <c r="M766" s="107">
        <f>M40/SUMIFS(M$3:M$722,$B$3:$B$722,$B766)*SUMIFS(Calculations!$E$3:$E$53,Calculations!$A$3:$A$53,$B766)</f>
        <v>1.8497481859007951E-2</v>
      </c>
      <c r="N766" s="107">
        <f>N40/SUMIFS(N$3:N$722,$B$3:$B$722,$B766)*SUMIFS(Calculations!$E$3:$E$53,Calculations!$A$3:$A$53,$B766)</f>
        <v>1.8784516375891274E-2</v>
      </c>
      <c r="O766" s="107">
        <f>O40/SUMIFS(O$3:O$722,$B$3:$B$722,$B766)*SUMIFS(Calculations!$E$3:$E$53,Calculations!$A$3:$A$53,$B766)</f>
        <v>1.8847656358599474E-2</v>
      </c>
      <c r="P766" s="107">
        <f>P40/SUMIFS(P$3:P$722,$B$3:$B$722,$B766)*SUMIFS(Calculations!$E$3:$E$53,Calculations!$A$3:$A$53,$B766)</f>
        <v>1.8910416078287456E-2</v>
      </c>
      <c r="Q766" s="107">
        <f>Q40/SUMIFS(Q$3:Q$722,$B$3:$B$722,$B766)*SUMIFS(Calculations!$E$3:$E$53,Calculations!$A$3:$A$53,$B766)</f>
        <v>1.8840428060694241E-2</v>
      </c>
      <c r="R766" s="107">
        <f>R40/SUMIFS(R$3:R$722,$B$3:$B$722,$B766)*SUMIFS(Calculations!$E$3:$E$53,Calculations!$A$3:$A$53,$B766)</f>
        <v>1.8770411446808886E-2</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2.0442479006930518E-2</v>
      </c>
      <c r="G768" s="107">
        <f>G42/SUMIFS(G$3:G$722,$B$3:$B$722,$B768)*SUMIFS(Calculations!$E$3:$E$53,Calculations!$A$3:$A$53,$B768)</f>
        <v>2.0453877322809424E-2</v>
      </c>
      <c r="H768" s="107">
        <f>H42/SUMIFS(H$3:H$722,$B$3:$B$722,$B768)*SUMIFS(Calculations!$E$3:$E$53,Calculations!$A$3:$A$53,$B768)</f>
        <v>2.046528835672384E-2</v>
      </c>
      <c r="I768" s="107">
        <f>I42/SUMIFS(I$3:I$722,$B$3:$B$722,$B768)*SUMIFS(Calculations!$E$3:$E$53,Calculations!$A$3:$A$53,$B768)</f>
        <v>1.9480141105951445E-2</v>
      </c>
      <c r="J768" s="107">
        <f>J42/SUMIFS(J$3:J$722,$B$3:$B$722,$B768)*SUMIFS(Calculations!$E$3:$E$53,Calculations!$A$3:$A$53,$B768)</f>
        <v>1.8585482936469798E-2</v>
      </c>
      <c r="K768" s="107">
        <f>K42/SUMIFS(K$3:K$722,$B$3:$B$722,$B768)*SUMIFS(Calculations!$E$3:$E$53,Calculations!$A$3:$A$53,$B768)</f>
        <v>1.7933813587023149E-2</v>
      </c>
      <c r="L768" s="107">
        <f>L42/SUMIFS(L$3:L$722,$B$3:$B$722,$B768)*SUMIFS(Calculations!$E$3:$E$53,Calculations!$A$3:$A$53,$B768)</f>
        <v>1.7326295568781493E-2</v>
      </c>
      <c r="M768" s="107">
        <f>M42/SUMIFS(M$3:M$722,$B$3:$B$722,$B768)*SUMIFS(Calculations!$E$3:$E$53,Calculations!$A$3:$A$53,$B768)</f>
        <v>1.7188168961587664E-2</v>
      </c>
      <c r="N768" s="107">
        <f>N42/SUMIFS(N$3:N$722,$B$3:$B$722,$B768)*SUMIFS(Calculations!$E$3:$E$53,Calculations!$A$3:$A$53,$B768)</f>
        <v>1.7052227248852143E-2</v>
      </c>
      <c r="O768" s="107">
        <f>O42/SUMIFS(O$3:O$722,$B$3:$B$722,$B768)*SUMIFS(Calculations!$E$3:$E$53,Calculations!$A$3:$A$53,$B768)</f>
        <v>1.7000723303159535E-2</v>
      </c>
      <c r="P768" s="107">
        <f>P42/SUMIFS(P$3:P$722,$B$3:$B$722,$B768)*SUMIFS(Calculations!$E$3:$E$53,Calculations!$A$3:$A$53,$B768)</f>
        <v>1.6949529541998208E-2</v>
      </c>
      <c r="Q768" s="107">
        <f>Q42/SUMIFS(Q$3:Q$722,$B$3:$B$722,$B768)*SUMIFS(Calculations!$E$3:$E$53,Calculations!$A$3:$A$53,$B768)</f>
        <v>1.6952991525314896E-2</v>
      </c>
      <c r="R768" s="107">
        <f>R42/SUMIFS(R$3:R$722,$B$3:$B$722,$B768)*SUMIFS(Calculations!$E$3:$E$53,Calculations!$A$3:$A$53,$B768)</f>
        <v>1.6956454923157817E-2</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1.8037750725949772E-5</v>
      </c>
      <c r="G770" s="107">
        <f>G44/SUMIFS(G$3:G$722,$B$3:$B$722,$B770)*SUMIFS(Calculations!$E$3:$E$53,Calculations!$A$3:$A$53,$B770)</f>
        <v>1.8047808213617957E-5</v>
      </c>
      <c r="H770" s="107">
        <f>H44/SUMIFS(H$3:H$722,$B$3:$B$722,$B770)*SUMIFS(Calculations!$E$3:$E$53,Calculations!$A$3:$A$53,$B770)</f>
        <v>1.805787692324969E-5</v>
      </c>
      <c r="I770" s="107">
        <f>I44/SUMIFS(I$3:I$722,$B$3:$B$722,$B770)*SUMIFS(Calculations!$E$3:$E$53,Calculations!$A$3:$A$53,$B770)</f>
        <v>1.7188616373598993E-5</v>
      </c>
      <c r="J770" s="107">
        <f>J44/SUMIFS(J$3:J$722,$B$3:$B$722,$B770)*SUMIFS(Calculations!$E$3:$E$53,Calculations!$A$3:$A$53,$B770)</f>
        <v>1.6399200322807242E-5</v>
      </c>
      <c r="K770" s="107">
        <f>K44/SUMIFS(K$3:K$722,$B$3:$B$722,$B770)*SUMIFS(Calculations!$E$3:$E$53,Calculations!$A$3:$A$53,$B770)</f>
        <v>1.5824189372468224E-5</v>
      </c>
      <c r="L770" s="107">
        <f>L44/SUMIFS(L$3:L$722,$B$3:$B$722,$B770)*SUMIFS(Calculations!$E$3:$E$53,Calculations!$A$3:$A$53,$B770)</f>
        <v>1.5288136060594899E-5</v>
      </c>
      <c r="M770" s="107">
        <f>M44/SUMIFS(M$3:M$722,$B$3:$B$722,$B770)*SUMIFS(Calculations!$E$3:$E$53,Calculations!$A$3:$A$53,$B770)</f>
        <v>1.5166257823207999E-5</v>
      </c>
      <c r="N770" s="107">
        <f>N44/SUMIFS(N$3:N$722,$B$3:$B$722,$B770)*SUMIFS(Calculations!$E$3:$E$53,Calculations!$A$3:$A$53,$B770)</f>
        <v>1.5046307462649931E-5</v>
      </c>
      <c r="O770" s="107">
        <f>O44/SUMIFS(O$3:O$722,$B$3:$B$722,$B770)*SUMIFS(Calculations!$E$3:$E$53,Calculations!$A$3:$A$53,$B770)</f>
        <v>1.5000862126323983E-5</v>
      </c>
      <c r="P770" s="107">
        <f>P44/SUMIFS(P$3:P$722,$B$3:$B$722,$B770)*SUMIFS(Calculations!$E$3:$E$53,Calculations!$A$3:$A$53,$B770)</f>
        <v>1.4955690486316976E-5</v>
      </c>
      <c r="Q770" s="107">
        <f>Q44/SUMIFS(Q$3:Q$722,$B$3:$B$722,$B770)*SUMIFS(Calculations!$E$3:$E$53,Calculations!$A$3:$A$53,$B770)</f>
        <v>1.4958745223076773E-5</v>
      </c>
      <c r="R770" s="107">
        <f>R44/SUMIFS(R$3:R$722,$B$3:$B$722,$B770)*SUMIFS(Calculations!$E$3:$E$53,Calculations!$A$3:$A$53,$B770)</f>
        <v>1.4961801207966579E-5</v>
      </c>
    </row>
    <row r="771" spans="2:18" ht="15.75" customHeight="1">
      <c r="B771" s="107" t="s">
        <v>537</v>
      </c>
      <c r="C771" s="107" t="s">
        <v>448</v>
      </c>
      <c r="D771" s="107" t="s">
        <v>649</v>
      </c>
      <c r="E771" s="107" t="str">
        <f t="shared" si="300"/>
        <v>solar PV</v>
      </c>
      <c r="F771" s="107">
        <f>F45/SUMIFS(F$3:F$722,$B$3:$B$722,$B771)*SUMIFS(Calculations!$E$3:$E$53,Calculations!$A$3:$A$53,$B771)</f>
        <v>1.6398546626655126E-3</v>
      </c>
      <c r="G771" s="107">
        <f>G45/SUMIFS(G$3:G$722,$B$3:$B$722,$B771)*SUMIFS(Calculations!$E$3:$E$53,Calculations!$A$3:$A$53,$B771)</f>
        <v>1.7349412983023436E-3</v>
      </c>
      <c r="H771" s="107">
        <f>H45/SUMIFS(H$3:H$722,$B$3:$B$722,$B771)*SUMIFS(Calculations!$E$3:$E$53,Calculations!$A$3:$A$53,$B771)</f>
        <v>1.8301340298941791E-3</v>
      </c>
      <c r="I771" s="107">
        <f>I45/SUMIFS(I$3:I$722,$B$3:$B$722,$B771)*SUMIFS(Calculations!$E$3:$E$53,Calculations!$A$3:$A$53,$B771)</f>
        <v>1.8011722272837307E-3</v>
      </c>
      <c r="J771" s="107">
        <f>J45/SUMIFS(J$3:J$722,$B$3:$B$722,$B771)*SUMIFS(Calculations!$E$3:$E$53,Calculations!$A$3:$A$53,$B771)</f>
        <v>1.7748706634433632E-3</v>
      </c>
      <c r="K771" s="107">
        <f>K45/SUMIFS(K$3:K$722,$B$3:$B$722,$B771)*SUMIFS(Calculations!$E$3:$E$53,Calculations!$A$3:$A$53,$B771)</f>
        <v>1.7615925592929338E-3</v>
      </c>
      <c r="L771" s="107">
        <f>L45/SUMIFS(L$3:L$722,$B$3:$B$722,$B771)*SUMIFS(Calculations!$E$3:$E$53,Calculations!$A$3:$A$53,$B771)</f>
        <v>1.7492140616294715E-3</v>
      </c>
      <c r="M771" s="107">
        <f>M45/SUMIFS(M$3:M$722,$B$3:$B$722,$B771)*SUMIFS(Calculations!$E$3:$E$53,Calculations!$A$3:$A$53,$B771)</f>
        <v>1.7964816111081562E-3</v>
      </c>
      <c r="N771" s="107">
        <f>N45/SUMIFS(N$3:N$722,$B$3:$B$722,$B771)*SUMIFS(Calculations!$E$3:$E$53,Calculations!$A$3:$A$53,$B771)</f>
        <v>1.8430014798248816E-3</v>
      </c>
      <c r="O771" s="107">
        <f>O45/SUMIFS(O$3:O$722,$B$3:$B$722,$B771)*SUMIFS(Calculations!$E$3:$E$53,Calculations!$A$3:$A$53,$B771)</f>
        <v>1.9159163167425124E-3</v>
      </c>
      <c r="P771" s="107">
        <f>P45/SUMIFS(P$3:P$722,$B$3:$B$722,$B771)*SUMIFS(Calculations!$E$3:$E$53,Calculations!$A$3:$A$53,$B771)</f>
        <v>1.9883920211973979E-3</v>
      </c>
      <c r="Q771" s="107">
        <f>Q45/SUMIFS(Q$3:Q$722,$B$3:$B$722,$B771)*SUMIFS(Calculations!$E$3:$E$53,Calculations!$A$3:$A$53,$B771)</f>
        <v>2.0663119497684132E-3</v>
      </c>
      <c r="R771" s="107">
        <f>R45/SUMIFS(R$3:R$722,$B$3:$B$722,$B771)*SUMIFS(Calculations!$E$3:$E$53,Calculations!$A$3:$A$53,$B771)</f>
        <v>2.1442637155183871E-3</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3.2888336086162829E-3</v>
      </c>
      <c r="G773" s="107">
        <f>G47/SUMIFS(G$3:G$722,$B$3:$B$722,$B773)*SUMIFS(Calculations!$E$3:$E$53,Calculations!$A$3:$A$53,$B773)</f>
        <v>3.4661337525824982E-3</v>
      </c>
      <c r="H773" s="107">
        <f>H47/SUMIFS(H$3:H$722,$B$3:$B$722,$B773)*SUMIFS(Calculations!$E$3:$E$53,Calculations!$A$3:$A$53,$B773)</f>
        <v>3.6436317248551894E-3</v>
      </c>
      <c r="I773" s="107">
        <f>I47/SUMIFS(I$3:I$722,$B$3:$B$722,$B773)*SUMIFS(Calculations!$E$3:$E$53,Calculations!$A$3:$A$53,$B773)</f>
        <v>3.4684023214816328E-3</v>
      </c>
      <c r="J773" s="107">
        <f>J47/SUMIFS(J$3:J$722,$B$3:$B$722,$B773)*SUMIFS(Calculations!$E$3:$E$53,Calculations!$A$3:$A$53,$B773)</f>
        <v>3.3092683269050531E-3</v>
      </c>
      <c r="K773" s="107">
        <f>K47/SUMIFS(K$3:K$722,$B$3:$B$722,$B773)*SUMIFS(Calculations!$E$3:$E$53,Calculations!$A$3:$A$53,$B773)</f>
        <v>3.1772980376395411E-3</v>
      </c>
      <c r="L773" s="107">
        <f>L47/SUMIFS(L$3:L$722,$B$3:$B$722,$B773)*SUMIFS(Calculations!$E$3:$E$53,Calculations!$A$3:$A$53,$B773)</f>
        <v>3.0542688838678623E-3</v>
      </c>
      <c r="M773" s="107">
        <f>M47/SUMIFS(M$3:M$722,$B$3:$B$722,$B773)*SUMIFS(Calculations!$E$3:$E$53,Calculations!$A$3:$A$53,$B773)</f>
        <v>3.0148110476380368E-3</v>
      </c>
      <c r="N773" s="107">
        <f>N47/SUMIFS(N$3:N$722,$B$3:$B$722,$B773)*SUMIFS(Calculations!$E$3:$E$53,Calculations!$A$3:$A$53,$B773)</f>
        <v>2.9759773576857954E-3</v>
      </c>
      <c r="O773" s="107">
        <f>O47/SUMIFS(O$3:O$722,$B$3:$B$722,$B773)*SUMIFS(Calculations!$E$3:$E$53,Calculations!$A$3:$A$53,$B773)</f>
        <v>2.9519653806854736E-3</v>
      </c>
      <c r="P773" s="107">
        <f>P47/SUMIFS(P$3:P$722,$B$3:$B$722,$B773)*SUMIFS(Calculations!$E$3:$E$53,Calculations!$A$3:$A$53,$B773)</f>
        <v>2.928098016757624E-3</v>
      </c>
      <c r="Q773" s="107">
        <f>Q47/SUMIFS(Q$3:Q$722,$B$3:$B$722,$B773)*SUMIFS(Calculations!$E$3:$E$53,Calculations!$A$3:$A$53,$B773)</f>
        <v>2.9134239211413707E-3</v>
      </c>
      <c r="R773" s="107">
        <f>R47/SUMIFS(R$3:R$722,$B$3:$B$722,$B773)*SUMIFS(Calculations!$E$3:$E$53,Calculations!$A$3:$A$53,$B773)</f>
        <v>2.8987438298598662E-3</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6.8995753596490461E-2</v>
      </c>
      <c r="G1165" s="107">
        <f>G439/SUMIFS(G$3:G$722,$B$3:$B$722,$B1165)*SUMIFS(Calculations!$E$3:$E$53,Calculations!$A$3:$A$53,$B1165)</f>
        <v>6.8010593177710951E-2</v>
      </c>
      <c r="H1165" s="107">
        <f>H439/SUMIFS(H$3:H$722,$B$3:$B$722,$B1165)*SUMIFS(Calculations!$E$3:$E$53,Calculations!$A$3:$A$53,$B1165)</f>
        <v>6.7053170066006848E-2</v>
      </c>
      <c r="I1165" s="107">
        <f>I439/SUMIFS(I$3:I$722,$B$3:$B$722,$B1165)*SUMIFS(Calculations!$E$3:$E$53,Calculations!$A$3:$A$53,$B1165)</f>
        <v>6.7266734397474756E-2</v>
      </c>
      <c r="J1165" s="107">
        <f>J439/SUMIFS(J$3:J$722,$B$3:$B$722,$B1165)*SUMIFS(Calculations!$E$3:$E$53,Calculations!$A$3:$A$53,$B1165)</f>
        <v>6.748166348037031E-2</v>
      </c>
      <c r="K1165" s="107">
        <f>K439/SUMIFS(K$3:K$722,$B$3:$B$722,$B1165)*SUMIFS(Calculations!$E$3:$E$53,Calculations!$A$3:$A$53,$B1165)</f>
        <v>6.9030340933223758E-2</v>
      </c>
      <c r="L1165" s="107">
        <f>L439/SUMIFS(L$3:L$722,$B$3:$B$722,$B1165)*SUMIFS(Calculations!$E$3:$E$53,Calculations!$A$3:$A$53,$B1165)</f>
        <v>7.0651771100537164E-2</v>
      </c>
      <c r="M1165" s="107">
        <f>M439/SUMIFS(M$3:M$722,$B$3:$B$722,$B1165)*SUMIFS(Calculations!$E$3:$E$53,Calculations!$A$3:$A$53,$B1165)</f>
        <v>6.7722741984438839E-2</v>
      </c>
      <c r="N1165" s="107">
        <f>N439/SUMIFS(N$3:N$722,$B$3:$B$722,$B1165)*SUMIFS(Calculations!$E$3:$E$53,Calculations!$A$3:$A$53,$B1165)</f>
        <v>6.5026904449233716E-2</v>
      </c>
      <c r="O1165" s="107">
        <f>O439/SUMIFS(O$3:O$722,$B$3:$B$722,$B1165)*SUMIFS(Calculations!$E$3:$E$53,Calculations!$A$3:$A$53,$B1165)</f>
        <v>6.1815310848813469E-2</v>
      </c>
      <c r="P1165" s="107">
        <f>P439/SUMIFS(P$3:P$722,$B$3:$B$722,$B1165)*SUMIFS(Calculations!$E$3:$E$53,Calculations!$A$3:$A$53,$B1165)</f>
        <v>5.8906019724240671E-2</v>
      </c>
      <c r="Q1165" s="107">
        <f>Q439/SUMIFS(Q$3:Q$722,$B$3:$B$722,$B1165)*SUMIFS(Calculations!$E$3:$E$53,Calculations!$A$3:$A$53,$B1165)</f>
        <v>5.8761483526604687E-2</v>
      </c>
      <c r="R1165" s="107">
        <f>R439/SUMIFS(R$3:R$722,$B$3:$B$722,$B1165)*SUMIFS(Calculations!$E$3:$E$53,Calculations!$A$3:$A$53,$B1165)</f>
        <v>5.8617654882423556E-2</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6.6690417264267474E-4</v>
      </c>
      <c r="G1168" s="107">
        <f>G442/SUMIFS(G$3:G$722,$B$3:$B$722,$B1168)*SUMIFS(Calculations!$E$3:$E$53,Calculations!$A$3:$A$53,$B1168)</f>
        <v>6.573817374237068E-4</v>
      </c>
      <c r="H1168" s="107">
        <f>H442/SUMIFS(H$3:H$722,$B$3:$B$722,$B1168)*SUMIFS(Calculations!$E$3:$E$53,Calculations!$A$3:$A$53,$B1168)</f>
        <v>6.4812740748458879E-4</v>
      </c>
      <c r="I1168" s="107">
        <f>I442/SUMIFS(I$3:I$722,$B$3:$B$722,$B1168)*SUMIFS(Calculations!$E$3:$E$53,Calculations!$A$3:$A$53,$B1168)</f>
        <v>6.5019169313058011E-4</v>
      </c>
      <c r="J1168" s="107">
        <f>J442/SUMIFS(J$3:J$722,$B$3:$B$722,$B1168)*SUMIFS(Calculations!$E$3:$E$53,Calculations!$A$3:$A$53,$B1168)</f>
        <v>6.522691702901686E-4</v>
      </c>
      <c r="K1168" s="107">
        <f>K442/SUMIFS(K$3:K$722,$B$3:$B$722,$B1168)*SUMIFS(Calculations!$E$3:$E$53,Calculations!$A$3:$A$53,$B1168)</f>
        <v>6.6723848943734201E-4</v>
      </c>
      <c r="L1168" s="107">
        <f>L442/SUMIFS(L$3:L$722,$B$3:$B$722,$B1168)*SUMIFS(Calculations!$E$3:$E$53,Calculations!$A$3:$A$53,$B1168)</f>
        <v>6.8291102706268697E-4</v>
      </c>
      <c r="M1168" s="107">
        <f>M442/SUMIFS(M$3:M$722,$B$3:$B$722,$B1168)*SUMIFS(Calculations!$E$3:$E$53,Calculations!$A$3:$A$53,$B1168)</f>
        <v>6.5459940442657704E-4</v>
      </c>
      <c r="N1168" s="107">
        <f>N442/SUMIFS(N$3:N$722,$B$3:$B$722,$B1168)*SUMIFS(Calculations!$E$3:$E$53,Calculations!$A$3:$A$53,$B1168)</f>
        <v>6.2854178193129211E-4</v>
      </c>
      <c r="O1168" s="107">
        <f>O442/SUMIFS(O$3:O$722,$B$3:$B$722,$B1168)*SUMIFS(Calculations!$E$3:$E$53,Calculations!$A$3:$A$53,$B1168)</f>
        <v>5.9749892695388498E-4</v>
      </c>
      <c r="P1168" s="107">
        <f>P442/SUMIFS(P$3:P$722,$B$3:$B$722,$B1168)*SUMIFS(Calculations!$E$3:$E$53,Calculations!$A$3:$A$53,$B1168)</f>
        <v>5.6937808923165456E-4</v>
      </c>
      <c r="Q1168" s="107">
        <f>Q442/SUMIFS(Q$3:Q$722,$B$3:$B$722,$B1168)*SUMIFS(Calculations!$E$3:$E$53,Calculations!$A$3:$A$53,$B1168)</f>
        <v>5.6798102074154038E-4</v>
      </c>
      <c r="R1168" s="107">
        <f>R442/SUMIFS(R$3:R$722,$B$3:$B$722,$B1168)*SUMIFS(Calculations!$E$3:$E$53,Calculations!$A$3:$A$53,$B1168)</f>
        <v>5.6659079137306491E-4</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2.1734384296320422E-2</v>
      </c>
      <c r="G1170" s="107">
        <f>G444/SUMIFS(G$3:G$722,$B$3:$B$722,$B1170)*SUMIFS(Calculations!$E$3:$E$53,Calculations!$A$3:$A$53,$B1170)</f>
        <v>2.2931456839921809E-2</v>
      </c>
      <c r="H1170" s="107">
        <f>H444/SUMIFS(H$3:H$722,$B$3:$B$722,$B1170)*SUMIFS(Calculations!$E$3:$E$53,Calculations!$A$3:$A$53,$B1170)</f>
        <v>2.4094825665732178E-2</v>
      </c>
      <c r="I1170" s="107">
        <f>I444/SUMIFS(I$3:I$722,$B$3:$B$722,$B1170)*SUMIFS(Calculations!$E$3:$E$53,Calculations!$A$3:$A$53,$B1170)</f>
        <v>2.5446794189968282E-2</v>
      </c>
      <c r="J1170" s="107">
        <f>J444/SUMIFS(J$3:J$722,$B$3:$B$722,$B1170)*SUMIFS(Calculations!$E$3:$E$53,Calculations!$A$3:$A$53,$B1170)</f>
        <v>2.6807402270074613E-2</v>
      </c>
      <c r="K1170" s="107">
        <f>K444/SUMIFS(K$3:K$722,$B$3:$B$722,$B1170)*SUMIFS(Calculations!$E$3:$E$53,Calculations!$A$3:$A$53,$B1170)</f>
        <v>2.7220617693646372E-2</v>
      </c>
      <c r="L1170" s="107">
        <f>L444/SUMIFS(L$3:L$722,$B$3:$B$722,$B1170)*SUMIFS(Calculations!$E$3:$E$53,Calculations!$A$3:$A$53,$B1170)</f>
        <v>2.7653244869914703E-2</v>
      </c>
      <c r="M1170" s="107">
        <f>M444/SUMIFS(M$3:M$722,$B$3:$B$722,$B1170)*SUMIFS(Calculations!$E$3:$E$53,Calculations!$A$3:$A$53,$B1170)</f>
        <v>3.0972829523948624E-2</v>
      </c>
      <c r="N1170" s="107">
        <f>N444/SUMIFS(N$3:N$722,$B$3:$B$722,$B1170)*SUMIFS(Calculations!$E$3:$E$53,Calculations!$A$3:$A$53,$B1170)</f>
        <v>3.4028128927580496E-2</v>
      </c>
      <c r="O1170" s="107">
        <f>O444/SUMIFS(O$3:O$722,$B$3:$B$722,$B1170)*SUMIFS(Calculations!$E$3:$E$53,Calculations!$A$3:$A$53,$B1170)</f>
        <v>3.8657807898845847E-2</v>
      </c>
      <c r="P1170" s="107">
        <f>P444/SUMIFS(P$3:P$722,$B$3:$B$722,$B1170)*SUMIFS(Calculations!$E$3:$E$53,Calculations!$A$3:$A$53,$B1170)</f>
        <v>4.2851702150896065E-2</v>
      </c>
      <c r="Q1170" s="107">
        <f>Q444/SUMIFS(Q$3:Q$722,$B$3:$B$722,$B1170)*SUMIFS(Calculations!$E$3:$E$53,Calculations!$A$3:$A$53,$B1170)</f>
        <v>4.2831944687684219E-2</v>
      </c>
      <c r="R1170" s="107">
        <f>R444/SUMIFS(R$3:R$722,$B$3:$B$722,$B1170)*SUMIFS(Calculations!$E$3:$E$53,Calculations!$A$3:$A$53,$B1170)</f>
        <v>4.2812283943921101E-2</v>
      </c>
    </row>
    <row r="1171" spans="2:18" ht="15.75" customHeight="1">
      <c r="B1171" s="107" t="s">
        <v>565</v>
      </c>
      <c r="C1171" s="107" t="s">
        <v>448</v>
      </c>
      <c r="D1171" s="107" t="s">
        <v>644</v>
      </c>
      <c r="E1171" s="107" t="str">
        <f t="shared" si="306"/>
        <v>natural gas nonpeaker</v>
      </c>
      <c r="F1171" s="107">
        <f>F445/SUMIFS(F$3:F$722,$B$3:$B$722,$B1171)*SUMIFS(Calculations!$E$3:$E$53,Calculations!$A$3:$A$53,$B1171)</f>
        <v>2.8963608855325111E-2</v>
      </c>
      <c r="G1171" s="107">
        <f>G445/SUMIFS(G$3:G$722,$B$3:$B$722,$B1171)*SUMIFS(Calculations!$E$3:$E$53,Calculations!$A$3:$A$53,$B1171)</f>
        <v>2.8585816145051703E-2</v>
      </c>
      <c r="H1171" s="107">
        <f>H445/SUMIFS(H$3:H$722,$B$3:$B$722,$B1171)*SUMIFS(Calculations!$E$3:$E$53,Calculations!$A$3:$A$53,$B1171)</f>
        <v>2.82186602328225E-2</v>
      </c>
      <c r="I1171" s="107">
        <f>I445/SUMIFS(I$3:I$722,$B$3:$B$722,$B1171)*SUMIFS(Calculations!$E$3:$E$53,Calculations!$A$3:$A$53,$B1171)</f>
        <v>2.6352218119306825E-2</v>
      </c>
      <c r="J1171" s="107">
        <f>J445/SUMIFS(J$3:J$722,$B$3:$B$722,$B1171)*SUMIFS(Calculations!$E$3:$E$53,Calculations!$A$3:$A$53,$B1171)</f>
        <v>2.4473848782169277E-2</v>
      </c>
      <c r="K1171" s="107">
        <f>K445/SUMIFS(K$3:K$722,$B$3:$B$722,$B1171)*SUMIFS(Calculations!$E$3:$E$53,Calculations!$A$3:$A$53,$B1171)</f>
        <v>1.8528197567994151E-2</v>
      </c>
      <c r="L1171" s="107">
        <f>L445/SUMIFS(L$3:L$722,$B$3:$B$722,$B1171)*SUMIFS(Calculations!$E$3:$E$53,Calculations!$A$3:$A$53,$B1171)</f>
        <v>1.2303235601107746E-2</v>
      </c>
      <c r="M1171" s="107">
        <f>M445/SUMIFS(M$3:M$722,$B$3:$B$722,$B1171)*SUMIFS(Calculations!$E$3:$E$53,Calculations!$A$3:$A$53,$B1171)</f>
        <v>9.8200697147432202E-3</v>
      </c>
      <c r="N1171" s="107">
        <f>N445/SUMIFS(N$3:N$722,$B$3:$B$722,$B1171)*SUMIFS(Calculations!$E$3:$E$53,Calculations!$A$3:$A$53,$B1171)</f>
        <v>7.534598475891361E-3</v>
      </c>
      <c r="O1171" s="107">
        <f>O445/SUMIFS(O$3:O$722,$B$3:$B$722,$B1171)*SUMIFS(Calculations!$E$3:$E$53,Calculations!$A$3:$A$53,$B1171)</f>
        <v>6.8168004786703833E-3</v>
      </c>
      <c r="P1171" s="107">
        <f>P445/SUMIFS(P$3:P$722,$B$3:$B$722,$B1171)*SUMIFS(Calculations!$E$3:$E$53,Calculations!$A$3:$A$53,$B1171)</f>
        <v>6.1665677274661615E-3</v>
      </c>
      <c r="Q1171" s="107">
        <f>Q445/SUMIFS(Q$3:Q$722,$B$3:$B$722,$B1171)*SUMIFS(Calculations!$E$3:$E$53,Calculations!$A$3:$A$53,$B1171)</f>
        <v>6.0790148288153607E-3</v>
      </c>
      <c r="R1171" s="107">
        <f>R445/SUMIFS(R$3:R$722,$B$3:$B$722,$B1171)*SUMIFS(Calculations!$E$3:$E$53,Calculations!$A$3:$A$53,$B1171)</f>
        <v>5.9918905311443608E-3</v>
      </c>
    </row>
    <row r="1172" spans="2:18" ht="15.75" customHeight="1">
      <c r="B1172" s="107" t="s">
        <v>565</v>
      </c>
      <c r="C1172" s="107" t="s">
        <v>448</v>
      </c>
      <c r="D1172" s="107" t="s">
        <v>645</v>
      </c>
      <c r="E1172" s="107" t="str">
        <f t="shared" si="306"/>
        <v>natural gas peaker</v>
      </c>
      <c r="F1172" s="107">
        <f>F446/SUMIFS(F$3:F$722,$B$3:$B$722,$B1172)*SUMIFS(Calculations!$E$3:$E$53,Calculations!$A$3:$A$53,$B1172)</f>
        <v>6.4843522079994595E-5</v>
      </c>
      <c r="G1172" s="107">
        <f>G446/SUMIFS(G$3:G$722,$B$3:$B$722,$B1172)*SUMIFS(Calculations!$E$3:$E$53,Calculations!$A$3:$A$53,$B1172)</f>
        <v>6.4310913336751186E-5</v>
      </c>
      <c r="H1172" s="107">
        <f>H446/SUMIFS(H$3:H$722,$B$3:$B$722,$B1172)*SUMIFS(Calculations!$E$3:$E$53,Calculations!$A$3:$A$53,$B1172)</f>
        <v>6.3793300255108432E-5</v>
      </c>
      <c r="I1172" s="107">
        <f>I446/SUMIFS(I$3:I$722,$B$3:$B$722,$B1172)*SUMIFS(Calculations!$E$3:$E$53,Calculations!$A$3:$A$53,$B1172)</f>
        <v>6.3050197494122931E-5</v>
      </c>
      <c r="J1172" s="107">
        <f>J446/SUMIFS(J$3:J$722,$B$3:$B$722,$B1172)*SUMIFS(Calculations!$E$3:$E$53,Calculations!$A$3:$A$53,$B1172)</f>
        <v>6.2302346044313824E-5</v>
      </c>
      <c r="K1172" s="107">
        <f>K446/SUMIFS(K$3:K$722,$B$3:$B$722,$B1172)*SUMIFS(Calculations!$E$3:$E$53,Calculations!$A$3:$A$53,$B1172)</f>
        <v>5.3579778553938166E-5</v>
      </c>
      <c r="L1172" s="107">
        <f>L446/SUMIFS(L$3:L$722,$B$3:$B$722,$B1172)*SUMIFS(Calculations!$E$3:$E$53,Calculations!$A$3:$A$53,$B1172)</f>
        <v>4.4447448229593473E-5</v>
      </c>
      <c r="M1172" s="107">
        <f>M446/SUMIFS(M$3:M$722,$B$3:$B$722,$B1172)*SUMIFS(Calculations!$E$3:$E$53,Calculations!$A$3:$A$53,$B1172)</f>
        <v>3.8499104869735378E-5</v>
      </c>
      <c r="N1172" s="107">
        <f>N446/SUMIFS(N$3:N$722,$B$3:$B$722,$B1172)*SUMIFS(Calculations!$E$3:$E$53,Calculations!$A$3:$A$53,$B1172)</f>
        <v>3.3024332627404652E-5</v>
      </c>
      <c r="O1172" s="107">
        <f>O446/SUMIFS(O$3:O$722,$B$3:$B$722,$B1172)*SUMIFS(Calculations!$E$3:$E$53,Calculations!$A$3:$A$53,$B1172)</f>
        <v>3.1393304113551225E-5</v>
      </c>
      <c r="P1172" s="107">
        <f>P446/SUMIFS(P$3:P$722,$B$3:$B$722,$B1172)*SUMIFS(Calculations!$E$3:$E$53,Calculations!$A$3:$A$53,$B1172)</f>
        <v>2.9915801860882016E-5</v>
      </c>
      <c r="Q1172" s="107">
        <f>Q446/SUMIFS(Q$3:Q$722,$B$3:$B$722,$B1172)*SUMIFS(Calculations!$E$3:$E$53,Calculations!$A$3:$A$53,$B1172)</f>
        <v>2.9842398221144601E-5</v>
      </c>
      <c r="R1172" s="107">
        <f>R446/SUMIFS(R$3:R$722,$B$3:$B$722,$B1172)*SUMIFS(Calculations!$E$3:$E$53,Calculations!$A$3:$A$53,$B1172)</f>
        <v>2.9769353916990548E-5</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5.1767931678565712E-5</v>
      </c>
      <c r="G1175" s="107">
        <f>G449/SUMIFS(G$3:G$722,$B$3:$B$722,$B1175)*SUMIFS(Calculations!$E$3:$E$53,Calculations!$A$3:$A$53,$B1175)</f>
        <v>5.1028759851411419E-5</v>
      </c>
      <c r="H1175" s="107">
        <f>H449/SUMIFS(H$3:H$722,$B$3:$B$722,$B1175)*SUMIFS(Calculations!$E$3:$E$53,Calculations!$A$3:$A$53,$B1175)</f>
        <v>5.0310399493699505E-5</v>
      </c>
      <c r="I1175" s="107">
        <f>I449/SUMIFS(I$3:I$722,$B$3:$B$722,$B1175)*SUMIFS(Calculations!$E$3:$E$53,Calculations!$A$3:$A$53,$B1175)</f>
        <v>5.0470638104688049E-5</v>
      </c>
      <c r="J1175" s="107">
        <f>J449/SUMIFS(J$3:J$722,$B$3:$B$722,$B1175)*SUMIFS(Calculations!$E$3:$E$53,Calculations!$A$3:$A$53,$B1175)</f>
        <v>5.0631900696936038E-5</v>
      </c>
      <c r="K1175" s="107">
        <f>K449/SUMIFS(K$3:K$722,$B$3:$B$722,$B1175)*SUMIFS(Calculations!$E$3:$E$53,Calculations!$A$3:$A$53,$B1175)</f>
        <v>5.1793882766735928E-5</v>
      </c>
      <c r="L1175" s="107">
        <f>L449/SUMIFS(L$3:L$722,$B$3:$B$722,$B1175)*SUMIFS(Calculations!$E$3:$E$53,Calculations!$A$3:$A$53,$B1175)</f>
        <v>5.3010451638697858E-5</v>
      </c>
      <c r="M1175" s="107">
        <f>M449/SUMIFS(M$3:M$722,$B$3:$B$722,$B1175)*SUMIFS(Calculations!$E$3:$E$53,Calculations!$A$3:$A$53,$B1175)</f>
        <v>5.0812783358219492E-5</v>
      </c>
      <c r="N1175" s="107">
        <f>N449/SUMIFS(N$3:N$722,$B$3:$B$722,$B1175)*SUMIFS(Calculations!$E$3:$E$53,Calculations!$A$3:$A$53,$B1175)</f>
        <v>4.8790080132812439E-5</v>
      </c>
      <c r="O1175" s="107">
        <f>O449/SUMIFS(O$3:O$722,$B$3:$B$722,$B1175)*SUMIFS(Calculations!$E$3:$E$53,Calculations!$A$3:$A$53,$B1175)</f>
        <v>4.638040200887742E-5</v>
      </c>
      <c r="P1175" s="107">
        <f>P449/SUMIFS(P$3:P$722,$B$3:$B$722,$B1175)*SUMIFS(Calculations!$E$3:$E$53,Calculations!$A$3:$A$53,$B1175)</f>
        <v>4.4197543262950139E-5</v>
      </c>
      <c r="Q1175" s="107">
        <f>Q449/SUMIFS(Q$3:Q$722,$B$3:$B$722,$B1175)*SUMIFS(Calculations!$E$3:$E$53,Calculations!$A$3:$A$53,$B1175)</f>
        <v>4.4089096878726867E-5</v>
      </c>
      <c r="R1175" s="107">
        <f>R449/SUMIFS(R$3:R$722,$B$3:$B$722,$B1175)*SUMIFS(Calculations!$E$3:$E$53,Calculations!$A$3:$A$53,$B1175)</f>
        <v>4.3981181376144868E-5</v>
      </c>
    </row>
    <row r="1176" spans="2:18" ht="15.75" customHeight="1">
      <c r="B1176" s="107" t="s">
        <v>565</v>
      </c>
      <c r="C1176" s="107" t="s">
        <v>448</v>
      </c>
      <c r="D1176" s="107" t="s">
        <v>649</v>
      </c>
      <c r="E1176" s="107" t="str">
        <f t="shared" si="306"/>
        <v>solar PV</v>
      </c>
      <c r="F1176" s="107">
        <f>F450/SUMIFS(F$3:F$722,$B$3:$B$722,$B1176)*SUMIFS(Calculations!$E$3:$E$53,Calculations!$A$3:$A$53,$B1176)</f>
        <v>9.2721802507979203E-4</v>
      </c>
      <c r="G1176" s="107">
        <f>G450/SUMIFS(G$3:G$722,$B$3:$B$722,$B1176)*SUMIFS(Calculations!$E$3:$E$53,Calculations!$A$3:$A$53,$B1176)</f>
        <v>1.176948854477964E-3</v>
      </c>
      <c r="H1176" s="107">
        <f>H450/SUMIFS(H$3:H$722,$B$3:$B$722,$B1176)*SUMIFS(Calculations!$E$3:$E$53,Calculations!$A$3:$A$53,$B1176)</f>
        <v>1.4196484830999248E-3</v>
      </c>
      <c r="I1176" s="107">
        <f>I450/SUMIFS(I$3:I$722,$B$3:$B$722,$B1176)*SUMIFS(Calculations!$E$3:$E$53,Calculations!$A$3:$A$53,$B1176)</f>
        <v>1.7010359447222954E-3</v>
      </c>
      <c r="J1176" s="107">
        <f>J450/SUMIFS(J$3:J$722,$B$3:$B$722,$B1176)*SUMIFS(Calculations!$E$3:$E$53,Calculations!$A$3:$A$53,$B1176)</f>
        <v>1.9842215715033143E-3</v>
      </c>
      <c r="K1176" s="107">
        <f>K450/SUMIFS(K$3:K$722,$B$3:$B$722,$B1176)*SUMIFS(Calculations!$E$3:$E$53,Calculations!$A$3:$A$53,$B1176)</f>
        <v>2.3367557625086602E-3</v>
      </c>
      <c r="L1176" s="107">
        <f>L450/SUMIFS(L$3:L$722,$B$3:$B$722,$B1176)*SUMIFS(Calculations!$E$3:$E$53,Calculations!$A$3:$A$53,$B1176)</f>
        <v>2.7058510646016201E-3</v>
      </c>
      <c r="M1176" s="107">
        <f>M450/SUMIFS(M$3:M$722,$B$3:$B$722,$B1176)*SUMIFS(Calculations!$E$3:$E$53,Calculations!$A$3:$A$53,$B1176)</f>
        <v>2.971229928489613E-3</v>
      </c>
      <c r="N1176" s="107">
        <f>N450/SUMIFS(N$3:N$722,$B$3:$B$722,$B1176)*SUMIFS(Calculations!$E$3:$E$53,Calculations!$A$3:$A$53,$B1176)</f>
        <v>3.2154809324783807E-3</v>
      </c>
      <c r="O1176" s="107">
        <f>O450/SUMIFS(O$3:O$722,$B$3:$B$722,$B1176)*SUMIFS(Calculations!$E$3:$E$53,Calculations!$A$3:$A$53,$B1176)</f>
        <v>3.4533633179940149E-3</v>
      </c>
      <c r="P1176" s="107">
        <f>P450/SUMIFS(P$3:P$722,$B$3:$B$722,$B1176)*SUMIFS(Calculations!$E$3:$E$53,Calculations!$A$3:$A$53,$B1176)</f>
        <v>3.6688541923008654E-3</v>
      </c>
      <c r="Q1176" s="107">
        <f>Q450/SUMIFS(Q$3:Q$722,$B$3:$B$722,$B1176)*SUMIFS(Calculations!$E$3:$E$53,Calculations!$A$3:$A$53,$B1176)</f>
        <v>3.7570396068120448E-3</v>
      </c>
      <c r="R1176" s="107">
        <f>R450/SUMIFS(R$3:R$722,$B$3:$B$722,$B1176)*SUMIFS(Calculations!$E$3:$E$53,Calculations!$A$3:$A$53,$B1176)</f>
        <v>3.8447933239648706E-3</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5.7917723079959037E-3</v>
      </c>
      <c r="G1178" s="107">
        <f>G452/SUMIFS(G$3:G$722,$B$3:$B$722,$B1178)*SUMIFS(Calculations!$E$3:$E$53,Calculations!$A$3:$A$53,$B1178)</f>
        <v>5.7187162798386362E-3</v>
      </c>
      <c r="H1178" s="107">
        <f>H452/SUMIFS(H$3:H$722,$B$3:$B$722,$B1178)*SUMIFS(Calculations!$E$3:$E$53,Calculations!$A$3:$A$53,$B1178)</f>
        <v>5.6477171527180726E-3</v>
      </c>
      <c r="I1178" s="107">
        <f>I452/SUMIFS(I$3:I$722,$B$3:$B$722,$B1178)*SUMIFS(Calculations!$E$3:$E$53,Calculations!$A$3:$A$53,$B1178)</f>
        <v>5.6657575274113928E-3</v>
      </c>
      <c r="J1178" s="107">
        <f>J452/SUMIFS(J$3:J$722,$B$3:$B$722,$B1178)*SUMIFS(Calculations!$E$3:$E$53,Calculations!$A$3:$A$53,$B1178)</f>
        <v>5.6839131864639897E-3</v>
      </c>
      <c r="K1178" s="107">
        <f>K452/SUMIFS(K$3:K$722,$B$3:$B$722,$B1178)*SUMIFS(Calculations!$E$3:$E$53,Calculations!$A$3:$A$53,$B1178)</f>
        <v>9.3077285994819913E-3</v>
      </c>
      <c r="L1178" s="107">
        <f>L452/SUMIFS(L$3:L$722,$B$3:$B$722,$B1178)*SUMIFS(Calculations!$E$3:$E$53,Calculations!$A$3:$A$53,$B1178)</f>
        <v>1.3101781144520723E-2</v>
      </c>
      <c r="M1178" s="107">
        <f>M452/SUMIFS(M$3:M$722,$B$3:$B$722,$B1178)*SUMIFS(Calculations!$E$3:$E$53,Calculations!$A$3:$A$53,$B1178)</f>
        <v>1.4965470263338105E-2</v>
      </c>
      <c r="N1178" s="107">
        <f>N452/SUMIFS(N$3:N$722,$B$3:$B$722,$B1178)*SUMIFS(Calculations!$E$3:$E$53,Calculations!$A$3:$A$53,$B1178)</f>
        <v>1.6680783727737486E-2</v>
      </c>
      <c r="O1178" s="107">
        <f>O452/SUMIFS(O$3:O$722,$B$3:$B$722,$B1178)*SUMIFS(Calculations!$E$3:$E$53,Calculations!$A$3:$A$53,$B1178)</f>
        <v>1.5777697530212905E-2</v>
      </c>
      <c r="P1178" s="107">
        <f>P452/SUMIFS(P$3:P$722,$B$3:$B$722,$B1178)*SUMIFS(Calculations!$E$3:$E$53,Calculations!$A$3:$A$53,$B1178)</f>
        <v>1.4959617478353705E-2</v>
      </c>
      <c r="Q1178" s="107">
        <f>Q452/SUMIFS(Q$3:Q$722,$B$3:$B$722,$B1178)*SUMIFS(Calculations!$E$3:$E$53,Calculations!$A$3:$A$53,$B1178)</f>
        <v>1.5124857541855243E-2</v>
      </c>
      <c r="R1178" s="107">
        <f>R452/SUMIFS(R$3:R$722,$B$3:$B$722,$B1178)*SUMIFS(Calculations!$E$3:$E$53,Calculations!$A$3:$A$53,$B1178)</f>
        <v>1.5289288699492885E-2</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0.70734339231011656</v>
      </c>
      <c r="G1435" s="107">
        <f>G709/SUMIFS(G$3:G$722,$B$3:$B$722,$B1435)*SUMIFS(Calculations!$E$3:$E$53,Calculations!$A$3:$A$53,$B1435)</f>
        <v>0.6867425276480148</v>
      </c>
      <c r="H1435" s="107">
        <f>H709/SUMIFS(H$3:H$722,$B$3:$B$722,$B1435)*SUMIFS(Calculations!$E$3:$E$53,Calculations!$A$3:$A$53,$B1435)</f>
        <v>0.66739937765500845</v>
      </c>
      <c r="I1435" s="107">
        <f>I709/SUMIFS(I$3:I$722,$B$3:$B$722,$B1435)*SUMIFS(Calculations!$E$3:$E$53,Calculations!$A$3:$A$53,$B1435)</f>
        <v>0.67489597518604461</v>
      </c>
      <c r="J1435" s="107">
        <f>J709/SUMIFS(J$3:J$722,$B$3:$B$722,$B1435)*SUMIFS(Calculations!$E$3:$E$53,Calculations!$A$3:$A$53,$B1435)</f>
        <v>0.68184927536165829</v>
      </c>
      <c r="K1435" s="107">
        <f>K709/SUMIFS(K$3:K$722,$B$3:$B$722,$B1435)*SUMIFS(Calculations!$E$3:$E$53,Calculations!$A$3:$A$53,$B1435)</f>
        <v>0.68329103093200028</v>
      </c>
      <c r="L1435" s="107">
        <f>L709/SUMIFS(L$3:L$722,$B$3:$B$722,$B1435)*SUMIFS(Calculations!$E$3:$E$53,Calculations!$A$3:$A$53,$B1435)</f>
        <v>0.6847014175642403</v>
      </c>
      <c r="M1435" s="107">
        <f>M709/SUMIFS(M$3:M$722,$B$3:$B$722,$B1435)*SUMIFS(Calculations!$E$3:$E$53,Calculations!$A$3:$A$53,$B1435)</f>
        <v>0.68561462636973058</v>
      </c>
      <c r="N1435" s="107">
        <f>N709/SUMIFS(N$3:N$722,$B$3:$B$722,$B1435)*SUMIFS(Calculations!$E$3:$E$53,Calculations!$A$3:$A$53,$B1435)</f>
        <v>0.68651772001978895</v>
      </c>
      <c r="O1435" s="107">
        <f>O709/SUMIFS(O$3:O$722,$B$3:$B$722,$B1435)*SUMIFS(Calculations!$E$3:$E$53,Calculations!$A$3:$A$53,$B1435)</f>
        <v>0.67279675335957989</v>
      </c>
      <c r="P1435" s="107">
        <f>P709/SUMIFS(P$3:P$722,$B$3:$B$722,$B1435)*SUMIFS(Calculations!$E$3:$E$53,Calculations!$A$3:$A$53,$B1435)</f>
        <v>0.65842590325141537</v>
      </c>
      <c r="Q1435" s="107">
        <f>Q709/SUMIFS(Q$3:Q$722,$B$3:$B$722,$B1435)*SUMIFS(Calculations!$E$3:$E$53,Calculations!$A$3:$A$53,$B1435)</f>
        <v>0.65978074891604388</v>
      </c>
      <c r="R1435" s="107">
        <f>R709/SUMIFS(R$3:R$722,$B$3:$B$722,$B1435)*SUMIFS(Calculations!$E$3:$E$53,Calculations!$A$3:$A$53,$B1435)</f>
        <v>0.6611474666501187</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1.4423028983684662E-2</v>
      </c>
      <c r="G1438" s="107">
        <f>G712/SUMIFS(G$3:G$722,$B$3:$B$722,$B1438)*SUMIFS(Calculations!$E$3:$E$53,Calculations!$A$3:$A$53,$B1438)</f>
        <v>1.3968891980126174E-2</v>
      </c>
      <c r="H1438" s="107">
        <f>H712/SUMIFS(H$3:H$722,$B$3:$B$722,$B1438)*SUMIFS(Calculations!$E$3:$E$53,Calculations!$A$3:$A$53,$B1438)</f>
        <v>1.3542480743448004E-2</v>
      </c>
      <c r="I1438" s="107">
        <f>I712/SUMIFS(I$3:I$722,$B$3:$B$722,$B1438)*SUMIFS(Calculations!$E$3:$E$53,Calculations!$A$3:$A$53,$B1438)</f>
        <v>1.3033301085353336E-2</v>
      </c>
      <c r="J1438" s="107">
        <f>J712/SUMIFS(J$3:J$722,$B$3:$B$722,$B1438)*SUMIFS(Calculations!$E$3:$E$53,Calculations!$A$3:$A$53,$B1438)</f>
        <v>1.2561022962993041E-2</v>
      </c>
      <c r="K1438" s="107">
        <f>K712/SUMIFS(K$3:K$722,$B$3:$B$722,$B1438)*SUMIFS(Calculations!$E$3:$E$53,Calculations!$A$3:$A$53,$B1438)</f>
        <v>1.2422872084167178E-2</v>
      </c>
      <c r="L1438" s="107">
        <f>L712/SUMIFS(L$3:L$722,$B$3:$B$722,$B1438)*SUMIFS(Calculations!$E$3:$E$53,Calculations!$A$3:$A$53,$B1438)</f>
        <v>1.2287727017460764E-2</v>
      </c>
      <c r="M1438" s="107">
        <f>M712/SUMIFS(M$3:M$722,$B$3:$B$722,$B1438)*SUMIFS(Calculations!$E$3:$E$53,Calculations!$A$3:$A$53,$B1438)</f>
        <v>1.2219295535520395E-2</v>
      </c>
      <c r="N1438" s="107">
        <f>N712/SUMIFS(N$3:N$722,$B$3:$B$722,$B1438)*SUMIFS(Calculations!$E$3:$E$53,Calculations!$A$3:$A$53,$B1438)</f>
        <v>1.2151622034747199E-2</v>
      </c>
      <c r="O1438" s="107">
        <f>O712/SUMIFS(O$3:O$722,$B$3:$B$722,$B1438)*SUMIFS(Calculations!$E$3:$E$53,Calculations!$A$3:$A$53,$B1438)</f>
        <v>1.2432740842096158E-2</v>
      </c>
      <c r="P1438" s="107">
        <f>P712/SUMIFS(P$3:P$722,$B$3:$B$722,$B1438)*SUMIFS(Calculations!$E$3:$E$53,Calculations!$A$3:$A$53,$B1438)</f>
        <v>1.2727174634047097E-2</v>
      </c>
      <c r="Q1438" s="107">
        <f>Q712/SUMIFS(Q$3:Q$722,$B$3:$B$722,$B1438)*SUMIFS(Calculations!$E$3:$E$53,Calculations!$A$3:$A$53,$B1438)</f>
        <v>1.2782693421956285E-2</v>
      </c>
      <c r="R1438" s="107">
        <f>R712/SUMIFS(R$3:R$722,$B$3:$B$722,$B1438)*SUMIFS(Calculations!$E$3:$E$53,Calculations!$A$3:$A$53,$B1438)</f>
        <v>1.2838698702846079E-2</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7.3990920202939389E-2</v>
      </c>
      <c r="G1440" s="107">
        <f>G714/SUMIFS(G$3:G$722,$B$3:$B$722,$B1440)*SUMIFS(Calculations!$E$3:$E$53,Calculations!$A$3:$A$53,$B1440)</f>
        <v>9.6054002608722808E-2</v>
      </c>
      <c r="H1440" s="107">
        <f>H714/SUMIFS(H$3:H$722,$B$3:$B$722,$B1440)*SUMIFS(Calculations!$E$3:$E$53,Calculations!$A$3:$A$53,$B1440)</f>
        <v>0.11677009968926107</v>
      </c>
      <c r="I1440" s="107">
        <f>I714/SUMIFS(I$3:I$722,$B$3:$B$722,$B1440)*SUMIFS(Calculations!$E$3:$E$53,Calculations!$A$3:$A$53,$B1440)</f>
        <v>0.11241233782529306</v>
      </c>
      <c r="J1440" s="107">
        <f>J714/SUMIFS(J$3:J$722,$B$3:$B$722,$B1440)*SUMIFS(Calculations!$E$3:$E$53,Calculations!$A$3:$A$53,$B1440)</f>
        <v>0.10837039396895487</v>
      </c>
      <c r="K1440" s="107">
        <f>K714/SUMIFS(K$3:K$722,$B$3:$B$722,$B1440)*SUMIFS(Calculations!$E$3:$E$53,Calculations!$A$3:$A$53,$B1440)</f>
        <v>0.10732026927822982</v>
      </c>
      <c r="L1440" s="107">
        <f>L714/SUMIFS(L$3:L$722,$B$3:$B$722,$B1440)*SUMIFS(Calculations!$E$3:$E$53,Calculations!$A$3:$A$53,$B1440)</f>
        <v>0.10629299263269373</v>
      </c>
      <c r="M1440" s="107">
        <f>M714/SUMIFS(M$3:M$722,$B$3:$B$722,$B1440)*SUMIFS(Calculations!$E$3:$E$53,Calculations!$A$3:$A$53,$B1440)</f>
        <v>0.1057160714772893</v>
      </c>
      <c r="N1440" s="107">
        <f>N714/SUMIFS(N$3:N$722,$B$3:$B$722,$B1440)*SUMIFS(Calculations!$E$3:$E$53,Calculations!$A$3:$A$53,$B1440)</f>
        <v>0.10514554058786096</v>
      </c>
      <c r="O1440" s="107">
        <f>O714/SUMIFS(O$3:O$722,$B$3:$B$722,$B1440)*SUMIFS(Calculations!$E$3:$E$53,Calculations!$A$3:$A$53,$B1440)</f>
        <v>0.11934370414651628</v>
      </c>
      <c r="P1440" s="107">
        <f>P714/SUMIFS(P$3:P$722,$B$3:$B$722,$B1440)*SUMIFS(Calculations!$E$3:$E$53,Calculations!$A$3:$A$53,$B1440)</f>
        <v>0.13421435323163894</v>
      </c>
      <c r="Q1440" s="107">
        <f>Q714/SUMIFS(Q$3:Q$722,$B$3:$B$722,$B1440)*SUMIFS(Calculations!$E$3:$E$53,Calculations!$A$3:$A$53,$B1440)</f>
        <v>0.13300220279841132</v>
      </c>
      <c r="R1440" s="107">
        <f>R714/SUMIFS(R$3:R$722,$B$3:$B$722,$B1440)*SUMIFS(Calculations!$E$3:$E$53,Calculations!$A$3:$A$53,$B1440)</f>
        <v>0.13177943068738035</v>
      </c>
    </row>
    <row r="1441" spans="2:18" ht="15.75" customHeight="1">
      <c r="B1441" s="107" t="s">
        <v>584</v>
      </c>
      <c r="C1441" s="107" t="s">
        <v>448</v>
      </c>
      <c r="D1441" s="107" t="s">
        <v>644</v>
      </c>
      <c r="E1441" s="107" t="str">
        <f t="shared" si="311"/>
        <v>natural gas nonpeaker</v>
      </c>
      <c r="F1441" s="107">
        <f>F715/SUMIFS(F$3:F$722,$B$3:$B$722,$B1441)*SUMIFS(Calculations!$E$3:$E$53,Calculations!$A$3:$A$53,$B1441)</f>
        <v>1.2826285152385115E-2</v>
      </c>
      <c r="G1441" s="107">
        <f>G715/SUMIFS(G$3:G$722,$B$3:$B$722,$B1441)*SUMIFS(Calculations!$E$3:$E$53,Calculations!$A$3:$A$53,$B1441)</f>
        <v>1.1911793050260468E-2</v>
      </c>
      <c r="H1441" s="107">
        <f>H715/SUMIFS(H$3:H$722,$B$3:$B$722,$B1441)*SUMIFS(Calculations!$E$3:$E$53,Calculations!$A$3:$A$53,$B1441)</f>
        <v>1.1053132106219681E-2</v>
      </c>
      <c r="I1441" s="107">
        <f>I715/SUMIFS(I$3:I$722,$B$3:$B$722,$B1441)*SUMIFS(Calculations!$E$3:$E$53,Calculations!$A$3:$A$53,$B1441)</f>
        <v>8.5271518147206262E-3</v>
      </c>
      <c r="J1441" s="107">
        <f>J715/SUMIFS(J$3:J$722,$B$3:$B$722,$B1441)*SUMIFS(Calculations!$E$3:$E$53,Calculations!$A$3:$A$53,$B1441)</f>
        <v>6.1842356942056857E-3</v>
      </c>
      <c r="K1441" s="107">
        <f>K715/SUMIFS(K$3:K$722,$B$3:$B$722,$B1441)*SUMIFS(Calculations!$E$3:$E$53,Calculations!$A$3:$A$53,$B1441)</f>
        <v>5.9459252409320108E-3</v>
      </c>
      <c r="L1441" s="107">
        <f>L715/SUMIFS(L$3:L$722,$B$3:$B$722,$B1441)*SUMIFS(Calculations!$E$3:$E$53,Calculations!$A$3:$A$53,$B1441)</f>
        <v>5.7127998176395344E-3</v>
      </c>
      <c r="M1441" s="107">
        <f>M715/SUMIFS(M$3:M$722,$B$3:$B$722,$B1441)*SUMIFS(Calculations!$E$3:$E$53,Calculations!$A$3:$A$53,$B1441)</f>
        <v>5.4218401968970185E-3</v>
      </c>
      <c r="N1441" s="107">
        <f>N715/SUMIFS(N$3:N$722,$B$3:$B$722,$B1441)*SUMIFS(Calculations!$E$3:$E$53,Calculations!$A$3:$A$53,$B1441)</f>
        <v>5.1341033897875869E-3</v>
      </c>
      <c r="O1441" s="107">
        <f>O715/SUMIFS(O$3:O$722,$B$3:$B$722,$B1441)*SUMIFS(Calculations!$E$3:$E$53,Calculations!$A$3:$A$53,$B1441)</f>
        <v>4.2700388421454665E-3</v>
      </c>
      <c r="P1441" s="107">
        <f>P715/SUMIFS(P$3:P$722,$B$3:$B$722,$B1441)*SUMIFS(Calculations!$E$3:$E$53,Calculations!$A$3:$A$53,$B1441)</f>
        <v>3.3650485156290302E-3</v>
      </c>
      <c r="Q1441" s="107">
        <f>Q715/SUMIFS(Q$3:Q$722,$B$3:$B$722,$B1441)*SUMIFS(Calculations!$E$3:$E$53,Calculations!$A$3:$A$53,$B1441)</f>
        <v>3.107676025506659E-3</v>
      </c>
      <c r="R1441" s="107">
        <f>R715/SUMIFS(R$3:R$722,$B$3:$B$722,$B1441)*SUMIFS(Calculations!$E$3:$E$53,Calculations!$A$3:$A$53,$B1441)</f>
        <v>2.8480482644289737E-3</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1.0496851068481547E-5</v>
      </c>
      <c r="N1442" s="107">
        <f>N716/SUMIFS(N$3:N$722,$B$3:$B$722,$B1442)*SUMIFS(Calculations!$E$3:$E$53,Calculations!$A$3:$A$53,$B1442)</f>
        <v>2.0877433787968003E-5</v>
      </c>
      <c r="O1442" s="107">
        <f>O716/SUMIFS(O$3:O$722,$B$3:$B$722,$B1442)*SUMIFS(Calculations!$E$3:$E$53,Calculations!$A$3:$A$53,$B1442)</f>
        <v>1.0680208905099804E-5</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8.3617011021916082E-5</v>
      </c>
      <c r="G1446" s="107">
        <f>G720/SUMIFS(G$3:G$722,$B$3:$B$722,$B1446)*SUMIFS(Calculations!$E$3:$E$53,Calculations!$A$3:$A$53,$B1446)</f>
        <v>1.0579034917418615E-4</v>
      </c>
      <c r="H1446" s="107">
        <f>H720/SUMIFS(H$3:H$722,$B$3:$B$722,$B1446)*SUMIFS(Calculations!$E$3:$E$53,Calculations!$A$3:$A$53,$B1446)</f>
        <v>1.2660997071725852E-4</v>
      </c>
      <c r="I1446" s="107">
        <f>I720/SUMIFS(I$3:I$722,$B$3:$B$722,$B1446)*SUMIFS(Calculations!$E$3:$E$53,Calculations!$A$3:$A$53,$B1446)</f>
        <v>1.5233050790527329E-4</v>
      </c>
      <c r="J1446" s="107">
        <f>J720/SUMIFS(J$3:J$722,$B$3:$B$722,$B1446)*SUMIFS(Calculations!$E$3:$E$53,Calculations!$A$3:$A$53,$B1446)</f>
        <v>1.7618701280711538E-4</v>
      </c>
      <c r="K1446" s="107">
        <f>K720/SUMIFS(K$3:K$722,$B$3:$B$722,$B1446)*SUMIFS(Calculations!$E$3:$E$53,Calculations!$A$3:$A$53,$B1446)</f>
        <v>2.1117820049136471E-4</v>
      </c>
      <c r="L1446" s="107">
        <f>L720/SUMIFS(L$3:L$722,$B$3:$B$722,$B1446)*SUMIFS(Calculations!$E$3:$E$53,Calculations!$A$3:$A$53,$B1446)</f>
        <v>2.4540806883469426E-4</v>
      </c>
      <c r="M1446" s="107">
        <f>M720/SUMIFS(M$3:M$722,$B$3:$B$722,$B1446)*SUMIFS(Calculations!$E$3:$E$53,Calculations!$A$3:$A$53,$B1446)</f>
        <v>2.9023012119010579E-4</v>
      </c>
      <c r="N1446" s="107">
        <f>N720/SUMIFS(N$3:N$722,$B$3:$B$722,$B1446)*SUMIFS(Calculations!$E$3:$E$53,Calculations!$A$3:$A$53,$B1446)</f>
        <v>3.34555702175967E-4</v>
      </c>
      <c r="O1446" s="107">
        <f>O720/SUMIFS(O$3:O$722,$B$3:$B$722,$B1446)*SUMIFS(Calculations!$E$3:$E$53,Calculations!$A$3:$A$53,$B1446)</f>
        <v>3.9656368122401866E-4</v>
      </c>
      <c r="P1446" s="107">
        <f>P720/SUMIFS(P$3:P$722,$B$3:$B$722,$B1446)*SUMIFS(Calculations!$E$3:$E$53,Calculations!$A$3:$A$53,$B1446)</f>
        <v>4.6150862238432058E-4</v>
      </c>
      <c r="Q1446" s="107">
        <f>Q720/SUMIFS(Q$3:Q$722,$B$3:$B$722,$B1446)*SUMIFS(Calculations!$E$3:$E$53,Calculations!$A$3:$A$53,$B1446)</f>
        <v>5.2269607237376086E-4</v>
      </c>
      <c r="R1446" s="107">
        <f>R720/SUMIFS(R$3:R$722,$B$3:$B$722,$B1446)*SUMIFS(Calculations!$E$3:$E$53,Calculations!$A$3:$A$53,$B1446)</f>
        <v>5.8441968797563802E-4</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3.6299528711308329E-3</v>
      </c>
      <c r="G1448" s="107">
        <f>G722/SUMIFS(G$3:G$722,$B$3:$B$722,$B1448)*SUMIFS(Calculations!$E$3:$E$53,Calculations!$A$3:$A$53,$B1448)</f>
        <v>3.5141908949799438E-3</v>
      </c>
      <c r="H1448" s="107">
        <f>H722/SUMIFS(H$3:H$722,$B$3:$B$722,$B1448)*SUMIFS(Calculations!$E$3:$E$53,Calculations!$A$3:$A$53,$B1448)</f>
        <v>3.4054963666239166E-3</v>
      </c>
      <c r="I1448" s="107">
        <f>I722/SUMIFS(I$3:I$722,$B$3:$B$722,$B1448)*SUMIFS(Calculations!$E$3:$E$53,Calculations!$A$3:$A$53,$B1448)</f>
        <v>3.2761001119614953E-3</v>
      </c>
      <c r="J1448" s="107">
        <f>J722/SUMIFS(J$3:J$722,$B$3:$B$722,$B1448)*SUMIFS(Calculations!$E$3:$E$53,Calculations!$A$3:$A$53,$B1448)</f>
        <v>3.15608153065937E-3</v>
      </c>
      <c r="K1448" s="107">
        <f>K722/SUMIFS(K$3:K$722,$B$3:$B$722,$B1448)*SUMIFS(Calculations!$E$3:$E$53,Calculations!$A$3:$A$53,$B1448)</f>
        <v>3.1059207954578253E-3</v>
      </c>
      <c r="L1448" s="107">
        <f>L722/SUMIFS(L$3:L$722,$B$3:$B$722,$B1448)*SUMIFS(Calculations!$E$3:$E$53,Calculations!$A$3:$A$53,$B1448)</f>
        <v>3.0568514304094834E-3</v>
      </c>
      <c r="M1448" s="107">
        <f>M722/SUMIFS(M$3:M$722,$B$3:$B$722,$B1448)*SUMIFS(Calculations!$E$3:$E$53,Calculations!$A$3:$A$53,$B1448)</f>
        <v>3.0246359795825847E-3</v>
      </c>
      <c r="N1448" s="107">
        <f>N722/SUMIFS(N$3:N$722,$B$3:$B$722,$B1448)*SUMIFS(Calculations!$E$3:$E$53,Calculations!$A$3:$A$53,$B1448)</f>
        <v>2.9927773631296655E-3</v>
      </c>
      <c r="O1448" s="107">
        <f>O722/SUMIFS(O$3:O$722,$B$3:$B$722,$B1448)*SUMIFS(Calculations!$E$3:$E$53,Calculations!$A$3:$A$53,$B1448)</f>
        <v>3.0467154508115346E-3</v>
      </c>
      <c r="P1448" s="107">
        <f>P722/SUMIFS(P$3:P$722,$B$3:$B$722,$B1448)*SUMIFS(Calculations!$E$3:$E$53,Calculations!$A$3:$A$53,$B1448)</f>
        <v>3.1032082761636337E-3</v>
      </c>
      <c r="Q1448" s="107">
        <f>Q722/SUMIFS(Q$3:Q$722,$B$3:$B$722,$B1448)*SUMIFS(Calculations!$E$3:$E$53,Calculations!$A$3:$A$53,$B1448)</f>
        <v>3.1011792969865819E-3</v>
      </c>
      <c r="R1448" s="107">
        <f>R722/SUMIFS(R$3:R$722,$B$3:$B$722,$B1448)*SUMIFS(Calculations!$E$3:$E$53,Calculations!$A$3:$A$53,$B1448)</f>
        <v>3.0991325385285951E-3</v>
      </c>
    </row>
    <row r="1449" spans="2:18" ht="15.75" customHeight="1">
      <c r="B1449" s="107" t="s">
        <v>617</v>
      </c>
      <c r="F1449" s="95">
        <f t="shared" ref="F1449:R1449" si="312">SUM(F729:F1448)</f>
        <v>1</v>
      </c>
      <c r="G1449" s="95">
        <f t="shared" si="312"/>
        <v>1</v>
      </c>
      <c r="H1449" s="95">
        <f t="shared" si="312"/>
        <v>1</v>
      </c>
      <c r="I1449" s="95">
        <f t="shared" si="312"/>
        <v>1</v>
      </c>
      <c r="J1449" s="95">
        <f t="shared" si="312"/>
        <v>0.99999999999999989</v>
      </c>
      <c r="K1449" s="95">
        <f t="shared" si="312"/>
        <v>0.99999999999999989</v>
      </c>
      <c r="L1449" s="95">
        <f t="shared" si="312"/>
        <v>1</v>
      </c>
      <c r="M1449" s="95">
        <f t="shared" si="312"/>
        <v>1.0000000000000002</v>
      </c>
      <c r="N1449" s="95">
        <f t="shared" si="312"/>
        <v>0.99999999999999989</v>
      </c>
      <c r="O1449" s="95">
        <f t="shared" si="312"/>
        <v>1</v>
      </c>
      <c r="P1449" s="95">
        <f t="shared" si="312"/>
        <v>1.0000000000000002</v>
      </c>
      <c r="Q1449" s="95">
        <f t="shared" si="312"/>
        <v>1</v>
      </c>
      <c r="R1449" s="95">
        <f t="shared" si="312"/>
        <v>0.99999999999999989</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UT</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142.27244959999999</v>
      </c>
      <c r="R6" s="91">
        <f t="shared" si="2"/>
        <v>1.8846067396725279E-2</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3018.8159999999998</v>
      </c>
      <c r="R8" s="91">
        <f t="shared" si="2"/>
        <v>0.39988634450497729</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239.24012160000001</v>
      </c>
      <c r="R9" s="91">
        <f t="shared" si="2"/>
        <v>3.1690854191030612E-2</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1465</v>
      </c>
      <c r="R15" s="91">
        <f t="shared" si="2"/>
        <v>0.19406068296305298</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f t="shared" si="0"/>
        <v>3018.8159999999998</v>
      </c>
      <c r="M30" s="91" t="str">
        <f t="shared" si="1"/>
        <v>CA</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474.77275499999996</v>
      </c>
      <c r="R31" s="91">
        <f t="shared" si="2"/>
        <v>6.2890597329385817E-2</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299.08368969999998</v>
      </c>
      <c r="R34" s="91">
        <f t="shared" si="2"/>
        <v>3.9618010297810112E-2</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f t="shared" si="0"/>
        <v>319</v>
      </c>
      <c r="M37" s="91" t="str">
        <f t="shared" si="1"/>
        <v>NV</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f t="shared" si="0"/>
        <v>155.77275499999999</v>
      </c>
      <c r="M38" s="91" t="str">
        <f t="shared" si="1"/>
        <v>NV</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f t="shared" si="0"/>
        <v>680</v>
      </c>
      <c r="M46" s="91" t="str">
        <f t="shared" si="1"/>
        <v>ID</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f t="shared" si="0"/>
        <v>785</v>
      </c>
      <c r="M50" s="91" t="str">
        <f t="shared" si="1"/>
        <v>ID</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1910</v>
      </c>
      <c r="R53" s="91">
        <f t="shared" si="2"/>
        <v>0.25300744331701791</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7549.1850158999996</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f t="shared" si="0"/>
        <v>1282</v>
      </c>
      <c r="M59" s="91" t="str">
        <f t="shared" si="1"/>
        <v>WY</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f t="shared" si="0"/>
        <v>628</v>
      </c>
      <c r="M60" s="91" t="str">
        <f t="shared" si="1"/>
        <v>WY</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f t="shared" si="4"/>
        <v>142.27244959999999</v>
      </c>
      <c r="M69" s="91" t="str">
        <f t="shared" si="5"/>
        <v>AZ</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f t="shared" si="4"/>
        <v>299.08368969999998</v>
      </c>
      <c r="M70" s="91" t="str">
        <f t="shared" si="5"/>
        <v>NM</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f t="shared" si="4"/>
        <v>239.24012160000001</v>
      </c>
      <c r="M71" s="91" t="str">
        <f t="shared" si="5"/>
        <v>CO</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7549.1850158999996</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69" t="s">
        <v>677</v>
      </c>
      <c r="C146" s="270"/>
      <c r="D146" s="270"/>
      <c r="E146" s="270"/>
      <c r="F146" s="270"/>
      <c r="G146" s="270"/>
      <c r="H146" s="270"/>
      <c r="I146" s="270"/>
      <c r="J146" s="270"/>
      <c r="K146" s="270"/>
      <c r="L146" s="270"/>
      <c r="M146" s="270"/>
      <c r="N146" s="270"/>
      <c r="O146" s="270"/>
      <c r="P146" s="270"/>
      <c r="Q146" s="270"/>
      <c r="R146" s="270"/>
      <c r="S146" s="270"/>
      <c r="T146" s="270"/>
      <c r="U146" s="270"/>
      <c r="V146" s="270"/>
      <c r="W146" s="270"/>
      <c r="X146" s="270"/>
      <c r="Y146" s="270"/>
      <c r="Z146" s="270"/>
      <c r="AA146" s="270"/>
      <c r="AB146" s="270"/>
      <c r="AC146" s="270"/>
      <c r="AD146" s="270"/>
      <c r="AE146" s="270"/>
      <c r="AF146" s="270"/>
      <c r="AG146" s="270"/>
      <c r="AH146" s="270"/>
      <c r="AI146" s="27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1.8846067396725279E-2</v>
      </c>
      <c r="D6" s="91">
        <f t="shared" si="0"/>
        <v>1.8846067396725279E-2</v>
      </c>
      <c r="E6" s="91">
        <f t="shared" si="1"/>
        <v>6.0506550761108682E-2</v>
      </c>
    </row>
    <row r="7" spans="1:5" ht="14.75">
      <c r="A7" s="111" t="s">
        <v>539</v>
      </c>
      <c r="B7" s="91">
        <f>IF(SUMIFS('EIA SEDS data'!$AE$20:$AE$119,'EIA SEDS data'!$B$20:$B$119,A7,'EIA SEDS data'!$A$20:$A$119,"exports")&gt;0, 1, 0)</f>
        <v>0</v>
      </c>
      <c r="C7" s="91">
        <f>SUMIFS('Cross border connections'!$R$4:$R$53,'Cross border connections'!$P$4:$P$53,Calculations!A7)</f>
        <v>0.39988634450497729</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3.1690854191030612E-2</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0.19406068296305298</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3.9618010297810112E-2</v>
      </c>
      <c r="D35" s="91">
        <f t="shared" si="0"/>
        <v>3.9618010297810112E-2</v>
      </c>
      <c r="E35" s="91">
        <f t="shared" si="1"/>
        <v>0.12719625270761295</v>
      </c>
    </row>
    <row r="36" spans="1:5" ht="15.75" customHeight="1">
      <c r="A36" s="111" t="s">
        <v>562</v>
      </c>
      <c r="B36" s="91">
        <f>IF(SUMIFS('EIA SEDS data'!$AE$20:$AE$119,'EIA SEDS data'!$B$20:$B$119,A36,'EIA SEDS data'!$A$20:$A$119,"exports")&gt;0, 1, 0)</f>
        <v>0</v>
      </c>
      <c r="C36" s="91">
        <f>SUMIFS('Cross border connections'!$R$4:$R$53,'Cross border connections'!$P$4:$P$53,Calculations!A36)</f>
        <v>6.2890597329385817E-2</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0.25300744331701791</v>
      </c>
      <c r="D53" s="91">
        <f t="shared" si="0"/>
        <v>0.25300744331701791</v>
      </c>
      <c r="E53" s="91">
        <f t="shared" si="1"/>
        <v>0.81229719653127841</v>
      </c>
    </row>
    <row r="54" spans="1:33" ht="15.75" customHeight="1">
      <c r="A54" s="112" t="s">
        <v>617</v>
      </c>
      <c r="B54" s="95">
        <f>SUM(B3:B53)</f>
        <v>25</v>
      </c>
      <c r="C54" s="95">
        <f>SUM(C3:C53)</f>
        <v>1</v>
      </c>
      <c r="D54" s="95">
        <f>SUM(D3:D53)</f>
        <v>0.31147152101155329</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0.77364559133834165</v>
      </c>
      <c r="C60" s="91">
        <f>SUMIFS('ReEDs Generation Data'!H$729:H$1448,'ReEDs Generation Data'!$E$729:$E$1448,Calculations!$A60)</f>
        <v>0.75152812096716037</v>
      </c>
      <c r="D60" s="91">
        <f>SUMIFS('ReEDs Generation Data'!I$729:I$1448,'ReEDs Generation Data'!$E$729:$E$1448,Calculations!$A60)</f>
        <v>0.75841630789603132</v>
      </c>
      <c r="E60" s="91">
        <f>SUMIFS('ReEDs Generation Data'!J$729:J$1448,'ReEDs Generation Data'!$E$729:$E$1448,Calculations!$A60)</f>
        <v>0.76483806337723714</v>
      </c>
      <c r="F60" s="91">
        <f>SUMIFS('ReEDs Generation Data'!K$729:K$1448,'ReEDs Generation Data'!$E$729:$E$1448,Calculations!$A60)</f>
        <v>0.76728476461836426</v>
      </c>
      <c r="G60" s="91">
        <f>SUMIFS('ReEDs Generation Data'!L$729:L$1448,'ReEDs Generation Data'!$E$729:$E$1448,Calculations!$A60)</f>
        <v>0.76980968807549233</v>
      </c>
      <c r="H60" s="91">
        <f>SUMIFS('ReEDs Generation Data'!M$729:M$1448,'ReEDs Generation Data'!$E$729:$E$1448,Calculations!$A60)</f>
        <v>0.76767861940105631</v>
      </c>
      <c r="I60" s="91">
        <f>SUMIFS('ReEDs Generation Data'!N$729:N$1448,'ReEDs Generation Data'!$E$729:$E$1448,Calculations!$A60)</f>
        <v>0.76577245015719675</v>
      </c>
      <c r="J60" s="91">
        <f>SUMIFS('ReEDs Generation Data'!O$729:O$1448,'ReEDs Generation Data'!$E$729:$E$1448,Calculations!$A60)</f>
        <v>0.7487969166737225</v>
      </c>
      <c r="K60" s="91">
        <f>SUMIFS('ReEDs Generation Data'!P$729:P$1448,'ReEDs Generation Data'!$E$729:$E$1448,Calculations!$A60)</f>
        <v>0.73147406102605894</v>
      </c>
      <c r="L60" s="91">
        <f>SUMIFS('ReEDs Generation Data'!Q$729:Q$1448,'ReEDs Generation Data'!$E$729:$E$1448,Calculations!$A60)</f>
        <v>0.73268725905971466</v>
      </c>
      <c r="M60" s="91">
        <f>SUMIFS('ReEDs Generation Data'!R$729:R$1448,'ReEDs Generation Data'!$E$729:$E$1448,Calculations!$A60)</f>
        <v>0.73391303789650641</v>
      </c>
    </row>
    <row r="61" spans="1:33" ht="15.75" customHeight="1">
      <c r="A61" s="111" t="s">
        <v>633</v>
      </c>
      <c r="B61" s="91">
        <f>SUMIFS('ReEDs Generation Data'!G$729:G$1448,'ReEDs Generation Data'!$E$729:$E$1448,Calculations!$A61)</f>
        <v>5.0200589547741571E-2</v>
      </c>
      <c r="C61" s="91">
        <f>SUMIFS('ReEDs Generation Data'!H$729:H$1448,'ReEDs Generation Data'!$E$729:$E$1448,Calculations!$A61)</f>
        <v>5.0013042152642073E-2</v>
      </c>
      <c r="D61" s="91">
        <f>SUMIFS('ReEDs Generation Data'!I$729:I$1448,'ReEDs Generation Data'!$E$729:$E$1448,Calculations!$A61)</f>
        <v>4.7957077792276627E-2</v>
      </c>
      <c r="E61" s="91">
        <f>SUMIFS('ReEDs Generation Data'!J$729:J$1448,'ReEDs Generation Data'!$E$729:$E$1448,Calculations!$A61)</f>
        <v>4.5857638866355993E-2</v>
      </c>
      <c r="F61" s="91">
        <f>SUMIFS('ReEDs Generation Data'!K$729:K$1448,'ReEDs Generation Data'!$E$729:$E$1448,Calculations!$A61)</f>
        <v>4.1229522146510135E-2</v>
      </c>
      <c r="G61" s="91">
        <f>SUMIFS('ReEDs Generation Data'!L$729:L$1448,'ReEDs Generation Data'!$E$729:$E$1448,Calculations!$A61)</f>
        <v>3.6221869459239463E-2</v>
      </c>
      <c r="H61" s="91">
        <f>SUMIFS('ReEDs Generation Data'!M$729:M$1448,'ReEDs Generation Data'!$E$729:$E$1448,Calculations!$A61)</f>
        <v>3.3739391770648192E-2</v>
      </c>
      <c r="I61" s="91">
        <f>SUMIFS('ReEDs Generation Data'!N$729:N$1448,'ReEDs Generation Data'!$E$729:$E$1448,Calculations!$A61)</f>
        <v>3.145321824157022E-2</v>
      </c>
      <c r="J61" s="91">
        <f>SUMIFS('ReEDs Generation Data'!O$729:O$1448,'ReEDs Generation Data'!$E$729:$E$1448,Calculations!$A61)</f>
        <v>2.9934495679415321E-2</v>
      </c>
      <c r="K61" s="91">
        <f>SUMIFS('ReEDs Generation Data'!P$729:P$1448,'ReEDs Generation Data'!$E$729:$E$1448,Calculations!$A61)</f>
        <v>2.8442032321382649E-2</v>
      </c>
      <c r="L61" s="91">
        <f>SUMIFS('ReEDs Generation Data'!Q$729:Q$1448,'ReEDs Generation Data'!$E$729:$E$1448,Calculations!$A61)</f>
        <v>2.8027118915016261E-2</v>
      </c>
      <c r="M61" s="91">
        <f>SUMIFS('ReEDs Generation Data'!R$729:R$1448,'ReEDs Generation Data'!$E$729:$E$1448,Calculations!$A61)</f>
        <v>2.7610350242382221E-2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2.0453877322809424E-2</v>
      </c>
      <c r="C62" s="91">
        <f>SUMIFS('ReEDs Generation Data'!H$729:H$1448,'ReEDs Generation Data'!$E$729:$E$1448,Calculations!$A62)</f>
        <v>2.046528835672384E-2</v>
      </c>
      <c r="D62" s="91">
        <f>SUMIFS('ReEDs Generation Data'!I$729:I$1448,'ReEDs Generation Data'!$E$729:$E$1448,Calculations!$A62)</f>
        <v>1.9480141105951445E-2</v>
      </c>
      <c r="E62" s="91">
        <f>SUMIFS('ReEDs Generation Data'!J$729:J$1448,'ReEDs Generation Data'!$E$729:$E$1448,Calculations!$A62)</f>
        <v>1.8585482936469798E-2</v>
      </c>
      <c r="F62" s="91">
        <f>SUMIFS('ReEDs Generation Data'!K$729:K$1448,'ReEDs Generation Data'!$E$729:$E$1448,Calculations!$A62)</f>
        <v>1.7933813587023149E-2</v>
      </c>
      <c r="G62" s="91">
        <f>SUMIFS('ReEDs Generation Data'!L$729:L$1448,'ReEDs Generation Data'!$E$729:$E$1448,Calculations!$A62)</f>
        <v>1.7326295568781493E-2</v>
      </c>
      <c r="H62" s="91">
        <f>SUMIFS('ReEDs Generation Data'!M$729:M$1448,'ReEDs Generation Data'!$E$729:$E$1448,Calculations!$A62)</f>
        <v>1.7188168961587664E-2</v>
      </c>
      <c r="I62" s="91">
        <f>SUMIFS('ReEDs Generation Data'!N$729:N$1448,'ReEDs Generation Data'!$E$729:$E$1448,Calculations!$A62)</f>
        <v>1.7052227248852143E-2</v>
      </c>
      <c r="J62" s="91">
        <f>SUMIFS('ReEDs Generation Data'!O$729:O$1448,'ReEDs Generation Data'!$E$729:$E$1448,Calculations!$A62)</f>
        <v>1.7000723303159535E-2</v>
      </c>
      <c r="K62" s="91">
        <f>SUMIFS('ReEDs Generation Data'!P$729:P$1448,'ReEDs Generation Data'!$E$729:$E$1448,Calculations!$A62)</f>
        <v>1.6949529541998208E-2</v>
      </c>
      <c r="L62" s="91">
        <f>SUMIFS('ReEDs Generation Data'!Q$729:Q$1448,'ReEDs Generation Data'!$E$729:$E$1448,Calculations!$A62)</f>
        <v>1.6952991525314896E-2</v>
      </c>
      <c r="M62" s="91">
        <f>SUMIFS('ReEDs Generation Data'!R$729:R$1448,'ReEDs Generation Data'!$E$729:$E$1448,Calculations!$A62)</f>
        <v>1.6956454923157817E-2</v>
      </c>
    </row>
    <row r="63" spans="1:33" ht="15.75" customHeight="1">
      <c r="A63" s="111" t="s">
        <v>101</v>
      </c>
      <c r="B63" s="91">
        <f>SUMIFS('ReEDs Generation Data'!G$729:G$1448,'ReEDs Generation Data'!$E$729:$E$1448,Calculations!$A63)</f>
        <v>1.9255889068261096E-2</v>
      </c>
      <c r="C63" s="91">
        <f>SUMIFS('ReEDs Generation Data'!H$729:H$1448,'ReEDs Generation Data'!$E$729:$E$1448,Calculations!$A63)</f>
        <v>1.9313644389114561E-2</v>
      </c>
      <c r="D63" s="91">
        <f>SUMIFS('ReEDs Generation Data'!I$729:I$1448,'ReEDs Generation Data'!$E$729:$E$1448,Calculations!$A63)</f>
        <v>1.8559919001811431E-2</v>
      </c>
      <c r="E63" s="91">
        <f>SUMIFS('ReEDs Generation Data'!J$729:J$1448,'ReEDs Generation Data'!$E$729:$E$1448,Calculations!$A63)</f>
        <v>1.7865760299282198E-2</v>
      </c>
      <c r="F63" s="91">
        <f>SUMIFS('ReEDs Generation Data'!K$729:K$1448,'ReEDs Generation Data'!$E$729:$E$1448,Calculations!$A63)</f>
        <v>1.7579447605835203E-2</v>
      </c>
      <c r="G63" s="91">
        <f>SUMIFS('ReEDs Generation Data'!L$729:L$1448,'ReEDs Generation Data'!$E$729:$E$1448,Calculations!$A63)</f>
        <v>1.7307896260734035E-2</v>
      </c>
      <c r="H63" s="91">
        <f>SUMIFS('ReEDs Generation Data'!M$729:M$1448,'ReEDs Generation Data'!$E$729:$E$1448,Calculations!$A63)</f>
        <v>1.7176576188475658E-2</v>
      </c>
      <c r="I63" s="91">
        <f>SUMIFS('ReEDs Generation Data'!N$729:N$1448,'ReEDs Generation Data'!$E$729:$E$1448,Calculations!$A63)</f>
        <v>1.7048815037949059E-2</v>
      </c>
      <c r="J63" s="91">
        <f>SUMIFS('ReEDs Generation Data'!O$729:O$1448,'ReEDs Generation Data'!$E$729:$E$1448,Calculations!$A63)</f>
        <v>1.7285998106741675E-2</v>
      </c>
      <c r="K63" s="91">
        <f>SUMIFS('ReEDs Generation Data'!P$729:P$1448,'ReEDs Generation Data'!$E$729:$E$1448,Calculations!$A63)</f>
        <v>1.7539495825288048E-2</v>
      </c>
      <c r="L63" s="91">
        <f>SUMIFS('ReEDs Generation Data'!Q$729:Q$1448,'ReEDs Generation Data'!$E$729:$E$1448,Calculations!$A63)</f>
        <v>1.7594484176326392E-2</v>
      </c>
      <c r="M63" s="91">
        <f>SUMIFS('ReEDs Generation Data'!R$729:R$1448,'ReEDs Generation Data'!$E$729:$E$1448,Calculations!$A63)</f>
        <v>1.7649966213562608E-2</v>
      </c>
    </row>
    <row r="64" spans="1:33" ht="15.75" customHeight="1">
      <c r="A64" s="111" t="s">
        <v>100</v>
      </c>
      <c r="B64" s="91">
        <f>SUMIFS('ReEDs Generation Data'!G$729:G$1448,'ReEDs Generation Data'!$E$729:$E$1448,Calculations!$A64)</f>
        <v>0.11945944484267801</v>
      </c>
      <c r="C64" s="91">
        <f>SUMIFS('ReEDs Generation Data'!H$729:H$1448,'ReEDs Generation Data'!$E$729:$E$1448,Calculations!$A64)</f>
        <v>0.14133937293361187</v>
      </c>
      <c r="D64" s="91">
        <f>SUMIFS('ReEDs Generation Data'!I$729:I$1448,'ReEDs Generation Data'!$E$729:$E$1448,Calculations!$A64)</f>
        <v>0.13831055659519909</v>
      </c>
      <c r="E64" s="91">
        <f>SUMIFS('ReEDs Generation Data'!J$729:J$1448,'ReEDs Generation Data'!$E$729:$E$1448,Calculations!$A64)</f>
        <v>0.13560831255998396</v>
      </c>
      <c r="F64" s="91">
        <f>SUMIFS('ReEDs Generation Data'!K$729:K$1448,'ReEDs Generation Data'!$E$729:$E$1448,Calculations!$A64)</f>
        <v>0.13495605964114049</v>
      </c>
      <c r="G64" s="91">
        <f>SUMIFS('ReEDs Generation Data'!L$729:L$1448,'ReEDs Generation Data'!$E$729:$E$1448,Calculations!$A64)</f>
        <v>0.13434710606983802</v>
      </c>
      <c r="H64" s="91">
        <f>SUMIFS('ReEDs Generation Data'!M$729:M$1448,'ReEDs Generation Data'!$E$729:$E$1448,Calculations!$A64)</f>
        <v>0.13708604721246781</v>
      </c>
      <c r="I64" s="91">
        <f>SUMIFS('ReEDs Generation Data'!N$729:N$1448,'ReEDs Generation Data'!$E$729:$E$1448,Calculations!$A64)</f>
        <v>0.13956715225110869</v>
      </c>
      <c r="J64" s="91">
        <f>SUMIFS('ReEDs Generation Data'!O$729:O$1448,'ReEDs Generation Data'!$E$729:$E$1448,Calculations!$A64)</f>
        <v>0.15839322416430901</v>
      </c>
      <c r="K64" s="91">
        <f>SUMIFS('ReEDs Generation Data'!P$729:P$1448,'ReEDs Generation Data'!$E$729:$E$1448,Calculations!$A64)</f>
        <v>0.17745600754837013</v>
      </c>
      <c r="L64" s="91">
        <f>SUMIFS('ReEDs Generation Data'!Q$729:Q$1448,'ReEDs Generation Data'!$E$729:$E$1448,Calculations!$A64)</f>
        <v>0.17622342957715398</v>
      </c>
      <c r="M64" s="91">
        <f>SUMIFS('ReEDs Generation Data'!R$729:R$1448,'ReEDs Generation Data'!$E$729:$E$1448,Calculations!$A64)</f>
        <v>0.17498032637379837</v>
      </c>
    </row>
    <row r="65" spans="1:37" ht="15.75" customHeight="1">
      <c r="A65" s="111" t="s">
        <v>102</v>
      </c>
      <c r="B65" s="91">
        <f>SUMIFS('ReEDs Generation Data'!G$729:G$1448,'ReEDs Generation Data'!$E$729:$E$1448,Calculations!$A65)</f>
        <v>1.5716721429355571E-2</v>
      </c>
      <c r="C65" s="91">
        <f>SUMIFS('ReEDs Generation Data'!H$729:H$1448,'ReEDs Generation Data'!$E$729:$E$1448,Calculations!$A65)</f>
        <v>1.607323772790854E-2</v>
      </c>
      <c r="D65" s="91">
        <f>SUMIFS('ReEDs Generation Data'!I$729:I$1448,'ReEDs Generation Data'!$E$729:$E$1448,Calculations!$A65)</f>
        <v>1.6064798640765821E-2</v>
      </c>
      <c r="E65" s="91">
        <f>SUMIFS('ReEDs Generation Data'!J$729:J$1448,'ReEDs Generation Data'!$E$729:$E$1448,Calculations!$A65)</f>
        <v>1.6084542291782206E-2</v>
      </c>
      <c r="F65" s="91">
        <f>SUMIFS('ReEDs Generation Data'!K$729:K$1448,'ReEDs Generation Data'!$E$729:$E$1448,Calculations!$A65)</f>
        <v>1.9900473954872318E-2</v>
      </c>
      <c r="G65" s="91">
        <f>SUMIFS('ReEDs Generation Data'!L$729:L$1448,'ReEDs Generation Data'!$E$729:$E$1448,Calculations!$A65)</f>
        <v>2.3913374653863853E-2</v>
      </c>
      <c r="H65" s="91">
        <f>SUMIFS('ReEDs Generation Data'!M$729:M$1448,'ReEDs Generation Data'!$E$729:$E$1448,Calculations!$A65)</f>
        <v>2.60628589513466E-2</v>
      </c>
      <c r="I65" s="91">
        <f>SUMIFS('ReEDs Generation Data'!N$729:N$1448,'ReEDs Generation Data'!$E$729:$E$1448,Calculations!$A65)</f>
        <v>2.8042576563032176E-2</v>
      </c>
      <c r="J65" s="91">
        <f>SUMIFS('ReEDs Generation Data'!O$729:O$1448,'ReEDs Generation Data'!$E$729:$E$1448,Calculations!$A65)</f>
        <v>2.754222167767046E-2</v>
      </c>
      <c r="K65" s="91">
        <f>SUMIFS('ReEDs Generation Data'!P$729:P$1448,'ReEDs Generation Data'!$E$729:$E$1448,Calculations!$A65)</f>
        <v>2.7109678607157545E-2</v>
      </c>
      <c r="L65" s="91">
        <f>SUMIFS('ReEDs Generation Data'!Q$729:Q$1448,'ReEDs Generation Data'!$E$729:$E$1448,Calculations!$A65)</f>
        <v>2.7485508388937416E-2</v>
      </c>
      <c r="M65" s="91">
        <f>SUMIFS('ReEDs Generation Data'!R$729:R$1448,'ReEDs Generation Data'!$E$729:$E$1448,Calculations!$A65)</f>
        <v>2.786064179534024E-2</v>
      </c>
    </row>
    <row r="66" spans="1:37" ht="15.75" customHeight="1">
      <c r="A66" s="111" t="s">
        <v>103</v>
      </c>
      <c r="B66" s="91">
        <f>SUMIFS('ReEDs Generation Data'!G$729:G$1448,'ReEDs Generation Data'!$E$729:$E$1448,Calculations!$A66)</f>
        <v>1.1344989694109166E-3</v>
      </c>
      <c r="C66" s="91">
        <f>SUMIFS('ReEDs Generation Data'!H$729:H$1448,'ReEDs Generation Data'!$E$729:$E$1448,Calculations!$A66)</f>
        <v>1.1351318961666363E-3</v>
      </c>
      <c r="D66" s="91">
        <f>SUMIFS('ReEDs Generation Data'!I$729:I$1448,'ReEDs Generation Data'!$E$729:$E$1448,Calculations!$A66)</f>
        <v>1.0804895159919534E-3</v>
      </c>
      <c r="E66" s="91">
        <f>SUMIFS('ReEDs Generation Data'!J$729:J$1448,'ReEDs Generation Data'!$E$729:$E$1448,Calculations!$A66)</f>
        <v>1.0308662218246364E-3</v>
      </c>
      <c r="F66" s="91">
        <f>SUMIFS('ReEDs Generation Data'!K$729:K$1448,'ReEDs Generation Data'!$E$729:$E$1448,Calculations!$A66)</f>
        <v>9.9472059556142216E-4</v>
      </c>
      <c r="G66" s="91">
        <f>SUMIFS('ReEDs Generation Data'!L$729:L$1448,'ReEDs Generation Data'!$E$729:$E$1448,Calculations!$A66)</f>
        <v>9.6102387612206593E-4</v>
      </c>
      <c r="H66" s="91">
        <f>SUMIFS('ReEDs Generation Data'!M$729:M$1448,'ReEDs Generation Data'!$E$729:$E$1448,Calculations!$A66)</f>
        <v>9.5336251729818782E-4</v>
      </c>
      <c r="I66" s="91">
        <f>SUMIFS('ReEDs Generation Data'!N$729:N$1448,'ReEDs Generation Data'!$E$729:$E$1448,Calculations!$A66)</f>
        <v>9.4582234628002985E-4</v>
      </c>
      <c r="J66" s="91">
        <f>SUMIFS('ReEDs Generation Data'!O$729:O$1448,'ReEDs Generation Data'!$E$729:$E$1448,Calculations!$A66)</f>
        <v>9.4296561782768401E-4</v>
      </c>
      <c r="K66" s="91">
        <f>SUMIFS('ReEDs Generation Data'!P$729:P$1448,'ReEDs Generation Data'!$E$729:$E$1448,Calculations!$A66)</f>
        <v>9.4012609413439267E-4</v>
      </c>
      <c r="L66" s="91">
        <f>SUMIFS('ReEDs Generation Data'!Q$729:Q$1448,'ReEDs Generation Data'!$E$729:$E$1448,Calculations!$A66)</f>
        <v>9.403181172135828E-4</v>
      </c>
      <c r="M66" s="91">
        <f>SUMIFS('ReEDs Generation Data'!R$729:R$1448,'ReEDs Generation Data'!$E$729:$E$1448,Calculations!$A66)</f>
        <v>9.4051021875117579E-4</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6.4310913336751186E-5</v>
      </c>
      <c r="C70" s="91">
        <f>SUMIFS('ReEDs Generation Data'!H$729:H$1448,'ReEDs Generation Data'!$E$729:$E$1448,Calculations!$A70)</f>
        <v>6.3793300255108432E-5</v>
      </c>
      <c r="D70" s="91">
        <f>SUMIFS('ReEDs Generation Data'!I$729:I$1448,'ReEDs Generation Data'!$E$729:$E$1448,Calculations!$A70)</f>
        <v>6.3050197494122931E-5</v>
      </c>
      <c r="E70" s="91">
        <f>SUMIFS('ReEDs Generation Data'!J$729:J$1448,'ReEDs Generation Data'!$E$729:$E$1448,Calculations!$A70)</f>
        <v>6.2302346044313824E-5</v>
      </c>
      <c r="F70" s="91">
        <f>SUMIFS('ReEDs Generation Data'!K$729:K$1448,'ReEDs Generation Data'!$E$729:$E$1448,Calculations!$A70)</f>
        <v>5.3579778553938166E-5</v>
      </c>
      <c r="G70" s="91">
        <f>SUMIFS('ReEDs Generation Data'!L$729:L$1448,'ReEDs Generation Data'!$E$729:$E$1448,Calculations!$A70)</f>
        <v>4.4447448229593473E-5</v>
      </c>
      <c r="H70" s="91">
        <f>SUMIFS('ReEDs Generation Data'!M$729:M$1448,'ReEDs Generation Data'!$E$729:$E$1448,Calculations!$A70)</f>
        <v>4.8995955938216925E-5</v>
      </c>
      <c r="I70" s="91">
        <f>SUMIFS('ReEDs Generation Data'!N$729:N$1448,'ReEDs Generation Data'!$E$729:$E$1448,Calculations!$A70)</f>
        <v>5.3901766415372651E-5</v>
      </c>
      <c r="J70" s="91">
        <f>SUMIFS('ReEDs Generation Data'!O$729:O$1448,'ReEDs Generation Data'!$E$729:$E$1448,Calculations!$A70)</f>
        <v>4.2073513018651027E-5</v>
      </c>
      <c r="K70" s="91">
        <f>SUMIFS('ReEDs Generation Data'!P$729:P$1448,'ReEDs Generation Data'!$E$729:$E$1448,Calculations!$A70)</f>
        <v>2.9915801860882016E-5</v>
      </c>
      <c r="L70" s="91">
        <f>SUMIFS('ReEDs Generation Data'!Q$729:Q$1448,'ReEDs Generation Data'!$E$729:$E$1448,Calculations!$A70)</f>
        <v>2.9842398221144601E-5</v>
      </c>
      <c r="M70" s="91">
        <f>SUMIFS('ReEDs Generation Data'!R$729:R$1448,'ReEDs Generation Data'!$E$729:$E$1448,Calculations!$A70)</f>
        <v>2.9769353916990548E-5</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6.907656806502937E-5</v>
      </c>
      <c r="C73" s="91">
        <f>SUMIFS('ReEDs Generation Data'!H$729:H$1448,'ReEDs Generation Data'!$E$729:$E$1448,Calculations!$A73)</f>
        <v>6.8368276416949192E-5</v>
      </c>
      <c r="D73" s="91">
        <f>SUMIFS('ReEDs Generation Data'!I$729:I$1448,'ReEDs Generation Data'!$E$729:$E$1448,Calculations!$A73)</f>
        <v>6.7659254478287046E-5</v>
      </c>
      <c r="E73" s="91">
        <f>SUMIFS('ReEDs Generation Data'!J$729:J$1448,'ReEDs Generation Data'!$E$729:$E$1448,Calculations!$A73)</f>
        <v>6.7031101019743273E-5</v>
      </c>
      <c r="F73" s="91">
        <f>SUMIFS('ReEDs Generation Data'!K$729:K$1448,'ReEDs Generation Data'!$E$729:$E$1448,Calculations!$A73)</f>
        <v>6.7618072139204145E-5</v>
      </c>
      <c r="G73" s="91">
        <f>SUMIFS('ReEDs Generation Data'!L$729:L$1448,'ReEDs Generation Data'!$E$729:$E$1448,Calculations!$A73)</f>
        <v>6.8298587699292757E-5</v>
      </c>
      <c r="H73" s="91">
        <f>SUMIFS('ReEDs Generation Data'!M$729:M$1448,'ReEDs Generation Data'!$E$729:$E$1448,Calculations!$A73)</f>
        <v>6.597904118142749E-5</v>
      </c>
      <c r="I73" s="91">
        <f>SUMIFS('ReEDs Generation Data'!N$729:N$1448,'ReEDs Generation Data'!$E$729:$E$1448,Calculations!$A73)</f>
        <v>6.3836387595462375E-5</v>
      </c>
      <c r="J73" s="91">
        <f>SUMIFS('ReEDs Generation Data'!O$729:O$1448,'ReEDs Generation Data'!$E$729:$E$1448,Calculations!$A73)</f>
        <v>6.1381264135201396E-5</v>
      </c>
      <c r="K73" s="91">
        <f>SUMIFS('ReEDs Generation Data'!P$729:P$1448,'ReEDs Generation Data'!$E$729:$E$1448,Calculations!$A73)</f>
        <v>5.9153233749267115E-5</v>
      </c>
      <c r="L73" s="91">
        <f>SUMIFS('ReEDs Generation Data'!Q$729:Q$1448,'ReEDs Generation Data'!$E$729:$E$1448,Calculations!$A73)</f>
        <v>5.9047842101803639E-5</v>
      </c>
      <c r="M73" s="91">
        <f>SUMIFS('ReEDs Generation Data'!R$729:R$1448,'ReEDs Generation Data'!$E$729:$E$1448,Calculations!$A73)</f>
        <v>5.8942982584111446E-5</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Utah</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6.5238796922252214E-3</v>
      </c>
      <c r="D39">
        <f>SUMPRODUCT(P$57:P$106,$B$57:$B$106)</f>
        <v>4.3338670431797765E-3</v>
      </c>
      <c r="E39">
        <f>SUMPRODUCT(AB$57:AB$106,$B$57:$B$106)</f>
        <v>4.3774811120615171E-3</v>
      </c>
      <c r="F39">
        <f>SUMPRODUCT(AN$57:AN$106,$B$57:$B$106)</f>
        <v>4.1344458465110805E-3</v>
      </c>
      <c r="G39">
        <f>SUMPRODUCT(AZ$57:AZ$106,$B$57:$B$106)</f>
        <v>4.1410990927576814E-3</v>
      </c>
      <c r="H39">
        <f>SUMPRODUCT(BL$57:BL$106,$B$57:$B$106)</f>
        <v>4.0511304882421975E-3</v>
      </c>
      <c r="I39">
        <f>SUMPRODUCT(BX$57:BX$106,$B$57:$B$106)</f>
        <v>3.8795286225073371E-3</v>
      </c>
      <c r="J39">
        <f>SUMPRODUCT(CJ$57:CJ$106,$B$57:$B$106)</f>
        <v>3.8988600980957916E-3</v>
      </c>
      <c r="K39">
        <f>SUMPRODUCT(CV$57:CV$106,$B$57:$B$106)</f>
        <v>3.2937153881196792E-3</v>
      </c>
      <c r="L39" s="156">
        <f>K39</f>
        <v>3.2937153881196792E-3</v>
      </c>
      <c r="M39" s="156">
        <f t="shared" ref="M39:AE50" si="53">L39</f>
        <v>3.2937153881196792E-3</v>
      </c>
      <c r="N39" s="156">
        <f t="shared" si="53"/>
        <v>3.2937153881196792E-3</v>
      </c>
      <c r="O39" s="156">
        <f t="shared" si="53"/>
        <v>3.2937153881196792E-3</v>
      </c>
      <c r="P39" s="156">
        <f t="shared" si="53"/>
        <v>3.2937153881196792E-3</v>
      </c>
      <c r="Q39" s="156">
        <f t="shared" si="53"/>
        <v>3.2937153881196792E-3</v>
      </c>
      <c r="R39" s="156">
        <f t="shared" si="53"/>
        <v>3.2937153881196792E-3</v>
      </c>
      <c r="S39" s="156">
        <f t="shared" si="53"/>
        <v>3.2937153881196792E-3</v>
      </c>
      <c r="T39" s="156">
        <f t="shared" si="53"/>
        <v>3.2937153881196792E-3</v>
      </c>
      <c r="U39" s="156">
        <f t="shared" si="53"/>
        <v>3.2937153881196792E-3</v>
      </c>
      <c r="V39" s="156">
        <f t="shared" si="53"/>
        <v>3.2937153881196792E-3</v>
      </c>
      <c r="W39" s="156">
        <f t="shared" si="53"/>
        <v>3.2937153881196792E-3</v>
      </c>
      <c r="X39" s="156">
        <f t="shared" si="53"/>
        <v>3.2937153881196792E-3</v>
      </c>
      <c r="Y39" s="156">
        <f t="shared" si="53"/>
        <v>3.2937153881196792E-3</v>
      </c>
      <c r="Z39" s="156">
        <f t="shared" si="53"/>
        <v>3.2937153881196792E-3</v>
      </c>
      <c r="AA39" s="156">
        <f t="shared" si="53"/>
        <v>3.2937153881196792E-3</v>
      </c>
      <c r="AB39" s="156">
        <f t="shared" si="53"/>
        <v>3.2937153881196792E-3</v>
      </c>
      <c r="AC39" s="156">
        <f t="shared" si="53"/>
        <v>3.2937153881196792E-3</v>
      </c>
      <c r="AD39" s="156">
        <f t="shared" si="53"/>
        <v>3.2937153881196792E-3</v>
      </c>
      <c r="AE39" s="156">
        <f t="shared" si="53"/>
        <v>3.2937153881196792E-3</v>
      </c>
    </row>
    <row r="40" spans="1:32">
      <c r="B40" s="2" t="s">
        <v>98</v>
      </c>
      <c r="C40">
        <f>SUMPRODUCT(E57:E106,$B$57:$B$106)</f>
        <v>0.23842947423373323</v>
      </c>
      <c r="D40">
        <f>SUMPRODUCT(Q$57:Q$106,$B$57:$B$106)</f>
        <v>0.21598293813440902</v>
      </c>
      <c r="E40">
        <f>SUMPRODUCT(AC$57:AC$106,$B$57:$B$106)</f>
        <v>0.20513001600258579</v>
      </c>
      <c r="F40">
        <f>SUMPRODUCT(AO$57:AO$106,$B$57:$B$106)</f>
        <v>0.17691484113706188</v>
      </c>
      <c r="G40">
        <f>SUMPRODUCT(BA$57:BA$106,$B$57:$B$106)</f>
        <v>0.15043350066628844</v>
      </c>
      <c r="H40">
        <f>SUMPRODUCT(BM$57:BM$106,$B$57:$B$106)</f>
        <v>0.13352693759514966</v>
      </c>
      <c r="I40">
        <f>SUMPRODUCT(BY$57:BY$106,$B$57:$B$106)</f>
        <v>5.7112116969211875E-2</v>
      </c>
      <c r="J40">
        <f>SUMPRODUCT(CK$57:CK$106,$B$57:$B$106)</f>
        <v>4.9781423369195832E-2</v>
      </c>
      <c r="K40">
        <f>SUMPRODUCT(CW$57:CW$106,$B$57:$B$106)</f>
        <v>3.8838994729396698E-2</v>
      </c>
      <c r="L40" s="156">
        <f t="shared" ref="L40:AA50" si="54">K40</f>
        <v>3.8838994729396698E-2</v>
      </c>
      <c r="M40" s="156">
        <f t="shared" si="54"/>
        <v>3.8838994729396698E-2</v>
      </c>
      <c r="N40" s="156">
        <f t="shared" si="54"/>
        <v>3.8838994729396698E-2</v>
      </c>
      <c r="O40" s="156">
        <f t="shared" si="54"/>
        <v>3.8838994729396698E-2</v>
      </c>
      <c r="P40" s="156">
        <f t="shared" si="54"/>
        <v>3.8838994729396698E-2</v>
      </c>
      <c r="Q40" s="156">
        <f t="shared" si="54"/>
        <v>3.8838994729396698E-2</v>
      </c>
      <c r="R40" s="156">
        <f t="shared" si="54"/>
        <v>3.8838994729396698E-2</v>
      </c>
      <c r="S40" s="156">
        <f t="shared" si="54"/>
        <v>3.8838994729396698E-2</v>
      </c>
      <c r="T40" s="156">
        <f t="shared" si="54"/>
        <v>3.8838994729396698E-2</v>
      </c>
      <c r="U40" s="156">
        <f t="shared" si="54"/>
        <v>3.8838994729396698E-2</v>
      </c>
      <c r="V40" s="156">
        <f t="shared" si="54"/>
        <v>3.8838994729396698E-2</v>
      </c>
      <c r="W40" s="156">
        <f t="shared" si="54"/>
        <v>3.8838994729396698E-2</v>
      </c>
      <c r="X40" s="156">
        <f t="shared" si="54"/>
        <v>3.8838994729396698E-2</v>
      </c>
      <c r="Y40" s="156">
        <f t="shared" si="54"/>
        <v>3.8838994729396698E-2</v>
      </c>
      <c r="Z40" s="156">
        <f t="shared" si="54"/>
        <v>3.8838994729396698E-2</v>
      </c>
      <c r="AA40" s="156">
        <f t="shared" si="54"/>
        <v>3.8838994729396698E-2</v>
      </c>
      <c r="AB40" s="156">
        <f t="shared" si="53"/>
        <v>3.8838994729396698E-2</v>
      </c>
      <c r="AC40" s="156">
        <f t="shared" si="53"/>
        <v>3.8838994729396698E-2</v>
      </c>
      <c r="AD40" s="156">
        <f t="shared" si="53"/>
        <v>3.8838994729396698E-2</v>
      </c>
      <c r="AE40" s="156">
        <f t="shared" si="53"/>
        <v>3.8838994729396698E-2</v>
      </c>
    </row>
    <row r="41" spans="1:32">
      <c r="B41" s="2" t="s">
        <v>105</v>
      </c>
      <c r="C41">
        <f>SUMPRODUCT(F57:F106,$B$57:$B$106)</f>
        <v>4.5644869487973449E-3</v>
      </c>
      <c r="D41">
        <f>SUMPRODUCT(R$57:R$106,$B$57:$B$106)</f>
        <v>5.0018720289286894E-3</v>
      </c>
      <c r="E41">
        <f>SUMPRODUCT(AD$57:AD$106,$B$57:$B$106)</f>
        <v>4.3997944406648287E-3</v>
      </c>
      <c r="F41">
        <f>SUMPRODUCT(AP$57:AP$106,$B$57:$B$106)</f>
        <v>4.4573134010457991E-3</v>
      </c>
      <c r="G41">
        <f>SUMPRODUCT(BB$57:BB$106,$B$57:$B$106)</f>
        <v>4.5167546185025014E-3</v>
      </c>
      <c r="H41">
        <f>SUMPRODUCT(BN$57:BN$106,$B$57:$B$106)</f>
        <v>2.1444250834671691E-2</v>
      </c>
      <c r="I41">
        <f>SUMPRODUCT(BZ$57:BZ$106,$B$57:$B$106)</f>
        <v>2.3578827795965762E-2</v>
      </c>
      <c r="J41">
        <f>SUMPRODUCT(CL$57:CL$106,$B$57:$B$106)</f>
        <v>2.4606745241549949E-2</v>
      </c>
      <c r="K41">
        <f>SUMPRODUCT(CX$57:CX$106,$B$57:$B$106)</f>
        <v>2.2658399562891635E-2</v>
      </c>
      <c r="L41" s="156">
        <f t="shared" si="54"/>
        <v>2.2658399562891635E-2</v>
      </c>
      <c r="M41" s="156">
        <f t="shared" si="53"/>
        <v>2.2658399562891635E-2</v>
      </c>
      <c r="N41" s="156">
        <f t="shared" si="53"/>
        <v>2.2658399562891635E-2</v>
      </c>
      <c r="O41" s="156">
        <f t="shared" si="53"/>
        <v>2.2658399562891635E-2</v>
      </c>
      <c r="P41" s="156">
        <f t="shared" si="53"/>
        <v>2.2658399562891635E-2</v>
      </c>
      <c r="Q41" s="156">
        <f t="shared" si="53"/>
        <v>2.2658399562891635E-2</v>
      </c>
      <c r="R41" s="156">
        <f t="shared" si="53"/>
        <v>2.2658399562891635E-2</v>
      </c>
      <c r="S41" s="156">
        <f t="shared" si="53"/>
        <v>2.2658399562891635E-2</v>
      </c>
      <c r="T41" s="156">
        <f t="shared" si="53"/>
        <v>2.2658399562891635E-2</v>
      </c>
      <c r="U41" s="156">
        <f t="shared" si="53"/>
        <v>2.2658399562891635E-2</v>
      </c>
      <c r="V41" s="156">
        <f t="shared" si="53"/>
        <v>2.2658399562891635E-2</v>
      </c>
      <c r="W41" s="156">
        <f t="shared" si="53"/>
        <v>2.2658399562891635E-2</v>
      </c>
      <c r="X41" s="156">
        <f t="shared" si="53"/>
        <v>2.2658399562891635E-2</v>
      </c>
      <c r="Y41" s="156">
        <f t="shared" si="53"/>
        <v>2.2658399562891635E-2</v>
      </c>
      <c r="Z41" s="156">
        <f t="shared" si="53"/>
        <v>2.2658399562891635E-2</v>
      </c>
      <c r="AA41" s="156">
        <f t="shared" si="53"/>
        <v>2.2658399562891635E-2</v>
      </c>
      <c r="AB41" s="156">
        <f t="shared" si="53"/>
        <v>2.2658399562891635E-2</v>
      </c>
      <c r="AC41" s="156">
        <f t="shared" si="53"/>
        <v>2.2658399562891635E-2</v>
      </c>
      <c r="AD41" s="156">
        <f t="shared" si="53"/>
        <v>2.2658399562891635E-2</v>
      </c>
      <c r="AE41" s="156">
        <f t="shared" si="53"/>
        <v>2.2658399562891635E-2</v>
      </c>
    </row>
    <row r="42" spans="1:32">
      <c r="B42" s="2" t="s">
        <v>101</v>
      </c>
      <c r="C42">
        <f>SUMPRODUCT(G57:G106,$B$57:$B$106)</f>
        <v>0.19981872036506307</v>
      </c>
      <c r="D42">
        <f>SUMPRODUCT(S$57:S$106,$B$57:$B$106)</f>
        <v>0.20649586092651642</v>
      </c>
      <c r="E42">
        <f>SUMPRODUCT(AE$57:AE$106,$B$57:$B$106)</f>
        <v>0.2024812845306905</v>
      </c>
      <c r="F42">
        <f>SUMPRODUCT(AQ$57:AQ$106,$B$57:$B$106)</f>
        <v>0.20824977923955124</v>
      </c>
      <c r="G42">
        <f>SUMPRODUCT(BC$57:BC$106,$B$57:$B$106)</f>
        <v>0.20858548569292409</v>
      </c>
      <c r="H42">
        <f>SUMPRODUCT(BO$57:BO$106,$B$57:$B$106)</f>
        <v>0.20948606609965467</v>
      </c>
      <c r="I42">
        <f>SUMPRODUCT(CA$57:CA$106,$B$57:$B$106)</f>
        <v>0.21677245744170015</v>
      </c>
      <c r="J42">
        <f>SUMPRODUCT(CM$57:CM$106,$B$57:$B$106)</f>
        <v>0.21990486387110336</v>
      </c>
      <c r="K42">
        <f>SUMPRODUCT(CY$57:CY$106,$B$57:$B$106)</f>
        <v>0.18635062154470522</v>
      </c>
      <c r="L42" s="156">
        <f t="shared" si="54"/>
        <v>0.18635062154470522</v>
      </c>
      <c r="M42" s="156">
        <f t="shared" si="53"/>
        <v>0.18635062154470522</v>
      </c>
      <c r="N42" s="156">
        <f t="shared" si="53"/>
        <v>0.18635062154470522</v>
      </c>
      <c r="O42" s="156">
        <f t="shared" si="53"/>
        <v>0.18635062154470522</v>
      </c>
      <c r="P42" s="156">
        <f t="shared" si="53"/>
        <v>0.18635062154470522</v>
      </c>
      <c r="Q42" s="156">
        <f t="shared" si="53"/>
        <v>0.18635062154470522</v>
      </c>
      <c r="R42" s="156">
        <f t="shared" si="53"/>
        <v>0.18635062154470522</v>
      </c>
      <c r="S42" s="156">
        <f t="shared" si="53"/>
        <v>0.18635062154470522</v>
      </c>
      <c r="T42" s="156">
        <f t="shared" si="53"/>
        <v>0.18635062154470522</v>
      </c>
      <c r="U42" s="156">
        <f t="shared" si="53"/>
        <v>0.18635062154470522</v>
      </c>
      <c r="V42" s="156">
        <f t="shared" si="53"/>
        <v>0.18635062154470522</v>
      </c>
      <c r="W42" s="156">
        <f t="shared" si="53"/>
        <v>0.18635062154470522</v>
      </c>
      <c r="X42" s="156">
        <f t="shared" si="53"/>
        <v>0.18635062154470522</v>
      </c>
      <c r="Y42" s="156">
        <f t="shared" si="53"/>
        <v>0.18635062154470522</v>
      </c>
      <c r="Z42" s="156">
        <f t="shared" si="53"/>
        <v>0.18635062154470522</v>
      </c>
      <c r="AA42" s="156">
        <f t="shared" si="53"/>
        <v>0.18635062154470522</v>
      </c>
      <c r="AB42" s="156">
        <f t="shared" si="53"/>
        <v>0.18635062154470522</v>
      </c>
      <c r="AC42" s="156">
        <f t="shared" si="53"/>
        <v>0.18635062154470522</v>
      </c>
      <c r="AD42" s="156">
        <f t="shared" si="53"/>
        <v>0.18635062154470522</v>
      </c>
      <c r="AE42" s="156">
        <f t="shared" si="53"/>
        <v>0.18635062154470522</v>
      </c>
    </row>
    <row r="43" spans="1:32">
      <c r="B43" s="2" t="s">
        <v>346</v>
      </c>
      <c r="C43">
        <f>SUMPRODUCT(H57:H106,$B$57:$B$106)</f>
        <v>0.26509356747678459</v>
      </c>
      <c r="D43">
        <f>SUMPRODUCT(T$57:T$106,$B$57:$B$106)</f>
        <v>0.24889455946223435</v>
      </c>
      <c r="E43">
        <f>SUMPRODUCT(AF$57:AF$106,$B$57:$B$106)</f>
        <v>0.22442669176606125</v>
      </c>
      <c r="F43">
        <f>SUMPRODUCT(AR$57:AR$106,$B$57:$B$106)</f>
        <v>0.20906798301377388</v>
      </c>
      <c r="G43">
        <f>SUMPRODUCT(BD$57:BD$106,$B$57:$B$106)</f>
        <v>0.20540839957271104</v>
      </c>
      <c r="H43">
        <f>SUMPRODUCT(BP$57:BP$106,$B$57:$B$106)</f>
        <v>0.17849924574388165</v>
      </c>
      <c r="I43">
        <f>SUMPRODUCT(CB$57:CB$106,$B$57:$B$106)</f>
        <v>0.14548201566543503</v>
      </c>
      <c r="J43">
        <f>SUMPRODUCT(CN$57:CN$106,$B$57:$B$106)</f>
        <v>0.13650325189341583</v>
      </c>
      <c r="K43">
        <f>SUMPRODUCT(CZ$57:CZ$106,$B$57:$B$106)</f>
        <v>8.6517686700828253E-2</v>
      </c>
      <c r="L43" s="156">
        <f t="shared" si="54"/>
        <v>8.6517686700828253E-2</v>
      </c>
      <c r="M43" s="156">
        <f t="shared" si="53"/>
        <v>8.6517686700828253E-2</v>
      </c>
      <c r="N43" s="156">
        <f t="shared" si="53"/>
        <v>8.6517686700828253E-2</v>
      </c>
      <c r="O43" s="156">
        <f t="shared" si="53"/>
        <v>8.6517686700828253E-2</v>
      </c>
      <c r="P43" s="156">
        <f t="shared" si="53"/>
        <v>8.6517686700828253E-2</v>
      </c>
      <c r="Q43" s="156">
        <f t="shared" si="53"/>
        <v>8.6517686700828253E-2</v>
      </c>
      <c r="R43" s="156">
        <f t="shared" si="53"/>
        <v>8.6517686700828253E-2</v>
      </c>
      <c r="S43" s="156">
        <f t="shared" si="53"/>
        <v>8.6517686700828253E-2</v>
      </c>
      <c r="T43" s="156">
        <f t="shared" si="53"/>
        <v>8.6517686700828253E-2</v>
      </c>
      <c r="U43" s="156">
        <f t="shared" si="53"/>
        <v>8.6517686700828253E-2</v>
      </c>
      <c r="V43" s="156">
        <f t="shared" si="53"/>
        <v>8.6517686700828253E-2</v>
      </c>
      <c r="W43" s="156">
        <f t="shared" si="53"/>
        <v>8.6517686700828253E-2</v>
      </c>
      <c r="X43" s="156">
        <f t="shared" si="53"/>
        <v>8.6517686700828253E-2</v>
      </c>
      <c r="Y43" s="156">
        <f t="shared" si="53"/>
        <v>8.6517686700828253E-2</v>
      </c>
      <c r="Z43" s="156">
        <f t="shared" si="53"/>
        <v>8.6517686700828253E-2</v>
      </c>
      <c r="AA43" s="156">
        <f t="shared" si="53"/>
        <v>8.6517686700828253E-2</v>
      </c>
      <c r="AB43" s="156">
        <f t="shared" si="53"/>
        <v>8.6517686700828253E-2</v>
      </c>
      <c r="AC43" s="156">
        <f t="shared" si="53"/>
        <v>8.6517686700828253E-2</v>
      </c>
      <c r="AD43" s="156">
        <f t="shared" si="53"/>
        <v>8.6517686700828253E-2</v>
      </c>
      <c r="AE43" s="156">
        <f t="shared" si="53"/>
        <v>8.6517686700828253E-2</v>
      </c>
    </row>
    <row r="44" spans="1:32">
      <c r="B44" s="2" t="s">
        <v>99</v>
      </c>
      <c r="C44">
        <f>SUMPRODUCT(I57:I106,$B$57:$B$106)</f>
        <v>4.1068024969026173E-2</v>
      </c>
      <c r="D44">
        <f>SUMPRODUCT(U$57:U$106,$B$57:$B$106)</f>
        <v>4.3586726426780235E-2</v>
      </c>
      <c r="E44">
        <f>SUMPRODUCT(AG$57:AG$106,$B$57:$B$106)</f>
        <v>4.1208522259438538E-2</v>
      </c>
      <c r="F44">
        <f>SUMPRODUCT(AS$57:AS$106,$B$57:$B$106)</f>
        <v>4.2581402075681327E-2</v>
      </c>
      <c r="G44">
        <f>SUMPRODUCT(BE$57:BE$106,$B$57:$B$106)</f>
        <v>4.2799726024857924E-2</v>
      </c>
      <c r="H44">
        <f>SUMPRODUCT(BQ$57:BQ$106,$B$57:$B$106)</f>
        <v>4.1756452053753369E-2</v>
      </c>
      <c r="I44">
        <f>SUMPRODUCT(CC$57:CC$106,$B$57:$B$106)</f>
        <v>5.0803233636062858E-2</v>
      </c>
      <c r="J44">
        <f>SUMPRODUCT(CO$57:CO$106,$B$57:$B$106)</f>
        <v>3.1540285619228024E-2</v>
      </c>
      <c r="K44">
        <f>SUMPRODUCT(DA$57:DA$106,$B$57:$B$106)</f>
        <v>5.5011542787533924E-2</v>
      </c>
      <c r="L44" s="156">
        <f t="shared" si="54"/>
        <v>5.5011542787533924E-2</v>
      </c>
      <c r="M44" s="156">
        <f t="shared" si="53"/>
        <v>5.5011542787533924E-2</v>
      </c>
      <c r="N44" s="156">
        <f t="shared" si="53"/>
        <v>5.5011542787533924E-2</v>
      </c>
      <c r="O44" s="156">
        <f t="shared" si="53"/>
        <v>5.5011542787533924E-2</v>
      </c>
      <c r="P44" s="156">
        <f t="shared" si="53"/>
        <v>5.5011542787533924E-2</v>
      </c>
      <c r="Q44" s="156">
        <f t="shared" si="53"/>
        <v>5.5011542787533924E-2</v>
      </c>
      <c r="R44" s="156">
        <f t="shared" si="53"/>
        <v>5.5011542787533924E-2</v>
      </c>
      <c r="S44" s="156">
        <f t="shared" si="53"/>
        <v>5.5011542787533924E-2</v>
      </c>
      <c r="T44" s="156">
        <f t="shared" si="53"/>
        <v>5.5011542787533924E-2</v>
      </c>
      <c r="U44" s="156">
        <f t="shared" si="53"/>
        <v>5.5011542787533924E-2</v>
      </c>
      <c r="V44" s="156">
        <f t="shared" si="53"/>
        <v>5.5011542787533924E-2</v>
      </c>
      <c r="W44" s="156">
        <f t="shared" si="53"/>
        <v>5.5011542787533924E-2</v>
      </c>
      <c r="X44" s="156">
        <f t="shared" si="53"/>
        <v>5.5011542787533924E-2</v>
      </c>
      <c r="Y44" s="156">
        <f t="shared" si="53"/>
        <v>5.5011542787533924E-2</v>
      </c>
      <c r="Z44" s="156">
        <f t="shared" si="53"/>
        <v>5.5011542787533924E-2</v>
      </c>
      <c r="AA44" s="156">
        <f t="shared" si="53"/>
        <v>5.5011542787533924E-2</v>
      </c>
      <c r="AB44" s="156">
        <f t="shared" si="53"/>
        <v>5.5011542787533924E-2</v>
      </c>
      <c r="AC44" s="156">
        <f t="shared" si="53"/>
        <v>5.5011542787533924E-2</v>
      </c>
      <c r="AD44" s="156">
        <f t="shared" si="53"/>
        <v>5.5011542787533924E-2</v>
      </c>
      <c r="AE44" s="156">
        <f t="shared" si="53"/>
        <v>5.5011542787533924E-2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4.9387767995354489E-3</v>
      </c>
      <c r="J45">
        <f>SUMPRODUCT(CP$57:CP$106,$B$57:$B$106)</f>
        <v>1.1413366152137529E-2</v>
      </c>
      <c r="K45">
        <f>SUMPRODUCT(DB$57:DB$106,$B$57:$B$106)</f>
        <v>1.740658380148933E-2</v>
      </c>
      <c r="L45" s="156">
        <f t="shared" si="54"/>
        <v>1.740658380148933E-2</v>
      </c>
      <c r="M45" s="156">
        <f t="shared" si="53"/>
        <v>1.740658380148933E-2</v>
      </c>
      <c r="N45" s="156">
        <f t="shared" si="53"/>
        <v>1.740658380148933E-2</v>
      </c>
      <c r="O45" s="156">
        <f t="shared" si="53"/>
        <v>1.740658380148933E-2</v>
      </c>
      <c r="P45" s="156">
        <f t="shared" si="53"/>
        <v>1.740658380148933E-2</v>
      </c>
      <c r="Q45" s="156">
        <f t="shared" si="53"/>
        <v>1.740658380148933E-2</v>
      </c>
      <c r="R45" s="156">
        <f t="shared" si="53"/>
        <v>1.740658380148933E-2</v>
      </c>
      <c r="S45" s="156">
        <f t="shared" si="53"/>
        <v>1.740658380148933E-2</v>
      </c>
      <c r="T45" s="156">
        <f t="shared" si="53"/>
        <v>1.740658380148933E-2</v>
      </c>
      <c r="U45" s="156">
        <f t="shared" si="53"/>
        <v>1.740658380148933E-2</v>
      </c>
      <c r="V45" s="156">
        <f t="shared" si="53"/>
        <v>1.740658380148933E-2</v>
      </c>
      <c r="W45" s="156">
        <f t="shared" si="53"/>
        <v>1.740658380148933E-2</v>
      </c>
      <c r="X45" s="156">
        <f t="shared" si="53"/>
        <v>1.740658380148933E-2</v>
      </c>
      <c r="Y45" s="156">
        <f t="shared" si="53"/>
        <v>1.740658380148933E-2</v>
      </c>
      <c r="Z45" s="156">
        <f t="shared" si="53"/>
        <v>1.740658380148933E-2</v>
      </c>
      <c r="AA45" s="156">
        <f t="shared" si="53"/>
        <v>1.740658380148933E-2</v>
      </c>
      <c r="AB45" s="156">
        <f t="shared" si="53"/>
        <v>1.740658380148933E-2</v>
      </c>
      <c r="AC45" s="156">
        <f t="shared" si="53"/>
        <v>1.740658380148933E-2</v>
      </c>
      <c r="AD45" s="156">
        <f t="shared" si="53"/>
        <v>1.740658380148933E-2</v>
      </c>
      <c r="AE45" s="156">
        <f t="shared" si="53"/>
        <v>1.740658380148933E-2</v>
      </c>
    </row>
    <row r="46" spans="1:32">
      <c r="B46" s="2" t="s">
        <v>106</v>
      </c>
      <c r="C46">
        <f>SUMPRODUCT(K57:K106,$B$57:$B$106)</f>
        <v>6.021225566711288E-3</v>
      </c>
      <c r="D46">
        <f>SUMPRODUCT(W$57:W$106,$B$57:$B$106)</f>
        <v>4.0678441343228507E-3</v>
      </c>
      <c r="E46">
        <f>SUMPRODUCT(AI$57:AI$106,$B$57:$B$106)</f>
        <v>1.6130527205282046E-3</v>
      </c>
      <c r="F46">
        <f>SUMPRODUCT(AU$57:AU$106,$B$57:$B$106)</f>
        <v>1.6351239603940089E-3</v>
      </c>
      <c r="G46">
        <f>SUMPRODUCT(BG$57:BG$106,$B$57:$B$106)</f>
        <v>1.6644238589230819E-3</v>
      </c>
      <c r="H46">
        <f>SUMPRODUCT(BS$57:BS$106,$B$57:$B$106)</f>
        <v>1.6264527951912046E-3</v>
      </c>
      <c r="I46">
        <f>SUMPRODUCT(CE$57:CE$106,$B$57:$B$106)</f>
        <v>1.2524806994257467E-3</v>
      </c>
      <c r="J46">
        <f>SUMPRODUCT(CQ$57:CQ$106,$B$57:$B$106)</f>
        <v>1.26409233747458E-3</v>
      </c>
      <c r="K46">
        <f>SUMPRODUCT(DC$57:DC$106,$B$57:$B$106)</f>
        <v>6.8481229129104004E-4</v>
      </c>
      <c r="L46" s="156">
        <f t="shared" si="54"/>
        <v>6.8481229129104004E-4</v>
      </c>
      <c r="M46" s="156">
        <f t="shared" si="53"/>
        <v>6.8481229129104004E-4</v>
      </c>
      <c r="N46" s="156">
        <f t="shared" si="53"/>
        <v>6.8481229129104004E-4</v>
      </c>
      <c r="O46" s="156">
        <f t="shared" si="53"/>
        <v>6.8481229129104004E-4</v>
      </c>
      <c r="P46" s="156">
        <f t="shared" si="53"/>
        <v>6.8481229129104004E-4</v>
      </c>
      <c r="Q46" s="156">
        <f t="shared" si="53"/>
        <v>6.8481229129104004E-4</v>
      </c>
      <c r="R46" s="156">
        <f t="shared" si="53"/>
        <v>6.8481229129104004E-4</v>
      </c>
      <c r="S46" s="156">
        <f t="shared" si="53"/>
        <v>6.8481229129104004E-4</v>
      </c>
      <c r="T46" s="156">
        <f t="shared" si="53"/>
        <v>6.8481229129104004E-4</v>
      </c>
      <c r="U46" s="156">
        <f t="shared" si="53"/>
        <v>6.8481229129104004E-4</v>
      </c>
      <c r="V46" s="156">
        <f t="shared" si="53"/>
        <v>6.8481229129104004E-4</v>
      </c>
      <c r="W46" s="156">
        <f t="shared" si="53"/>
        <v>6.8481229129104004E-4</v>
      </c>
      <c r="X46" s="156">
        <f t="shared" si="53"/>
        <v>6.8481229129104004E-4</v>
      </c>
      <c r="Y46" s="156">
        <f t="shared" si="53"/>
        <v>6.8481229129104004E-4</v>
      </c>
      <c r="Z46" s="156">
        <f t="shared" si="53"/>
        <v>6.8481229129104004E-4</v>
      </c>
      <c r="AA46" s="156">
        <f t="shared" si="53"/>
        <v>6.8481229129104004E-4</v>
      </c>
      <c r="AB46" s="156">
        <f t="shared" si="53"/>
        <v>6.8481229129104004E-4</v>
      </c>
      <c r="AC46" s="156">
        <f t="shared" si="53"/>
        <v>6.8481229129104004E-4</v>
      </c>
      <c r="AD46" s="156">
        <f t="shared" si="53"/>
        <v>6.8481229129104004E-4</v>
      </c>
      <c r="AE46" s="156">
        <f t="shared" si="53"/>
        <v>6.8481229129104004E-4</v>
      </c>
    </row>
    <row r="47" spans="1:32">
      <c r="B47" s="2" t="s">
        <v>100</v>
      </c>
      <c r="C47">
        <f>SUMPRODUCT(L57:L106,$B$57:$B$106)</f>
        <v>0.12698531863823831</v>
      </c>
      <c r="D47">
        <f>SUMPRODUCT(X$57:X$106,$B$57:$B$106)</f>
        <v>0.14441484093641113</v>
      </c>
      <c r="E47">
        <f>SUMPRODUCT(AJ$57:AJ$106,$B$57:$B$106)</f>
        <v>0.15791239524859599</v>
      </c>
      <c r="F47">
        <f>SUMPRODUCT(AV$57:AV$106,$B$57:$B$106)</f>
        <v>0.18993767136358519</v>
      </c>
      <c r="G47">
        <f>SUMPRODUCT(BH$57:BH$106,$B$57:$B$106)</f>
        <v>0.21702792106543103</v>
      </c>
      <c r="H47">
        <f>SUMPRODUCT(BT$57:BT$106,$B$57:$B$106)</f>
        <v>0.23481165189660597</v>
      </c>
      <c r="I47">
        <f>SUMPRODUCT(CF$57:CF$106,$B$57:$B$106)</f>
        <v>0.30603208767638512</v>
      </c>
      <c r="J47">
        <f>SUMPRODUCT(CR$57:CR$106,$B$57:$B$106)</f>
        <v>0.31491300429423974</v>
      </c>
      <c r="K47">
        <f>SUMPRODUCT(DD$57:DD$106,$B$57:$B$106)</f>
        <v>0.31628402520605819</v>
      </c>
      <c r="L47" s="156">
        <f t="shared" si="54"/>
        <v>0.31628402520605819</v>
      </c>
      <c r="M47" s="156">
        <f t="shared" si="53"/>
        <v>0.31628402520605819</v>
      </c>
      <c r="N47" s="156">
        <f t="shared" si="53"/>
        <v>0.31628402520605819</v>
      </c>
      <c r="O47" s="156">
        <f t="shared" si="53"/>
        <v>0.31628402520605819</v>
      </c>
      <c r="P47" s="156">
        <f t="shared" si="53"/>
        <v>0.31628402520605819</v>
      </c>
      <c r="Q47" s="156">
        <f t="shared" si="53"/>
        <v>0.31628402520605819</v>
      </c>
      <c r="R47" s="156">
        <f t="shared" si="53"/>
        <v>0.31628402520605819</v>
      </c>
      <c r="S47" s="156">
        <f t="shared" si="53"/>
        <v>0.31628402520605819</v>
      </c>
      <c r="T47" s="156">
        <f t="shared" si="53"/>
        <v>0.31628402520605819</v>
      </c>
      <c r="U47" s="156">
        <f t="shared" si="53"/>
        <v>0.31628402520605819</v>
      </c>
      <c r="V47" s="156">
        <f t="shared" si="53"/>
        <v>0.31628402520605819</v>
      </c>
      <c r="W47" s="156">
        <f t="shared" si="53"/>
        <v>0.31628402520605819</v>
      </c>
      <c r="X47" s="156">
        <f t="shared" si="53"/>
        <v>0.31628402520605819</v>
      </c>
      <c r="Y47" s="156">
        <f t="shared" si="53"/>
        <v>0.31628402520605819</v>
      </c>
      <c r="Z47" s="156">
        <f t="shared" si="53"/>
        <v>0.31628402520605819</v>
      </c>
      <c r="AA47" s="156">
        <f t="shared" si="53"/>
        <v>0.31628402520605819</v>
      </c>
      <c r="AB47" s="156">
        <f t="shared" si="53"/>
        <v>0.31628402520605819</v>
      </c>
      <c r="AC47" s="156">
        <f t="shared" si="53"/>
        <v>0.31628402520605819</v>
      </c>
      <c r="AD47" s="156">
        <f t="shared" si="53"/>
        <v>0.31628402520605819</v>
      </c>
      <c r="AE47" s="156">
        <f t="shared" si="53"/>
        <v>0.31628402520605819</v>
      </c>
    </row>
    <row r="48" spans="1:32">
      <c r="B48" s="2" t="s">
        <v>102</v>
      </c>
      <c r="C48">
        <f>SUMPRODUCT(N57:N106,$B$57:$B$106)</f>
        <v>0.11149530210942088</v>
      </c>
      <c r="D48">
        <f>SUMPRODUCT(Z$57:Z$106,$B$57:$B$106)</f>
        <v>0.12722149090721749</v>
      </c>
      <c r="E48">
        <f>SUMPRODUCT(AL$57:AL$106,$B$57:$B$106)</f>
        <v>0.15845076191937338</v>
      </c>
      <c r="F48">
        <f>SUMPRODUCT(AX$57:AX$106,$B$57:$B$106)</f>
        <v>0.1630214399623956</v>
      </c>
      <c r="G48">
        <f>SUMPRODUCT(BJ$57:BJ$106,$B$57:$B$106)</f>
        <v>0.16542268940760421</v>
      </c>
      <c r="H48">
        <f>SUMPRODUCT(BV$57:BV$106,$B$57:$B$106)</f>
        <v>0.17479781249284959</v>
      </c>
      <c r="I48">
        <f>SUMPRODUCT(CH$57:CH$106,$B$57:$B$106)</f>
        <v>0.19014847469377064</v>
      </c>
      <c r="J48">
        <f>SUMPRODUCT(CT$57:CT$106,$B$57:$B$106)</f>
        <v>0.20617410712355935</v>
      </c>
      <c r="K48">
        <f>SUMPRODUCT(DF$57:DF$106,$B$57:$B$106)</f>
        <v>0.27295361798768603</v>
      </c>
      <c r="L48" s="156">
        <f t="shared" si="54"/>
        <v>0.27295361798768603</v>
      </c>
      <c r="M48" s="156">
        <f t="shared" si="53"/>
        <v>0.27295361798768603</v>
      </c>
      <c r="N48" s="156">
        <f t="shared" si="53"/>
        <v>0.27295361798768603</v>
      </c>
      <c r="O48" s="156">
        <f t="shared" si="53"/>
        <v>0.27295361798768603</v>
      </c>
      <c r="P48" s="156">
        <f t="shared" si="53"/>
        <v>0.27295361798768603</v>
      </c>
      <c r="Q48" s="156">
        <f t="shared" si="53"/>
        <v>0.27295361798768603</v>
      </c>
      <c r="R48" s="156">
        <f t="shared" si="53"/>
        <v>0.27295361798768603</v>
      </c>
      <c r="S48" s="156">
        <f t="shared" si="53"/>
        <v>0.27295361798768603</v>
      </c>
      <c r="T48" s="156">
        <f t="shared" si="53"/>
        <v>0.27295361798768603</v>
      </c>
      <c r="U48" s="156">
        <f t="shared" si="53"/>
        <v>0.27295361798768603</v>
      </c>
      <c r="V48" s="156">
        <f t="shared" si="53"/>
        <v>0.27295361798768603</v>
      </c>
      <c r="W48" s="156">
        <f t="shared" si="53"/>
        <v>0.27295361798768603</v>
      </c>
      <c r="X48" s="156">
        <f t="shared" si="53"/>
        <v>0.27295361798768603</v>
      </c>
      <c r="Y48" s="156">
        <f t="shared" si="53"/>
        <v>0.27295361798768603</v>
      </c>
      <c r="Z48" s="156">
        <f t="shared" si="53"/>
        <v>0.27295361798768603</v>
      </c>
      <c r="AA48" s="156">
        <f t="shared" si="53"/>
        <v>0.27295361798768603</v>
      </c>
      <c r="AB48" s="156">
        <f t="shared" si="53"/>
        <v>0.27295361798768603</v>
      </c>
      <c r="AC48" s="156">
        <f t="shared" si="53"/>
        <v>0.27295361798768603</v>
      </c>
      <c r="AD48" s="156">
        <f t="shared" si="53"/>
        <v>0.27295361798768603</v>
      </c>
      <c r="AE48" s="156">
        <f t="shared" si="53"/>
        <v>0.27295361798768603</v>
      </c>
    </row>
    <row r="49" spans="1:110">
      <c r="B49" s="1"/>
    </row>
    <row r="50" spans="1:110">
      <c r="B50" s="1"/>
      <c r="C50" s="160">
        <f>SUM(C39:C48)</f>
        <v>1.0000000000000002</v>
      </c>
      <c r="D50" s="160">
        <f>SUM(D39:D48)</f>
        <v>0.99999999999999989</v>
      </c>
      <c r="E50" s="160">
        <f>SUM(E39:E48)</f>
        <v>1</v>
      </c>
      <c r="F50" s="160">
        <f>SUM(F39:F48)</f>
        <v>1</v>
      </c>
      <c r="G50" s="160">
        <f t="shared" ref="G50:K50" si="55">SUM(G39:G48)</f>
        <v>1</v>
      </c>
      <c r="H50" s="160">
        <f t="shared" si="55"/>
        <v>1</v>
      </c>
      <c r="I50" s="160">
        <f t="shared" si="55"/>
        <v>1</v>
      </c>
      <c r="J50" s="160">
        <f t="shared" si="55"/>
        <v>0.99999999999999989</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1.8846067396725279E-2</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0.39988634450497729</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3.1690854191030612E-2</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0.19406068296305298</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6.2890597329385817E-2</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3.9618010297810112E-2</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0.25300744331701791</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7515602</v>
      </c>
      <c r="D2" s="91">
        <f>C2</f>
        <v>7515602</v>
      </c>
      <c r="E2" s="91">
        <f t="shared" ref="E2:AH2" si="0">D2</f>
        <v>7515602</v>
      </c>
      <c r="F2" s="91">
        <f t="shared" si="0"/>
        <v>7515602</v>
      </c>
      <c r="G2" s="91">
        <f t="shared" si="0"/>
        <v>7515602</v>
      </c>
      <c r="H2" s="91">
        <f t="shared" si="0"/>
        <v>7515602</v>
      </c>
      <c r="I2" s="91">
        <f t="shared" si="0"/>
        <v>7515602</v>
      </c>
      <c r="J2" s="91">
        <f t="shared" si="0"/>
        <v>7515602</v>
      </c>
      <c r="K2" s="91">
        <f t="shared" si="0"/>
        <v>7515602</v>
      </c>
      <c r="L2" s="91">
        <f t="shared" si="0"/>
        <v>7515602</v>
      </c>
      <c r="M2" s="91">
        <f t="shared" si="0"/>
        <v>7515602</v>
      </c>
      <c r="N2" s="91">
        <f t="shared" si="0"/>
        <v>7515602</v>
      </c>
      <c r="O2" s="91">
        <f t="shared" si="0"/>
        <v>7515602</v>
      </c>
      <c r="P2" s="91">
        <f t="shared" si="0"/>
        <v>7515602</v>
      </c>
      <c r="Q2" s="91">
        <f t="shared" si="0"/>
        <v>7515602</v>
      </c>
      <c r="R2" s="91">
        <f t="shared" si="0"/>
        <v>7515602</v>
      </c>
      <c r="S2" s="91">
        <f t="shared" si="0"/>
        <v>7515602</v>
      </c>
      <c r="T2" s="91">
        <f t="shared" si="0"/>
        <v>7515602</v>
      </c>
      <c r="U2" s="91">
        <f t="shared" si="0"/>
        <v>7515602</v>
      </c>
      <c r="V2" s="91">
        <f t="shared" si="0"/>
        <v>7515602</v>
      </c>
      <c r="W2" s="91">
        <f t="shared" si="0"/>
        <v>7515602</v>
      </c>
      <c r="X2" s="91">
        <f t="shared" si="0"/>
        <v>7515602</v>
      </c>
      <c r="Y2" s="91">
        <f t="shared" si="0"/>
        <v>7515602</v>
      </c>
      <c r="Z2" s="91">
        <f t="shared" si="0"/>
        <v>7515602</v>
      </c>
      <c r="AA2" s="91">
        <f t="shared" si="0"/>
        <v>7515602</v>
      </c>
      <c r="AB2" s="91">
        <f t="shared" si="0"/>
        <v>7515602</v>
      </c>
      <c r="AC2" s="91">
        <f t="shared" si="0"/>
        <v>7515602</v>
      </c>
      <c r="AD2" s="91">
        <f t="shared" si="0"/>
        <v>7515602</v>
      </c>
      <c r="AE2" s="91">
        <f t="shared" si="0"/>
        <v>7515602</v>
      </c>
      <c r="AF2" s="91">
        <f t="shared" si="0"/>
        <v>7515602</v>
      </c>
      <c r="AG2" s="91">
        <f t="shared" si="0"/>
        <v>7515602</v>
      </c>
      <c r="AH2" s="91">
        <f t="shared" si="0"/>
        <v>7515602</v>
      </c>
    </row>
    <row r="3" spans="1:34" ht="14.7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7515602</v>
      </c>
      <c r="C2">
        <f>exports!E2</f>
        <v>7515602</v>
      </c>
      <c r="D2">
        <f>exports!F2</f>
        <v>7515602</v>
      </c>
      <c r="E2">
        <f>exports!G2</f>
        <v>7515602</v>
      </c>
      <c r="F2">
        <f>exports!H2</f>
        <v>7515602</v>
      </c>
      <c r="G2">
        <f>exports!I2</f>
        <v>7515602</v>
      </c>
      <c r="H2">
        <f>exports!J2</f>
        <v>7515602</v>
      </c>
      <c r="I2">
        <f>exports!K2</f>
        <v>7515602</v>
      </c>
      <c r="J2">
        <f>exports!L2</f>
        <v>7515602</v>
      </c>
      <c r="K2">
        <f>exports!M2</f>
        <v>7515602</v>
      </c>
      <c r="L2">
        <f>exports!N2</f>
        <v>7515602</v>
      </c>
      <c r="M2">
        <f>exports!O2</f>
        <v>7515602</v>
      </c>
      <c r="N2">
        <f>exports!P2</f>
        <v>7515602</v>
      </c>
      <c r="O2">
        <f>exports!Q2</f>
        <v>7515602</v>
      </c>
      <c r="P2">
        <f>exports!R2</f>
        <v>7515602</v>
      </c>
      <c r="Q2">
        <f>exports!S2</f>
        <v>7515602</v>
      </c>
      <c r="R2">
        <f>exports!T2</f>
        <v>7515602</v>
      </c>
      <c r="S2">
        <f>exports!U2</f>
        <v>7515602</v>
      </c>
      <c r="T2">
        <f>exports!V2</f>
        <v>7515602</v>
      </c>
      <c r="U2">
        <f>exports!W2</f>
        <v>7515602</v>
      </c>
      <c r="V2">
        <f>exports!X2</f>
        <v>7515602</v>
      </c>
      <c r="W2">
        <f>exports!Y2</f>
        <v>7515602</v>
      </c>
      <c r="X2">
        <f>exports!Z2</f>
        <v>7515602</v>
      </c>
      <c r="Y2">
        <f>exports!AA2</f>
        <v>7515602</v>
      </c>
      <c r="Z2">
        <f>exports!AB2</f>
        <v>7515602</v>
      </c>
      <c r="AA2">
        <f>exports!AC2</f>
        <v>7515602</v>
      </c>
      <c r="AB2">
        <f>exports!AD2</f>
        <v>7515602</v>
      </c>
      <c r="AC2">
        <f>exports!AE2</f>
        <v>7515602</v>
      </c>
      <c r="AD2">
        <f>exports!AF2</f>
        <v>7515602</v>
      </c>
      <c r="AE2">
        <f>exports!AG2</f>
        <v>7515602</v>
      </c>
      <c r="AF2">
        <f>exports!AH2</f>
        <v>7515602</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topLeftCell="N1" workbookViewId="0">
      <selection activeCell="B2" sqref="B2:A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1</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2024-03-28T21:18:17Z</dcterms:modified>
</cp:coreProperties>
</file>