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vt/trans/syvbt/"/>
    </mc:Choice>
  </mc:AlternateContent>
  <xr:revisionPtr revIDLastSave="0" documentId="13_ncr:1_{8B508A18-E42A-724B-8251-18F50448F57A}"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4" i="18"/>
  <c r="G4" i="18"/>
  <c r="F4" i="18"/>
  <c r="C4" i="18"/>
  <c r="B4" i="18"/>
  <c r="H7" i="17"/>
  <c r="G7" i="17"/>
  <c r="F7" i="17"/>
  <c r="E7" i="17"/>
  <c r="D7" i="17"/>
  <c r="C7" i="17"/>
  <c r="B7" i="17"/>
  <c r="H6" i="17"/>
  <c r="G6" i="17"/>
  <c r="F6" i="17"/>
  <c r="E6" i="17"/>
  <c r="D6" i="17"/>
  <c r="C6" i="17"/>
  <c r="B6" i="17"/>
  <c r="H4" i="17"/>
  <c r="G4" i="17"/>
  <c r="F4" i="17"/>
  <c r="E4" i="17"/>
  <c r="D4" i="17"/>
  <c r="C4" i="17"/>
  <c r="B4" i="17"/>
  <c r="C3" i="17"/>
  <c r="C2" i="17"/>
  <c r="H4" i="16"/>
  <c r="G4" i="16"/>
  <c r="F4" i="16"/>
  <c r="E4" i="16"/>
  <c r="E4" i="18" s="1"/>
  <c r="D4" i="16"/>
  <c r="D4" i="18" s="1"/>
  <c r="C4" i="16"/>
  <c r="B4" i="16"/>
  <c r="I16" i="15"/>
  <c r="I15" i="15"/>
  <c r="AK103" i="13"/>
  <c r="B4" i="13"/>
  <c r="B2" i="13"/>
  <c r="F5" i="18" s="1"/>
  <c r="B2" i="1"/>
  <c r="A13" i="16" s="1"/>
  <c r="B3" i="16" l="1"/>
  <c r="B3" i="18" s="1"/>
  <c r="H2" i="16"/>
  <c r="H2" i="18" s="1"/>
  <c r="H3" i="16"/>
  <c r="H3" i="18" s="1"/>
  <c r="G2" i="16"/>
  <c r="G2" i="18" s="1"/>
  <c r="G3" i="16"/>
  <c r="G3" i="18" s="1"/>
  <c r="F2" i="16"/>
  <c r="F2" i="18" s="1"/>
  <c r="F3" i="16"/>
  <c r="F3" i="18" s="1"/>
  <c r="E2" i="16"/>
  <c r="E3" i="16"/>
  <c r="D2" i="16"/>
  <c r="D3" i="16"/>
  <c r="C2" i="16"/>
  <c r="C2" i="18" s="1"/>
  <c r="C3" i="16"/>
  <c r="C3" i="18" s="1"/>
  <c r="B2" i="16"/>
  <c r="B2" i="18" s="1"/>
  <c r="G5" i="17"/>
  <c r="G5" i="18"/>
  <c r="H5" i="17"/>
  <c r="H5" i="18"/>
  <c r="B5" i="17"/>
  <c r="B5" i="18"/>
  <c r="C5" i="17"/>
  <c r="C5" i="18"/>
  <c r="A14" i="15"/>
  <c r="D5" i="17"/>
  <c r="D5" i="18"/>
  <c r="E5" i="17"/>
  <c r="E5" i="18"/>
  <c r="F5" i="17"/>
  <c r="B3" i="15" l="1"/>
  <c r="B3" i="17" s="1"/>
  <c r="H2" i="15"/>
  <c r="H2" i="17" s="1"/>
  <c r="G2" i="15"/>
  <c r="G2" i="17" s="1"/>
  <c r="H3" i="15"/>
  <c r="H3" i="17" s="1"/>
  <c r="F2" i="15"/>
  <c r="F2" i="17" s="1"/>
  <c r="G3" i="15"/>
  <c r="G3" i="17" s="1"/>
  <c r="E2" i="15"/>
  <c r="E2" i="17" s="1"/>
  <c r="F3" i="15"/>
  <c r="F3" i="17" s="1"/>
  <c r="D2" i="15"/>
  <c r="D2" i="17" s="1"/>
  <c r="E3" i="15"/>
  <c r="E3" i="17" s="1"/>
  <c r="B2" i="15"/>
  <c r="B2" i="17" s="1"/>
  <c r="D3" i="15"/>
  <c r="D3" i="17" s="1"/>
  <c r="D2" i="18"/>
  <c r="E3" i="18"/>
</calcChain>
</file>

<file path=xl/sharedStrings.xml><?xml version="1.0" encoding="utf-8"?>
<sst xmlns="http://schemas.openxmlformats.org/spreadsheetml/2006/main" count="2349" uniqueCount="1341">
  <si>
    <t>SYVbT Start Year Vehicles by Technology</t>
  </si>
  <si>
    <t>Vermont</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</si>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</sst>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VT</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66</v>
      </c>
      <c r="G25" s="72" t="s">
        <v>67</v>
      </c>
    </row>
    <row r="26" spans="2:7">
      <c r="B26" s="29">
        <v>2016</v>
      </c>
      <c r="F26" s="72" t="s">
        <v>68</v>
      </c>
      <c r="G26" s="72" t="s">
        <v>69</v>
      </c>
    </row>
    <row r="27" spans="2:7">
      <c r="B27" t="s">
        <v>70</v>
      </c>
      <c r="F27" s="72" t="s">
        <v>71</v>
      </c>
      <c r="G27" s="72" t="s">
        <v>72</v>
      </c>
    </row>
    <row r="28" spans="2:7">
      <c r="B28" t="s">
        <v>73</v>
      </c>
      <c r="F28" s="72" t="s">
        <v>74</v>
      </c>
      <c r="G28" s="72" t="s">
        <v>75</v>
      </c>
    </row>
    <row r="29" spans="2:7">
      <c r="B29" t="s">
        <v>76</v>
      </c>
      <c r="F29" s="72" t="s">
        <v>77</v>
      </c>
      <c r="G29" s="72" t="s">
        <v>78</v>
      </c>
    </row>
    <row r="30" spans="2:7">
      <c r="F30" s="72" t="s">
        <v>79</v>
      </c>
      <c r="G30" s="72" t="s">
        <v>80</v>
      </c>
    </row>
    <row r="31" spans="2:7">
      <c r="B31" s="11" t="s">
        <v>81</v>
      </c>
      <c r="F31" s="72" t="s">
        <v>82</v>
      </c>
      <c r="G31" s="72" t="s">
        <v>83</v>
      </c>
    </row>
    <row r="32" spans="2:7">
      <c r="B32" t="s">
        <v>9</v>
      </c>
      <c r="F32" s="72" t="s">
        <v>84</v>
      </c>
      <c r="G32" s="72" t="s">
        <v>85</v>
      </c>
    </row>
    <row r="33" spans="2:7">
      <c r="B33" s="29">
        <v>2019</v>
      </c>
      <c r="F33" s="72" t="s">
        <v>86</v>
      </c>
      <c r="G33" s="72" t="s">
        <v>87</v>
      </c>
    </row>
    <row r="34" spans="2:7">
      <c r="B34" t="s">
        <v>14</v>
      </c>
      <c r="F34" s="72" t="s">
        <v>88</v>
      </c>
      <c r="G34" s="72" t="s">
        <v>89</v>
      </c>
    </row>
    <row r="35" spans="2:7">
      <c r="B35" t="s">
        <v>90</v>
      </c>
      <c r="F35" s="72" t="s">
        <v>91</v>
      </c>
      <c r="G35" s="72" t="s">
        <v>92</v>
      </c>
    </row>
    <row r="36" spans="2:7">
      <c r="B36" t="s">
        <v>93</v>
      </c>
      <c r="F36" s="72" t="s">
        <v>94</v>
      </c>
      <c r="G36" s="72" t="s">
        <v>95</v>
      </c>
    </row>
    <row r="37" spans="2:7">
      <c r="F37" s="72" t="s">
        <v>96</v>
      </c>
      <c r="G37" s="72" t="s">
        <v>97</v>
      </c>
    </row>
    <row r="38" spans="2:7">
      <c r="B38" s="11" t="s">
        <v>98</v>
      </c>
      <c r="F38" s="72" t="s">
        <v>99</v>
      </c>
      <c r="G38" s="72" t="s">
        <v>100</v>
      </c>
    </row>
    <row r="39" spans="2:7">
      <c r="B39" t="s">
        <v>101</v>
      </c>
      <c r="F39" s="72" t="s">
        <v>102</v>
      </c>
      <c r="G39" s="72" t="s">
        <v>103</v>
      </c>
    </row>
    <row r="40" spans="2:7">
      <c r="B40" s="29">
        <v>2014</v>
      </c>
      <c r="F40" s="72" t="s">
        <v>104</v>
      </c>
      <c r="G40" s="72" t="s">
        <v>105</v>
      </c>
    </row>
    <row r="41" spans="2:7">
      <c r="B41" t="s">
        <v>106</v>
      </c>
      <c r="F41" s="72" t="s">
        <v>107</v>
      </c>
      <c r="G41" s="72" t="s">
        <v>108</v>
      </c>
    </row>
    <row r="42" spans="2:7">
      <c r="B42" t="s">
        <v>109</v>
      </c>
      <c r="F42" s="72" t="s">
        <v>110</v>
      </c>
      <c r="G42" s="72" t="s">
        <v>111</v>
      </c>
    </row>
    <row r="43" spans="2:7">
      <c r="B43" t="s">
        <v>112</v>
      </c>
      <c r="F43" s="72" t="s">
        <v>113</v>
      </c>
      <c r="G43" s="72" t="s">
        <v>114</v>
      </c>
    </row>
    <row r="44" spans="2:7">
      <c r="F44" s="72" t="s">
        <v>115</v>
      </c>
      <c r="G44" s="72" t="s">
        <v>116</v>
      </c>
    </row>
    <row r="45" spans="2:7">
      <c r="B45" s="11" t="s">
        <v>117</v>
      </c>
      <c r="F45" s="72" t="s">
        <v>118</v>
      </c>
      <c r="G45" s="72" t="s">
        <v>119</v>
      </c>
    </row>
    <row r="46" spans="2:7">
      <c r="B46" t="s">
        <v>9</v>
      </c>
      <c r="F46" s="72" t="s">
        <v>1</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4.198686410965712E-5</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66</v>
      </c>
      <c r="B73" s="79">
        <v>1059</v>
      </c>
      <c r="C73" s="80">
        <v>6</v>
      </c>
      <c r="D73" s="80">
        <v>9.8699999999999992</v>
      </c>
      <c r="E73" s="80">
        <v>59.2</v>
      </c>
    </row>
    <row r="74" spans="1:5" ht="16" customHeight="1" thickBot="1">
      <c r="A74" s="78" t="s">
        <v>68</v>
      </c>
      <c r="B74" s="79">
        <v>3093</v>
      </c>
      <c r="C74" s="80">
        <v>17.5</v>
      </c>
      <c r="D74" s="80">
        <v>9.1</v>
      </c>
      <c r="E74" s="80">
        <v>159.6</v>
      </c>
    </row>
    <row r="75" spans="1:5" ht="16" customHeight="1" thickBot="1">
      <c r="A75" s="78" t="s">
        <v>71</v>
      </c>
      <c r="B75" s="79">
        <v>1192</v>
      </c>
      <c r="C75" s="80">
        <v>6.8</v>
      </c>
      <c r="D75" s="80">
        <v>10.84</v>
      </c>
      <c r="E75" s="80">
        <v>73.3</v>
      </c>
    </row>
    <row r="76" spans="1:5" ht="16" customHeight="1" thickBot="1">
      <c r="A76" s="78" t="s">
        <v>74</v>
      </c>
      <c r="B76" s="80">
        <v>852</v>
      </c>
      <c r="C76" s="80">
        <v>4.8</v>
      </c>
      <c r="D76" s="80">
        <v>9.1</v>
      </c>
      <c r="E76" s="80">
        <v>44</v>
      </c>
    </row>
    <row r="77" spans="1:5" ht="16" customHeight="1" thickBot="1">
      <c r="A77" s="78" t="s">
        <v>77</v>
      </c>
      <c r="B77" s="79">
        <v>8633</v>
      </c>
      <c r="C77" s="80">
        <v>48.9</v>
      </c>
      <c r="D77" s="80">
        <v>9.75</v>
      </c>
      <c r="E77" s="80">
        <v>477.1</v>
      </c>
    </row>
    <row r="78" spans="1:5" ht="16" customHeight="1" thickBot="1">
      <c r="A78" s="78" t="s">
        <v>79</v>
      </c>
      <c r="B78" s="80">
        <v>519</v>
      </c>
      <c r="C78" s="80">
        <v>2.9</v>
      </c>
      <c r="D78" s="80">
        <v>10.58</v>
      </c>
      <c r="E78" s="80">
        <v>31.1</v>
      </c>
    </row>
    <row r="79" spans="1:5" ht="16" customHeight="1" thickBot="1">
      <c r="A79" s="78" t="s">
        <v>82</v>
      </c>
      <c r="B79" s="79">
        <v>9849</v>
      </c>
      <c r="C79" s="80">
        <v>55.8</v>
      </c>
      <c r="D79" s="80">
        <v>10.09</v>
      </c>
      <c r="E79" s="80">
        <v>563.4</v>
      </c>
    </row>
    <row r="80" spans="1:5" ht="16" customHeight="1" thickBot="1">
      <c r="A80" s="78" t="s">
        <v>84</v>
      </c>
      <c r="B80" s="80">
        <v>980</v>
      </c>
      <c r="C80" s="80">
        <v>5.6</v>
      </c>
      <c r="D80" s="80">
        <v>9.2899999999999991</v>
      </c>
      <c r="E80" s="80">
        <v>51.6</v>
      </c>
    </row>
    <row r="81" spans="1:5" ht="16" customHeight="1" thickBot="1">
      <c r="A81" s="78" t="s">
        <v>86</v>
      </c>
      <c r="B81" s="79">
        <v>23563</v>
      </c>
      <c r="C81" s="80">
        <v>133.6</v>
      </c>
      <c r="D81" s="80">
        <v>10.039999999999999</v>
      </c>
      <c r="E81" s="81">
        <v>1341</v>
      </c>
    </row>
    <row r="82" spans="1:5" ht="16" customHeight="1" thickBot="1">
      <c r="A82" s="78" t="s">
        <v>88</v>
      </c>
      <c r="B82" s="79">
        <v>11480</v>
      </c>
      <c r="C82" s="80">
        <v>65.099999999999994</v>
      </c>
      <c r="D82" s="80">
        <v>9.65</v>
      </c>
      <c r="E82" s="80">
        <v>628.20000000000005</v>
      </c>
    </row>
    <row r="83" spans="1:5" ht="16" customHeight="1" thickBot="1">
      <c r="A83" s="78" t="s">
        <v>91</v>
      </c>
      <c r="B83" s="80">
        <v>762</v>
      </c>
      <c r="C83" s="80">
        <v>4.3</v>
      </c>
      <c r="D83" s="80">
        <v>9.1</v>
      </c>
      <c r="E83" s="80">
        <v>39.299999999999997</v>
      </c>
    </row>
    <row r="84" spans="1:5" ht="16" customHeight="1" thickBot="1">
      <c r="A84" s="78" t="s">
        <v>94</v>
      </c>
      <c r="B84" s="79">
        <v>5465</v>
      </c>
      <c r="C84" s="80">
        <v>31</v>
      </c>
      <c r="D84" s="80">
        <v>9.5</v>
      </c>
      <c r="E84" s="80">
        <v>294.5</v>
      </c>
    </row>
    <row r="85" spans="1:5" ht="16" customHeight="1" thickBot="1">
      <c r="A85" s="78" t="s">
        <v>96</v>
      </c>
      <c r="B85" s="79">
        <v>6050</v>
      </c>
      <c r="C85" s="80">
        <v>34.299999999999997</v>
      </c>
      <c r="D85" s="80">
        <v>9.1</v>
      </c>
      <c r="E85" s="80">
        <v>312.3</v>
      </c>
    </row>
    <row r="86" spans="1:5" ht="16" customHeight="1" thickBot="1">
      <c r="A86" s="78" t="s">
        <v>99</v>
      </c>
      <c r="B86" s="79">
        <v>3820</v>
      </c>
      <c r="C86" s="80">
        <v>21.7</v>
      </c>
      <c r="D86" s="80">
        <v>10.32</v>
      </c>
      <c r="E86" s="80">
        <v>223.5</v>
      </c>
    </row>
    <row r="87" spans="1:5" ht="16" customHeight="1" thickBot="1">
      <c r="A87" s="78" t="s">
        <v>102</v>
      </c>
      <c r="B87" s="79">
        <v>7900</v>
      </c>
      <c r="C87" s="80">
        <v>44.8</v>
      </c>
      <c r="D87" s="80">
        <v>8.9700000000000006</v>
      </c>
      <c r="E87" s="80">
        <v>401.8</v>
      </c>
    </row>
    <row r="88" spans="1:5" ht="16" customHeight="1" thickBot="1">
      <c r="A88" s="78" t="s">
        <v>104</v>
      </c>
      <c r="B88" s="80">
        <v>303</v>
      </c>
      <c r="C88" s="80">
        <v>1.7</v>
      </c>
      <c r="D88" s="80">
        <v>10.58</v>
      </c>
      <c r="E88" s="80">
        <v>18.2</v>
      </c>
    </row>
    <row r="89" spans="1:5" ht="16" customHeight="1" thickBot="1">
      <c r="A89" s="78" t="s">
        <v>107</v>
      </c>
      <c r="B89" s="79">
        <v>2771</v>
      </c>
      <c r="C89" s="80">
        <v>15.7</v>
      </c>
      <c r="D89" s="80">
        <v>10.41</v>
      </c>
      <c r="E89" s="80">
        <v>163.5</v>
      </c>
    </row>
    <row r="90" spans="1:5" ht="16" customHeight="1" thickBot="1">
      <c r="A90" s="78" t="s">
        <v>110</v>
      </c>
      <c r="B90" s="80">
        <v>646</v>
      </c>
      <c r="C90" s="80">
        <v>3.7</v>
      </c>
      <c r="D90" s="80">
        <v>9.1</v>
      </c>
      <c r="E90" s="80">
        <v>33.4</v>
      </c>
    </row>
    <row r="91" spans="1:5" ht="16" customHeight="1" thickBot="1">
      <c r="A91" s="78" t="s">
        <v>113</v>
      </c>
      <c r="B91" s="79">
        <v>13708</v>
      </c>
      <c r="C91" s="80">
        <v>77.7</v>
      </c>
      <c r="D91" s="80">
        <v>9.1</v>
      </c>
      <c r="E91" s="80">
        <v>707.6</v>
      </c>
    </row>
    <row r="92" spans="1:5" ht="16" customHeight="1" thickBot="1">
      <c r="A92" s="78" t="s">
        <v>115</v>
      </c>
      <c r="B92" s="79">
        <v>34961</v>
      </c>
      <c r="C92" s="80">
        <v>198.2</v>
      </c>
      <c r="D92" s="80">
        <v>9.1300000000000008</v>
      </c>
      <c r="E92" s="81">
        <v>1809</v>
      </c>
    </row>
    <row r="93" spans="1:5" ht="16" customHeight="1" thickBot="1">
      <c r="A93" s="78" t="s">
        <v>118</v>
      </c>
      <c r="B93" s="79">
        <v>5252</v>
      </c>
      <c r="C93" s="80">
        <v>29.8</v>
      </c>
      <c r="D93" s="80">
        <v>10.81</v>
      </c>
      <c r="E93" s="80">
        <v>322</v>
      </c>
    </row>
    <row r="94" spans="1:5" ht="16" customHeight="1" thickBot="1">
      <c r="A94" s="78" t="s">
        <v>1</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147</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79</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104</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82</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86</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102</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88</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107</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68</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74</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91</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94</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96</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110</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113</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84</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115</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71</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118</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77</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99</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117</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117</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1918</v>
      </c>
      <c r="C2" s="18">
        <v>0</v>
      </c>
      <c r="D2" s="18">
        <f>IF('SYVbT-passenger-script'!$A$14='SYVbT-passenger-script'!$B$14,D15,ROUND('USA Values'!D3*'Share of VT by state'!$B$2,0))</f>
        <v>557966</v>
      </c>
      <c r="E2" s="18">
        <f>IF('SYVbT-passenger-script'!$A$14='SYVbT-passenger-script'!$B$14,E15,ROUND('USA Values'!E3*'Share of VT by state'!$B$2,0))</f>
        <v>2841</v>
      </c>
      <c r="F2" s="18">
        <f>IF('SYVbT-passenger-script'!$A$14='SYVbT-passenger-script'!$B$14,F15,ROUND('USA Values'!F3*'Share of VT by state'!$B$2,0))</f>
        <v>1409</v>
      </c>
      <c r="G2" s="18">
        <f>IF('SYVbT-passenger-script'!$A$14='SYVbT-passenger-script'!$B$14,G15,ROUND('USA Values'!G3*'Share of VT by state'!$B$2,0))</f>
        <v>204</v>
      </c>
      <c r="H2" s="18">
        <f>IF('SYVbT-passenger-script'!$A$14='SYVbT-passenger-script'!$B$14,H15,ROUND('USA Values'!H3*'Share of VT by state'!$B$2,0))</f>
        <v>14</v>
      </c>
      <c r="I2" t="s">
        <v>1334</v>
      </c>
    </row>
    <row r="3" spans="1:9">
      <c r="A3" s="1" t="s">
        <v>1329</v>
      </c>
      <c r="B3" s="18">
        <f>IF('SYVbT-passenger-script'!$A$14='SYVbT-passenger-script'!$B$14,B16,ROUND('USA Values'!B4*'Share of VT by state'!$B$3,0))</f>
        <v>1</v>
      </c>
      <c r="C3" s="18">
        <v>0</v>
      </c>
      <c r="D3" s="18">
        <f>IF('SYVbT-passenger-script'!$A$14='SYVbT-passenger-script'!$B$14,D16,ROUND('USA Values'!D4*'Share of VT by state'!$B$3,0))</f>
        <v>186</v>
      </c>
      <c r="E3" s="18">
        <f>IF('SYVbT-passenger-script'!$A$14='SYVbT-passenger-script'!$B$14,E16,ROUND('USA Values'!E4*'Share of VT by state'!$B$3,0))</f>
        <v>1494</v>
      </c>
      <c r="F3" s="18">
        <f>IF('SYVbT-passenger-script'!$A$14='SYVbT-passenger-script'!$B$14,F16,ROUND('USA Values'!F4*'Share of VT by state'!$B$3,0))</f>
        <v>0</v>
      </c>
      <c r="G3" s="18">
        <f>IF('SYVbT-passenger-script'!$A$14='SYVbT-passenger-script'!$B$14,G16,ROUND('USA Values'!G4*'Share of VT by state'!$B$3,0))</f>
        <v>14</v>
      </c>
      <c r="H3" s="18">
        <f>IF('SYVbT-passenger-script'!$A$14='SYVbT-passenger-script'!$B$14,H16,ROUND('USA Values'!H4*'Share of VT by state'!$B$3,0))</f>
        <v>0</v>
      </c>
      <c r="I3" t="s">
        <v>1334</v>
      </c>
    </row>
    <row r="4" spans="1:9">
      <c r="A4" s="1" t="s">
        <v>117</v>
      </c>
      <c r="B4" s="18">
        <v>0</v>
      </c>
      <c r="C4" s="18">
        <v>0</v>
      </c>
      <c r="D4" s="18">
        <v>0</v>
      </c>
      <c r="E4" s="18">
        <v>92</v>
      </c>
      <c r="F4" s="18">
        <v>0</v>
      </c>
      <c r="G4" s="18">
        <v>0</v>
      </c>
      <c r="H4" s="18">
        <v>0</v>
      </c>
      <c r="I4" t="s">
        <v>1335</v>
      </c>
    </row>
    <row r="5" spans="1:9">
      <c r="A5" s="1" t="s">
        <v>1330</v>
      </c>
      <c r="B5" s="86">
        <v>69.92</v>
      </c>
      <c r="C5" s="86">
        <v>0</v>
      </c>
      <c r="D5" s="86">
        <v>0</v>
      </c>
      <c r="E5" s="86">
        <v>22.08</v>
      </c>
      <c r="F5" s="86">
        <v>0</v>
      </c>
      <c r="G5" s="86">
        <v>0</v>
      </c>
      <c r="H5" s="86">
        <v>0</v>
      </c>
      <c r="I5" t="s">
        <v>1336</v>
      </c>
    </row>
    <row r="6" spans="1:9">
      <c r="A6" s="1" t="s">
        <v>1331</v>
      </c>
      <c r="B6" s="18">
        <v>0</v>
      </c>
      <c r="C6" s="18">
        <v>0</v>
      </c>
      <c r="D6" s="18">
        <v>93300.479999999996</v>
      </c>
      <c r="E6" s="18">
        <v>26315.52</v>
      </c>
      <c r="F6" s="18">
        <v>0</v>
      </c>
      <c r="G6" s="18">
        <v>0</v>
      </c>
      <c r="H6" s="18">
        <v>0</v>
      </c>
      <c r="I6" t="s">
        <v>1335</v>
      </c>
    </row>
    <row r="7" spans="1:9">
      <c r="A7" s="1" t="s">
        <v>1332</v>
      </c>
      <c r="B7" s="18">
        <v>0</v>
      </c>
      <c r="C7" s="18">
        <v>0</v>
      </c>
      <c r="D7" s="18">
        <v>30828</v>
      </c>
      <c r="E7" s="18">
        <v>0</v>
      </c>
      <c r="F7" s="18">
        <v>0</v>
      </c>
      <c r="G7" s="18">
        <v>0</v>
      </c>
      <c r="H7" s="18">
        <v>0</v>
      </c>
      <c r="I7" t="s">
        <v>1335</v>
      </c>
    </row>
    <row r="11" spans="1:9">
      <c r="A11" t="s">
        <v>1337</v>
      </c>
    </row>
    <row r="13" spans="1:9">
      <c r="A13" t="s">
        <v>1338</v>
      </c>
      <c r="B13" t="s">
        <v>1339</v>
      </c>
    </row>
    <row r="14" spans="1:9" ht="16" customHeight="1">
      <c r="A14" s="57" t="str">
        <f>About!B2</f>
        <v>VT</v>
      </c>
      <c r="B14" t="s">
        <v>87</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0</v>
      </c>
      <c r="C2" s="18">
        <f>IF($A$13=$B$13,C14,ROUND('USA Values'!C12*'Share of VT by state'!$B$4,0))</f>
        <v>33</v>
      </c>
      <c r="D2" s="18">
        <f>IF($A$13=$B$13,D14,ROUND('USA Values'!D12*'Share of VT by state'!$B$4,0))</f>
        <v>26304</v>
      </c>
      <c r="E2" s="18">
        <f>IF($A$13=$B$13,E14,ROUND('USA Values'!E12*'Share of VT by state'!$B$4,0))</f>
        <v>21572</v>
      </c>
      <c r="F2" s="18">
        <f>IF($A$13=$B$13,F14,ROUND('USA Values'!F12*'Share of VT by state'!$B$4,0))</f>
        <v>0</v>
      </c>
      <c r="G2" s="18">
        <f>IF($A$13=$B$13,G14,ROUND('USA Values'!G12*'Share of VT by state'!$B$4,0))</f>
        <v>12</v>
      </c>
      <c r="H2" s="18">
        <f>IF($A$13=$B$13,H14,ROUND('USA Values'!H12*'Share of VT by state'!$B$4,0))</f>
        <v>0</v>
      </c>
      <c r="I2" t="s">
        <v>1334</v>
      </c>
    </row>
    <row r="3" spans="1:9">
      <c r="A3" s="1" t="s">
        <v>1329</v>
      </c>
      <c r="B3">
        <f>IF($A$13=$B$13,B15,ROUND('USA Values'!B13*'Share of VT by state'!$B$5,0))</f>
        <v>0</v>
      </c>
      <c r="C3">
        <f>IF($A$13=$B$13,C15,ROUND('USA Values'!C13*'Share of VT by state'!$B$5,0))</f>
        <v>95</v>
      </c>
      <c r="D3">
        <f>IF($A$13=$B$13,D15,ROUND('USA Values'!D13*'Share of VT by state'!$B$5,0))</f>
        <v>109</v>
      </c>
      <c r="E3">
        <f>IF($A$13=$B$13,E15,ROUND('USA Values'!E13*'Share of VT by state'!$B$5,0))</f>
        <v>10916</v>
      </c>
      <c r="F3">
        <f>IF($A$13=$B$13,F15,ROUND('USA Values'!F13*'Share of VT by state'!$B$5,0))</f>
        <v>0</v>
      </c>
      <c r="G3">
        <f>IF($A$13=$B$13,G15,ROUND('USA Values'!G13*'Share of VT by state'!$B$5,0))</f>
        <v>9</v>
      </c>
      <c r="H3">
        <f>IF($A$13=$B$13,H15,ROUND('USA Values'!H13*'Share of VT by state'!$B$5,0))</f>
        <v>0</v>
      </c>
      <c r="I3" t="s">
        <v>1334</v>
      </c>
    </row>
    <row r="4" spans="1:9">
      <c r="A4" s="1" t="s">
        <v>117</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112</v>
      </c>
      <c r="F5" s="87">
        <v>0</v>
      </c>
      <c r="G5" s="86">
        <v>0</v>
      </c>
      <c r="H5" s="86">
        <v>0</v>
      </c>
      <c r="I5" t="s">
        <v>1336</v>
      </c>
    </row>
    <row r="6" spans="1:9">
      <c r="A6" s="1" t="s">
        <v>1331</v>
      </c>
      <c r="B6">
        <v>0</v>
      </c>
      <c r="C6">
        <v>0</v>
      </c>
      <c r="D6">
        <v>0</v>
      </c>
      <c r="E6" s="18">
        <v>0</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VT</v>
      </c>
      <c r="B13" t="s">
        <v>87</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1918</v>
      </c>
      <c r="C2" s="18">
        <f>'SYVbT-passenger-script'!C2</f>
        <v>0</v>
      </c>
      <c r="D2" s="18">
        <f>'SYVbT-passenger-script'!D2</f>
        <v>557966</v>
      </c>
      <c r="E2" s="18">
        <f>'SYVbT-passenger-script'!E2</f>
        <v>2841</v>
      </c>
      <c r="F2" s="18">
        <f>'SYVbT-passenger-script'!F2</f>
        <v>1409</v>
      </c>
      <c r="G2" s="18">
        <f>'SYVbT-passenger-script'!G2</f>
        <v>204</v>
      </c>
      <c r="H2" s="18">
        <f>'SYVbT-passenger-script'!H2</f>
        <v>14</v>
      </c>
      <c r="J2" s="18"/>
    </row>
    <row r="3" spans="1:10">
      <c r="A3" s="1" t="s">
        <v>1329</v>
      </c>
      <c r="B3" s="18">
        <f>'SYVbT-passenger-script'!B3</f>
        <v>1</v>
      </c>
      <c r="C3" s="18">
        <f>'SYVbT-passenger-script'!C3</f>
        <v>0</v>
      </c>
      <c r="D3" s="18">
        <f>'SYVbT-passenger-script'!D3</f>
        <v>186</v>
      </c>
      <c r="E3" s="18">
        <f>'SYVbT-passenger-script'!E3</f>
        <v>1494</v>
      </c>
      <c r="F3" s="18">
        <f>'SYVbT-passenger-script'!F3</f>
        <v>0</v>
      </c>
      <c r="G3" s="18">
        <f>'SYVbT-passenger-script'!G3</f>
        <v>14</v>
      </c>
      <c r="H3" s="18">
        <f>'SYVbT-passenger-script'!H3</f>
        <v>0</v>
      </c>
      <c r="I3" s="18"/>
      <c r="J3" s="67"/>
    </row>
    <row r="4" spans="1:10">
      <c r="A4" s="1" t="s">
        <v>117</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0.79531009715846535</v>
      </c>
      <c r="C5" s="18">
        <f>'USA Values'!C6*'Rail and Aviation'!$B$2*'Rail and Aviation'!$B$3</f>
        <v>0</v>
      </c>
      <c r="D5" s="18">
        <f>'USA Values'!D6*'Rail and Aviation'!$B$2*'Rail and Aviation'!$B$3</f>
        <v>0</v>
      </c>
      <c r="E5" s="18">
        <f>'USA Values'!E6*'Rail and Aviation'!$B$2*'Rail and Aviation'!$B$3</f>
        <v>0.26204510171503015</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93300.479999999996</v>
      </c>
      <c r="E6" s="18">
        <f>'SYVbT-passenger-script'!E6</f>
        <v>26315.52</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30828</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0</v>
      </c>
      <c r="C2" s="18">
        <f>'SYVbT-freight-script'!C2</f>
        <v>33</v>
      </c>
      <c r="D2" s="88">
        <f>'SYVbT-freight-script'!D2+'SYVbT-freight-script'!D3</f>
        <v>26413</v>
      </c>
      <c r="E2" s="88">
        <v>0</v>
      </c>
      <c r="F2" s="18">
        <f>'SYVbT-freight-script'!F2</f>
        <v>0</v>
      </c>
      <c r="G2" s="18">
        <f>'SYVbT-freight-script'!G2</f>
        <v>12</v>
      </c>
      <c r="H2" s="18">
        <f>'SYVbT-freight-script'!H2</f>
        <v>0</v>
      </c>
      <c r="I2" s="67"/>
      <c r="J2" s="18"/>
    </row>
    <row r="3" spans="1:10">
      <c r="A3" s="1" t="s">
        <v>1329</v>
      </c>
      <c r="B3" s="18">
        <f>'SYVbT-freight-script'!B3</f>
        <v>0</v>
      </c>
      <c r="C3" s="18">
        <f>'SYVbT-freight-script'!C3</f>
        <v>95</v>
      </c>
      <c r="D3" s="88">
        <v>0</v>
      </c>
      <c r="E3" s="88">
        <f>'SYVbT-freight-script'!E3+'SYVbT-freight-script'!E2</f>
        <v>32488</v>
      </c>
      <c r="F3" s="18">
        <f>'SYVbT-freight-script'!F3</f>
        <v>0</v>
      </c>
      <c r="G3" s="18">
        <f>'SYVbT-freight-script'!G3</f>
        <v>9</v>
      </c>
      <c r="H3" s="18">
        <f>'SYVbT-freight-script'!H3</f>
        <v>0</v>
      </c>
      <c r="J3" s="18"/>
    </row>
    <row r="4" spans="1:10">
      <c r="A4" s="1" t="s">
        <v>117</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1.0938604170085047</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0</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2.197201926006065E-3</v>
      </c>
    </row>
    <row r="3" spans="1:2">
      <c r="A3" t="s">
        <v>164</v>
      </c>
      <c r="B3">
        <v>1.9007203267884271E-3</v>
      </c>
    </row>
    <row r="4" spans="1:2">
      <c r="A4" t="s">
        <v>165</v>
      </c>
      <c r="B4">
        <v>2.1971397103661338E-3</v>
      </c>
    </row>
    <row r="5" spans="1:2">
      <c r="A5" t="s">
        <v>166</v>
      </c>
      <c r="B5">
        <v>2.1971397103661338E-3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2022-09-30T22:53:55Z</dcterms:modified>
</cp:coreProperties>
</file>