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Vermont\VT-eps\"/>
    </mc:Choice>
  </mc:AlternateContent>
  <xr:revisionPtr revIDLastSave="0" documentId="13_ncr:1_{95288B92-2CD4-4C24-AE82-E785731F4B56}"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917" i="19" l="1"/>
  <c r="P603" i="19"/>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<sst xmlns="http://schemas.openxmlformats.org/spreadsheetml/2006/main" count="32060" uniqueCount="2370">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</sst>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124</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Vermont</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1.2331066120161771</v>
      </c>
      <c r="C7" s="118">
        <f>D28</f>
        <v>7.6132600000000004</v>
      </c>
      <c r="D7" s="75">
        <v>0.06</v>
      </c>
      <c r="E7" s="75">
        <v>0.02</v>
      </c>
      <c r="F7" s="117">
        <f t="shared" si="0"/>
        <v>7.1564643999999999</v>
      </c>
      <c r="G7" s="117">
        <f t="shared" si="0"/>
        <v>7.4609947999999999</v>
      </c>
      <c r="H7" s="69"/>
      <c r="I7" s="76">
        <f t="shared" si="1"/>
        <v>-4.8036055684584342</v>
      </c>
      <c r="J7" s="76">
        <f t="shared" si="3"/>
        <v>-5.0505675075417722</v>
      </c>
      <c r="K7" s="69" t="str">
        <f t="shared" si="2"/>
        <v>In a scenario limiting global warming to 1.5 °C, Vermont would need to cut its agriculture emissions by -505 to -480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Vermont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0.20969392566326081</v>
      </c>
      <c r="C9" s="118">
        <f>C28</f>
        <v>1.59965</v>
      </c>
      <c r="D9" s="75">
        <v>0.06</v>
      </c>
      <c r="E9" s="75">
        <v>0.02</v>
      </c>
      <c r="F9" s="117">
        <f t="shared" si="0"/>
        <v>1.503671</v>
      </c>
      <c r="G9" s="117">
        <f t="shared" si="0"/>
        <v>1.5676570000000001</v>
      </c>
      <c r="H9" s="69"/>
      <c r="I9" s="76">
        <f t="shared" si="1"/>
        <v>-6.1707894982837308</v>
      </c>
      <c r="J9" s="76">
        <f t="shared" si="3"/>
        <v>-6.4759294769341027</v>
      </c>
      <c r="K9" s="69" t="str">
        <f t="shared" si="2"/>
        <v>In a scenario limiting global warming to 1.5 °C, Vermont would need to cut its waste emissions by -648 to -617 percent of 2005 levels.</v>
      </c>
      <c r="L9" s="69"/>
      <c r="M9" s="69"/>
      <c r="N9" s="69"/>
      <c r="O9" s="69"/>
      <c r="P9" s="69"/>
      <c r="Q9" s="69"/>
      <c r="R9" s="69"/>
      <c r="S9" s="69"/>
      <c r="T9" s="69"/>
      <c r="U9" s="69"/>
      <c r="V9" s="69"/>
      <c r="W9" s="69"/>
      <c r="X9" s="69"/>
      <c r="Y9" s="69"/>
      <c r="Z9" s="69"/>
    </row>
    <row r="10" spans="1:26" ht="14.5" x14ac:dyDescent="0.35">
      <c r="A10" s="73" t="s">
        <v>1864</v>
      </c>
      <c r="B10" s="119">
        <f>SUM(B3:B9)</f>
        <v>-4.9955594623205632</v>
      </c>
      <c r="C10" s="119">
        <f>SUM(C3:C9)</f>
        <v>60.091929999999991</v>
      </c>
      <c r="D10" s="76">
        <f>1-F10/$C10</f>
        <v>0.52651809652311032</v>
      </c>
      <c r="E10" s="76">
        <f>1-G10/$C10</f>
        <v>0.37781239843686165</v>
      </c>
      <c r="F10" s="117">
        <f>SUM(F3:F9)</f>
        <v>28.452441400000005</v>
      </c>
      <c r="G10" s="117">
        <f>SUM(G3:G9)</f>
        <v>37.388453799999994</v>
      </c>
      <c r="H10" s="171">
        <f>IFERROR(B10*(1-'Unique State Inputs'!A$8),"")</f>
        <v>-2.7475577042763102</v>
      </c>
      <c r="I10" s="76">
        <f t="shared" si="1"/>
        <v>6.6955465378012198</v>
      </c>
      <c r="J10" s="76">
        <f t="shared" si="3"/>
        <v>8.4843376566740165</v>
      </c>
      <c r="K10" s="69" t="str">
        <f t="shared" si="2"/>
        <v>In a scenario limiting global warming to 1.5 °C, Vermont would need to cut its total (including land use) emissions by 848 to 670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1.4428005376794371</v>
      </c>
      <c r="C11" s="119">
        <f>SUM(C3:C9)-C8</f>
        <v>66.530289999999994</v>
      </c>
      <c r="D11" s="76">
        <f>1-F11/$C11</f>
        <v>0.47556516888773503</v>
      </c>
      <c r="E11" s="76">
        <f>1-G11/$C11</f>
        <v>0.34125022151564344</v>
      </c>
      <c r="F11" s="117">
        <f>F10-F8</f>
        <v>34.890801400000008</v>
      </c>
      <c r="G11" s="117">
        <f>G10-G8</f>
        <v>43.826813799999996</v>
      </c>
      <c r="H11" s="171">
        <f>IFERROR(B11*(1-'Unique State Inputs'!A$8),"")</f>
        <v>0.79354029572369045</v>
      </c>
      <c r="I11" s="76">
        <f t="shared" si="1"/>
        <v>-23.182692263282259</v>
      </c>
      <c r="J11" s="76">
        <f t="shared" si="3"/>
        <v>-29.376211163942251</v>
      </c>
      <c r="K11" s="69" t="str">
        <f t="shared" si="2"/>
        <v>In a scenario limiting global warming to 1.5 °C, Vermont would need to cut its total (excluding land use) emissions by -2938 to -2318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Vermont had 777 EV charging outlets, approximately 125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Vermont had 777 EV charging outlets, approximately 125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777 EV charging outlets, approximately 125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Vermont, the share of electricity among fuels used for heating in urban, residential buildings will rise from 6.3% to 16.9%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Vermont, the share of electricity among fuels used for heating in urban, residential buildings will rise from 6.3% to 16.9%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Vermont, the share of electricity among fuels used by appliances in urban, residential buildings will rise from 80.1% to 86.7%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Vermont, the share of electricity among fuels used by appliances in urban, residential buildings will rise from 80.1% to 86.7%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Vermont, the share of electricity among fuels used for heating in rural, residential buildings will rise from 6.3% to 16.9%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Vermont, the share of electricity among fuels used for heating in rural, residential buildings will rise from 6.3% to 16.9%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80.1% to 86.7%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80.1% to 86.7%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Vermont, the share of electricity among fuels used for heating in commercial buildings will fall from 0.4% to 0.2%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Vermont, the share of electricity among fuels used for heating in commercial buildings will fall from 0.4% to 0.2%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Vermont, the share of electricity among fuels used by appliances in commercial buildings will fall from 83.6% to 59.8%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Vermont, the share of electricity among fuels used by appliances in commercial buildings will fall from 83.6% to 59.8%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Vermont, the share of electricity among fuels used by other components in commercial buildings will rise from 89.1% to 95.9%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Vermont, the share of electricity among fuels used by other components in commercial buildings will rise from 89.1% to 95.9%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Vermont.//**Natural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Vermont.</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Vermont.</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Vermont increased by 91%.</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Vermont increased by 91%.</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91%.</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Vermont increased by 284%.</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Vermont increased by 284%.</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Vermont increased by 284%.</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Vermont increased by 284%.</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Vermont increased by 284%.</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Vermont increased by 284%.</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Vermont increased by 284%.</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Vermont increased by 284%.</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Vermont increased by 284%.</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Vermont increased by 284%.</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Vermont increased by 284%.</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Vermont increased by 284%.</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Vermont increased by 284%.</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Vermont increased by 284%.</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Vermont increased by 284%.</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Vermont increased by 284%.</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Vermont, a 100% setting provides for an additional 127 MW of demand response capacity in 2050 (on top of a BAU quantity of 41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Vermont, a 100% setting provides for an additional 127 MW of demand response capacity in 2050 (on top of a BAU quantity of 41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127 MW of demand response capacity in 2050 (on top of a BAU quantity of 41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Vermont will retire 0 MW of coal by 2050. Vermont currently has 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Vermont will retire 0 MW of coal by 2050. Vermont currently has 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Vermont will retire 0 MW of gas non-peaking plants by 2050. Vermont currently has 0MW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Vermont will retire 0 MW of gas non-peaking plants by 2050. Vermont currently has 0MW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Vermont will retire 0 MW of nuclear capacity by 2050. Vermont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Vermont will retire 0 MW of nuclear capacity by 2050. Vermont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Vermont will retire 0 MW of biomass capacity by 2050. Vermont currently has 81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Vermont will retire 0 MW of petroleum capacity by 2050. Vermont currently has 111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Vermont will retire 0 MW of natural gas peaker capacity by 2050. Vermont currently has 0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Vermont will retire 0 MW of natural gas peaker capacity by 2050. Vermont currently has 0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Vermont will retire 0 MW of natural gas peaker capacity by 2050. Vermont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Vermont will retire 0 MW of natural gas peaker capacity by 2050. Vermont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Vermont had about 0 of grid battery storage.  The BAU scenario is based on EIA AEO data and sees grid battery capacity reach 704 by 2050.  The additional potential is based on NREL's Renewable Electricity Futures Study (80% RE-ITI (2014) scenario) and suggests Vermont could reach 8975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Vermont had about 0 of grid battery storage.  The BAU scenario is based on EIA AEO data and sees grid battery capacity reach 704 by 2050.  The additional potential is based on NREL's Renewable Electricity Futures Study (80% RE-ITI (2014) scenario) and suggests Vermont could reach 8975 of grid battery storage by 2050.</v>
      </c>
      <c r="U255" s="305" t="str">
        <f>N255&amp;O255&amp;P255&amp;T255</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704 by 2050.  The additional potential is based on NREL's Renewable Electricity Futures Study (80% RE-ITI (2014) scenario) and suggests Vermont could reach 8975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Vermont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**Vermont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Vermont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**Vermont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Vermont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**Vermont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11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11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777 EV charging outlets, approximately 125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Vermont.//**Natural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Vermont.//**Natural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Vermont.//**Natural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Vermont.//**Natural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Vermont.//**Natural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Vermont.//**Natural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Vermont.//**Natural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Vermont.//**Natural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Vermont.//**Natural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Vermont.//**Natural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Vermont.//**Natural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Vermont.//**Natural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Vermont.//**Natural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Vermont.//**Natural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Vermont.//**Natural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Vermont.//**Natural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91%.</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127 MW of demand response capacity in 2050 (on top of a BAU quantity of 41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704 by 2050.  The additional potential is based on NREL's Renewable Electricity Futures Study (80% RE-ITI (2014) scenario) and suggests Vermont could reach 8975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777 EV charging outlets, approximately 125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6.3% to 16.9% through 2050.//**Urban Residential Appliances: **In the BAU case, in Vermont, the share of electricity among fuels used by appliances in urban, residential buildings will rise from 80.1% to 86.7% through 2050.//**Urban Residential Other Components: ** In the BAU case, the share of electricity among fuels used by other components in urban, residential buildings is 100%.//**Rural Residential Heating: **In the BAU case, in Vermont, the share of electricity among fuels used for heating in rural, residential buildings will rise from 6.3% to 16.9% through 2050.//**Rural Residential Appliances: **In the BAU case, in , the share of electricity among fuels used by appliances in rural, residential buildings will rise from 80.1% to 86.7% through 2050.//**Rural Residential Other Components: **In the United States, the share of electricity among fuels used by other components in urban, residential buildings is 100%.//**Commercial Heating: **In the BAU case, in Vermont, the share of electricity among fuels used for heating in commercial buildings will fall from 0.4% to 0.2% through 2050.//**Commercial Appliances: **In the BAU case, in Vermont, the share of electricity among fuels used by appliances in commercial buildings will fall from 83.6% to 59.8% through 2050.//**Commercial Other Components: **In the BAU case, in the Vermont, the share of electricity among fuels used by other components in commercial buildings will rise from 89.1% to 95.9%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Vermont.//**Natural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91%.</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284%.//**Natural Gas Nonpeaker : **From 2010-2018, electricity exports in Vermont increased by 284%.//**Nuclear : **From 2010-2018, electricity exports in Vermont increased by 284%.//**Hydro : **From 2010-2018, electricity exports in Vermont increased by 284%.//**Onshore Wind : **From 2010-2018, electricity exports in Vermont increased by 284%.//**Solar PV : **From 2010-2018, electricity exports in Vermont increased by 284%.//**Biomass : **From 2010-2018, electricity exports in Vermont increased by 284%.//**Petroleum : **From 2010-2018, electricity exports in Vermont increased by 284%.</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127 MW of demand response capacity in 2050 (on top of a BAU quantity of 41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704 by 2050.  The additional potential is based on NREL's Renewable Electricity Futures Study (80% RE-ITI (2014) scenario) and suggests Vermont could reach 8975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**Vermont does not have a capacity construction subsidy for onshore wind. However, the Investment Tax Credit, a similar program for solar power, covers 30% of system costs through 2019, with declining amounts thereafter.//**Solar PV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**Vermont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777 EV charging outlets, approximately 125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$4000.</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Vermont, the share of electricity among fuels used for heating in urban, residential buildings will rise from 6.3% to 16.9%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Vermont, the share of electricity among fuels used by appliances in urban, residential buildings will rise from 80.1% to 86.7%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Vermont, the share of electricity among fuels used for heating in rural, residential buildings will rise from 6.3% to 16.9%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80.1% to 86.7%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Vermont, the share of electricity among fuels used for heating in commercial buildings will fall from 0.4% to 0.2%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Vermont, the share of electricity among fuels used by appliances in commercial buildings will fall from 83.6% to 59.8%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Vermont, the share of electricity among fuels used by other components in commercial buildings will rise from 89.1% to 95.9%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Vermont.</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75% in 2050 as a generation-weighted state average. Many states have different requirements for municipalities, co-ops, and investor owned utilities. In 2020, the value is 59%. To set a carbon-free electricity standard that starts ramping up in 2021, the Customize Implementation Schedule feature below allows users to customize the start year setting. Simply take the 59% value, divide by your chosen policy setting, and enter the resulting value in the 'Implementation %' box for 2020.  // **Guidance for setting values:** Multiple states have set 100% clean energy or renewable energy laws or goals, not includingVermont.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91%.</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284%.</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284%.</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284%.</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284%.</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284%.</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284%.</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284%.</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284%.</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127 MW of demand response capacity in 2050 (on top of a BAU quantity of 41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Vermont will retire 0 MW of coal by 2050. Vermont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Vermont will retire 0 MW of gas non-peaking plants by 2050. Vermont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Vermont will retire 0 MW of nuclear capacity by 2050. Vermont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Vermont will retire 0 MW of biomass capacity by 2050. Vermont currently has 81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Vermont will retire 0 MW of biomass capacity by 2050. Vermont currently has 81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Vermont will retire 0 MW of petroleum capacity by 2050. Vermont currently has 111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Vermont will retire 0 MW of natural gas peaker capacity by 2050. Vermont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Vermont will retire 0 MW of natural gas peaker capacity by 2050. Vermont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704 by 2050.  The additional potential is based on NREL's Renewable Electricity Futures Study (80% RE-ITI (2014) scenario) and suggests Vermont could reach 8975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Vermont</v>
      </c>
      <c r="B6" s="145">
        <f>SUMIFS(B7:B57,$A7:$A57,$A$6)</f>
        <v>777</v>
      </c>
      <c r="C6" s="145">
        <f>SUMIFS(C7:C57,$A7:$A57,$A$6)</f>
        <v>622868</v>
      </c>
      <c r="D6" s="145">
        <f>ROUND(SUMIFS(D7:D57,$A7:$A57,$A$6),2)</f>
        <v>124.75</v>
      </c>
      <c r="E6" s="145">
        <f t="shared" ref="E6:L6" si="0">SUMIFS(E7:E57,$A7:$A57,$A$6)</f>
        <v>1</v>
      </c>
      <c r="F6" s="145">
        <f t="shared" si="0"/>
        <v>0.59000000000000008</v>
      </c>
      <c r="G6" s="145">
        <f t="shared" si="0"/>
        <v>0.72333333333333338</v>
      </c>
      <c r="H6" s="145">
        <f t="shared" si="0"/>
        <v>0.75</v>
      </c>
      <c r="I6" s="145">
        <f t="shared" si="0"/>
        <v>2534008</v>
      </c>
      <c r="J6" s="145">
        <f t="shared" si="0"/>
        <v>3172326</v>
      </c>
      <c r="K6" s="145">
        <f t="shared" si="0"/>
        <v>9726362</v>
      </c>
      <c r="L6" s="145">
        <f t="shared" si="0"/>
        <v>6048985</v>
      </c>
      <c r="M6" s="145">
        <f>ROUND(SUMIFS(M7:M57,$A7:$A57,$A$6)*100,0)</f>
        <v>284</v>
      </c>
      <c r="N6" s="145">
        <f>ROUND(SUMIFS(N7:N57,$A7:$A57,$A$6)*100,0)</f>
        <v>91</v>
      </c>
      <c r="O6" s="145">
        <f t="shared" ref="O6:AM6" si="1">ROUND(SUMIFS(O7:O57,$A7:$A57,$A$6),0)</f>
        <v>86</v>
      </c>
      <c r="P6" s="145">
        <f t="shared" si="1"/>
        <v>41</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331</v>
      </c>
      <c r="AB6" s="145">
        <f t="shared" si="1"/>
        <v>150</v>
      </c>
      <c r="AC6" s="145">
        <f t="shared" si="1"/>
        <v>122</v>
      </c>
      <c r="AD6" s="145">
        <f t="shared" si="1"/>
        <v>0</v>
      </c>
      <c r="AE6" s="145">
        <f t="shared" si="1"/>
        <v>81</v>
      </c>
      <c r="AF6" s="145">
        <f t="shared" si="1"/>
        <v>0</v>
      </c>
      <c r="AG6" s="145">
        <f t="shared" si="1"/>
        <v>111</v>
      </c>
      <c r="AH6" s="145">
        <f t="shared" si="1"/>
        <v>0</v>
      </c>
      <c r="AI6" s="145">
        <f t="shared" si="1"/>
        <v>0</v>
      </c>
      <c r="AJ6" s="145">
        <f t="shared" si="1"/>
        <v>0</v>
      </c>
      <c r="AK6" s="145">
        <f t="shared" si="1"/>
        <v>0</v>
      </c>
      <c r="AL6" s="145">
        <f t="shared" si="1"/>
        <v>0</v>
      </c>
      <c r="AM6" s="145">
        <f t="shared" si="1"/>
        <v>0</v>
      </c>
      <c r="AN6" s="380">
        <f>ROUND(SUMIFS(AN7:AN57,$A7:$A57,$A$6),)</f>
        <v>704</v>
      </c>
      <c r="AO6" s="145">
        <f t="shared" ref="AO6:AP6" si="2">ROUND(SUMIFS(AO7:AO57,$A7:$A57,$A$6),)</f>
        <v>8975</v>
      </c>
      <c r="AP6" s="145">
        <f t="shared" si="2"/>
        <v>0</v>
      </c>
      <c r="AQ6" s="145">
        <f>ROUND(SUMIFS(AQ7:AQ57,$A7:$A57,$A$6),0)</f>
        <v>11</v>
      </c>
      <c r="AR6" s="146">
        <f>SUMIFS(AR7:AR57,$A7:$A57,$A$6)</f>
        <v>0.77826750296660452</v>
      </c>
      <c r="AS6" s="145">
        <f>ROUND(SUMIFS(AS7:AS57,$A7:$A57,$A$6),0)</f>
        <v>31</v>
      </c>
      <c r="AT6" s="145">
        <f>ROUND(SUMIFS(AT7:AT57,$A7:$A57,$A$6),0)</f>
        <v>41</v>
      </c>
      <c r="AU6" s="145">
        <f>ROUND(SUMIFS(AU7:AU57,$A7:$A57,$A$6),0)</f>
        <v>127</v>
      </c>
      <c r="AV6" s="145">
        <f>ROUND(SUMIFS(AV7:AV57,$A7:$A57,$A$6)*100,0)</f>
        <v>59</v>
      </c>
      <c r="AW6" s="145">
        <f>ROUND(SUMIFS(AW7:AW57,$A7:$A57,$A$6)*100,0)</f>
        <v>72</v>
      </c>
      <c r="AX6" s="145">
        <f>ROUND(SUMIFS(AX7:AX57,$A7:$A57,$A$6)*100,0)</f>
        <v>75</v>
      </c>
      <c r="AY6" s="145">
        <f>SUMIFS(AY7:AY57,$A7:$A57,$A$6)</f>
        <v>0</v>
      </c>
      <c r="AZ6" s="145">
        <f>SUMIFS(AZ7:AZ57,$A7:$A57,$A$6)</f>
        <v>4000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VT</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VT</v>
      </c>
      <c r="D77" s="93">
        <v>2019</v>
      </c>
      <c r="E77" s="93">
        <v>2050</v>
      </c>
    </row>
    <row r="78" spans="1:40" ht="16" customHeight="1" x14ac:dyDescent="0.35">
      <c r="B78" s="93" t="s">
        <v>2056</v>
      </c>
      <c r="C78" s="93" t="s">
        <v>496</v>
      </c>
      <c r="D78" s="93" cm="1">
        <f t="array" ref="D78">ROUND(INDEX($B$95:$H$845,MATCH(1,($C78=$E$95:$E$845)*($B78=$F$95:$F$845)*($C$77=$B$95:$B$845),0),MATCH(D$77,$B$95:$H$95,0))*100,1)</f>
        <v>6.3</v>
      </c>
      <c r="E78" s="165" cm="1">
        <f t="array" ref="E78">ROUND(INDEX($B$95:$H$845,MATCH(1,($C78=$E$95:$E$845)*($B78=$F$95:$F$845)*($C$77=$B$95:$B$845),0),MATCH(E$77,$B$95:$H$95,0))*100,1)</f>
        <v>16.899999999999999</v>
      </c>
    </row>
    <row r="79" spans="1:40" ht="16" customHeight="1" x14ac:dyDescent="0.35">
      <c r="B79" s="165" t="s">
        <v>2056</v>
      </c>
      <c r="C79" s="93" t="s">
        <v>2055</v>
      </c>
      <c r="D79" s="165" cm="1">
        <f t="array" ref="D79">ROUND(INDEX($B$95:$H$845,MATCH(1,($C79=$E$95:$E$845)*($B79=$F$95:$F$845)*($C$77=$B$95:$B$845),0),MATCH(D$77,$B$95:$H$95,0))*100,1)</f>
        <v>80.099999999999994</v>
      </c>
      <c r="E79" s="165" cm="1">
        <f t="array" ref="E79">ROUND(INDEX($B$95:$H$845,MATCH(1,($C79=$E$95:$E$845)*($B79=$F$95:$F$845)*($C$77=$B$95:$B$845),0),MATCH(E$77,$B$95:$H$95,0))*100,1)</f>
        <v>86.7</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6.3</v>
      </c>
      <c r="E81" s="165" cm="1">
        <f t="array" ref="E81">ROUND(INDEX($B$95:$H$845,MATCH(1,($C81=$E$95:$E$845)*($B81=$F$95:$F$845)*($C$77=$B$95:$B$845),0),MATCH(E$77,$B$95:$H$95,0))*100,1)</f>
        <v>16.899999999999999</v>
      </c>
    </row>
    <row r="82" spans="2:26" ht="16" customHeight="1" x14ac:dyDescent="0.35">
      <c r="B82" s="165" t="s">
        <v>2053</v>
      </c>
      <c r="C82" s="165" t="s">
        <v>2055</v>
      </c>
      <c r="D82" s="165" cm="1">
        <f t="array" ref="D82">ROUND(INDEX($B$95:$H$845,MATCH(1,($C82=$E$95:$E$845)*($B82=$F$95:$F$845)*($C$77=$B$95:$B$845),0),MATCH(D$77,$B$95:$H$95,0))*100,1)</f>
        <v>80.099999999999994</v>
      </c>
      <c r="E82" s="165" cm="1">
        <f t="array" ref="E82">ROUND(INDEX($B$95:$H$845,MATCH(1,($C82=$E$95:$E$845)*($B82=$F$95:$F$845)*($C$77=$B$95:$B$845),0),MATCH(E$77,$B$95:$H$95,0))*100,1)</f>
        <v>86.7</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VT</v>
      </c>
    </row>
    <row r="84" spans="2:26" ht="16" customHeight="1" x14ac:dyDescent="0.35">
      <c r="B84" s="93" t="s">
        <v>2057</v>
      </c>
      <c r="C84" s="165" t="s">
        <v>496</v>
      </c>
      <c r="D84" s="165" cm="1">
        <f t="array" ref="D84">ROUND(INDEX($B$95:$H$845,MATCH(1,($C84=$E$95:$E$845)*($B84=$F$95:$F$845)*($C$77=$B$95:$B$845),0),MATCH(D$77,$B$95:$H$95,0))*100,1)</f>
        <v>0.4</v>
      </c>
      <c r="E84" s="165" cm="1">
        <f t="array" ref="E84">ROUND(INDEX($B$95:$H$845,MATCH(1,($C84=$E$95:$E$845)*($B84=$F$95:$F$845)*($C$77=$B$95:$B$845),0),MATCH(E$77,$B$95:$H$95,0))*100,1)</f>
        <v>0.2</v>
      </c>
    </row>
    <row r="85" spans="2:26" ht="16" customHeight="1" x14ac:dyDescent="0.35">
      <c r="B85" s="165" t="s">
        <v>2057</v>
      </c>
      <c r="C85" s="165" t="s">
        <v>2055</v>
      </c>
      <c r="D85" s="165" cm="1">
        <f t="array" ref="D85">ROUND(INDEX($B$95:$H$845,MATCH(1,($C85=$E$95:$E$845)*($B85=$F$95:$F$845)*($C$77=$B$95:$B$845),0),MATCH(D$77,$B$95:$H$95,0))*100,1)</f>
        <v>83.6</v>
      </c>
      <c r="E85" s="165" cm="1">
        <f t="array" ref="E85">ROUND(INDEX($B$95:$H$845,MATCH(1,($C85=$E$95:$E$845)*($B85=$F$95:$F$845)*($C$77=$B$95:$B$845),0),MATCH(E$77,$B$95:$H$95,0))*100,1)</f>
        <v>59.8</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89.1</v>
      </c>
      <c r="E86" s="165" cm="1">
        <f t="array" ref="E86">ROUND(INDEX($B$95:$H$845,MATCH(1,($C86=$E$95:$E$845)*($B86=$F$95:$F$845)*($C$77=$B$95:$B$845),0),MATCH(E$77,$B$95:$H$95,0))*100,1)</f>
        <v>95.9</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Vermont</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Vermont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Vermont</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1.2331066120161771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-3.9111105022045769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0.20969392566326081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-2.468309964525139</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1.4428005376794379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2021-09-30T18:44:30Z</dcterms:modified>
</cp:coreProperties>
</file>