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T\trans\TTS\"/>
    </mc:Choice>
  </mc:AlternateContent>
  <xr:revisionPtr revIDLastSave="0" documentId="8_{B5214286-2CFF-4D5F-B50D-1E2CE3C90EE4}" xr6:coauthVersionLast="47" xr6:coauthVersionMax="47" xr10:uidLastSave="{00000000-0000-0000-0000-000000000000}"/>
  <bookViews>
    <workbookView xWindow="420" yWindow="555" windowWidth="19605" windowHeight="12645" firstSheet="5" activeTab="8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3" l="1"/>
  <c r="J10" i="3"/>
  <c r="J24" i="3" l="1"/>
  <c r="AE135" i="7"/>
  <c r="AD135" i="7"/>
  <c r="AC135" i="7"/>
  <c r="AB135" i="7"/>
  <c r="AA135" i="7"/>
  <c r="Z135" i="7"/>
  <c r="Y135" i="7"/>
  <c r="X135" i="7"/>
  <c r="W135" i="7"/>
  <c r="V135" i="7"/>
  <c r="U135" i="7"/>
  <c r="T135" i="7"/>
  <c r="S135" i="7"/>
  <c r="R135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AE134" i="7"/>
  <c r="AD134" i="7"/>
  <c r="AC134" i="7"/>
  <c r="AB134" i="7"/>
  <c r="AA134" i="7"/>
  <c r="Z134" i="7"/>
  <c r="Y134" i="7"/>
  <c r="X134" i="7"/>
  <c r="W134" i="7"/>
  <c r="V134" i="7"/>
  <c r="U134" i="7"/>
  <c r="T134" i="7"/>
  <c r="S134" i="7"/>
  <c r="R134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AE133" i="7"/>
  <c r="AD133" i="7"/>
  <c r="AC133" i="7"/>
  <c r="AB133" i="7"/>
  <c r="AA133" i="7"/>
  <c r="Z133" i="7"/>
  <c r="Y133" i="7"/>
  <c r="X133" i="7"/>
  <c r="W133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C117" i="7"/>
  <c r="D117" i="7"/>
  <c r="E117" i="7"/>
  <c r="F117" i="7"/>
  <c r="F120" i="7" s="1"/>
  <c r="G117" i="7"/>
  <c r="H117" i="7"/>
  <c r="I117" i="7"/>
  <c r="J117" i="7"/>
  <c r="K117" i="7"/>
  <c r="L117" i="7"/>
  <c r="M117" i="7"/>
  <c r="N117" i="7"/>
  <c r="N120" i="7" s="1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D120" i="7" s="1"/>
  <c r="AE117" i="7"/>
  <c r="C118" i="7"/>
  <c r="D118" i="7"/>
  <c r="E118" i="7"/>
  <c r="F118" i="7"/>
  <c r="G118" i="7"/>
  <c r="H118" i="7"/>
  <c r="I118" i="7"/>
  <c r="I120" i="7" s="1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Y120" i="7" s="1"/>
  <c r="Z118" i="7"/>
  <c r="AA118" i="7"/>
  <c r="AB118" i="7"/>
  <c r="AC118" i="7"/>
  <c r="AD118" i="7"/>
  <c r="AE118" i="7"/>
  <c r="C119" i="7"/>
  <c r="C120" i="7" s="1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S120" i="7" s="1"/>
  <c r="T119" i="7"/>
  <c r="U119" i="7"/>
  <c r="V119" i="7"/>
  <c r="W119" i="7"/>
  <c r="X119" i="7"/>
  <c r="Y119" i="7"/>
  <c r="Z119" i="7"/>
  <c r="AA119" i="7"/>
  <c r="AA120" i="7" s="1"/>
  <c r="AB119" i="7"/>
  <c r="AC119" i="7"/>
  <c r="AD119" i="7"/>
  <c r="AE119" i="7"/>
  <c r="K120" i="7"/>
  <c r="Q120" i="7"/>
  <c r="V120" i="7"/>
  <c r="B119" i="7"/>
  <c r="B118" i="7"/>
  <c r="B117" i="7"/>
  <c r="I24" i="3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U104" i="7" s="1"/>
  <c r="V103" i="7"/>
  <c r="W103" i="7"/>
  <c r="X103" i="7"/>
  <c r="Y103" i="7"/>
  <c r="Z103" i="7"/>
  <c r="AA103" i="7"/>
  <c r="AB103" i="7"/>
  <c r="AC103" i="7"/>
  <c r="AC104" i="7" s="1"/>
  <c r="AD103" i="7"/>
  <c r="AE103" i="7"/>
  <c r="B103" i="7"/>
  <c r="B102" i="7"/>
  <c r="B104" i="7" s="1"/>
  <c r="AB120" i="7" l="1"/>
  <c r="T120" i="7"/>
  <c r="AE120" i="7"/>
  <c r="H120" i="7"/>
  <c r="L120" i="7"/>
  <c r="D120" i="7"/>
  <c r="X120" i="7"/>
  <c r="P120" i="7"/>
  <c r="AB104" i="7"/>
  <c r="T104" i="7"/>
  <c r="L104" i="7"/>
  <c r="X104" i="7"/>
  <c r="AD104" i="7"/>
  <c r="M104" i="7"/>
  <c r="D104" i="7"/>
  <c r="P104" i="7"/>
  <c r="AE104" i="7"/>
  <c r="O104" i="7"/>
  <c r="V104" i="7"/>
  <c r="W104" i="7"/>
  <c r="Z104" i="7"/>
  <c r="R104" i="7"/>
  <c r="F104" i="7"/>
  <c r="E104" i="7"/>
  <c r="N104" i="7"/>
  <c r="C104" i="7"/>
  <c r="J104" i="7"/>
  <c r="I104" i="7"/>
  <c r="H104" i="7"/>
  <c r="Y104" i="7"/>
  <c r="Q104" i="7"/>
  <c r="AA104" i="7"/>
  <c r="S104" i="7"/>
  <c r="K104" i="7"/>
  <c r="G104" i="7"/>
  <c r="B120" i="7"/>
  <c r="AC120" i="7"/>
  <c r="U120" i="7"/>
  <c r="W120" i="7"/>
  <c r="O120" i="7"/>
  <c r="G120" i="7"/>
  <c r="Z120" i="7"/>
  <c r="U136" i="7"/>
  <c r="D136" i="7"/>
  <c r="M136" i="7"/>
  <c r="AC136" i="7"/>
  <c r="L136" i="7"/>
  <c r="T136" i="7"/>
  <c r="AB136" i="7"/>
  <c r="M120" i="7"/>
  <c r="E120" i="7"/>
  <c r="R120" i="7"/>
  <c r="J120" i="7"/>
  <c r="V136" i="7"/>
  <c r="AD136" i="7"/>
  <c r="F136" i="7"/>
  <c r="B136" i="7"/>
  <c r="J136" i="7"/>
  <c r="R136" i="7"/>
  <c r="Z136" i="7"/>
  <c r="C136" i="7"/>
  <c r="K136" i="7"/>
  <c r="S136" i="7"/>
  <c r="AA136" i="7"/>
  <c r="E136" i="7"/>
  <c r="N136" i="7"/>
  <c r="AE136" i="7"/>
  <c r="H136" i="7"/>
  <c r="P136" i="7"/>
  <c r="X136" i="7"/>
  <c r="O136" i="7"/>
  <c r="I136" i="7"/>
  <c r="Q136" i="7"/>
  <c r="Y136" i="7"/>
  <c r="G136" i="7"/>
  <c r="W136" i="7"/>
  <c r="C91" i="7"/>
  <c r="C90" i="7"/>
  <c r="J14" i="3"/>
  <c r="I14" i="3"/>
  <c r="I10" i="3"/>
  <c r="D79" i="7" l="1"/>
  <c r="C79" i="7" l="1"/>
  <c r="E79" i="7"/>
  <c r="F79" i="7"/>
  <c r="G79" i="7"/>
  <c r="H79" i="7"/>
  <c r="I79" i="7"/>
  <c r="J79" i="7"/>
  <c r="K79" i="7"/>
  <c r="K81" i="7" s="1"/>
  <c r="L79" i="7"/>
  <c r="M79" i="7"/>
  <c r="N79" i="7"/>
  <c r="O79" i="7"/>
  <c r="P79" i="7"/>
  <c r="Q79" i="7"/>
  <c r="R79" i="7"/>
  <c r="S79" i="7"/>
  <c r="S81" i="7" s="1"/>
  <c r="T79" i="7"/>
  <c r="U79" i="7"/>
  <c r="V79" i="7"/>
  <c r="W79" i="7"/>
  <c r="X79" i="7"/>
  <c r="Y79" i="7"/>
  <c r="Z79" i="7"/>
  <c r="AA79" i="7"/>
  <c r="AB79" i="7"/>
  <c r="AC79" i="7"/>
  <c r="AD79" i="7"/>
  <c r="AE79" i="7"/>
  <c r="C80" i="7"/>
  <c r="D80" i="7"/>
  <c r="D81" i="7" s="1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B80" i="7"/>
  <c r="B79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B84" i="7"/>
  <c r="B83" i="7"/>
  <c r="B2" i="2"/>
  <c r="K85" i="7" l="1"/>
  <c r="C85" i="7"/>
  <c r="Q85" i="7"/>
  <c r="AD81" i="7"/>
  <c r="N81" i="7"/>
  <c r="Q81" i="7"/>
  <c r="V81" i="7"/>
  <c r="F81" i="7"/>
  <c r="Y81" i="7"/>
  <c r="Y85" i="7"/>
  <c r="B81" i="7"/>
  <c r="E81" i="7"/>
  <c r="AB81" i="7"/>
  <c r="T81" i="7"/>
  <c r="L81" i="7"/>
  <c r="M81" i="7"/>
  <c r="C81" i="7"/>
  <c r="X81" i="7"/>
  <c r="P81" i="7"/>
  <c r="U81" i="7"/>
  <c r="W81" i="7"/>
  <c r="G81" i="7"/>
  <c r="AC81" i="7"/>
  <c r="AE81" i="7"/>
  <c r="O81" i="7"/>
  <c r="H81" i="7"/>
  <c r="I81" i="7"/>
  <c r="I85" i="7"/>
  <c r="J81" i="7"/>
  <c r="AA81" i="7"/>
  <c r="X85" i="7"/>
  <c r="P85" i="7"/>
  <c r="H85" i="7"/>
  <c r="AB85" i="7"/>
  <c r="T85" i="7"/>
  <c r="B85" i="7"/>
  <c r="AE85" i="7"/>
  <c r="G85" i="7"/>
  <c r="L85" i="7"/>
  <c r="W85" i="7"/>
  <c r="V85" i="7"/>
  <c r="N85" i="7"/>
  <c r="F85" i="7"/>
  <c r="AD85" i="7"/>
  <c r="O85" i="7"/>
  <c r="AA85" i="7"/>
  <c r="Z85" i="7"/>
  <c r="D85" i="7"/>
  <c r="S85" i="7"/>
  <c r="R85" i="7"/>
  <c r="AC85" i="7"/>
  <c r="U85" i="7"/>
  <c r="M85" i="7"/>
  <c r="E85" i="7"/>
  <c r="J85" i="7"/>
  <c r="Z81" i="7"/>
  <c r="R81" i="7"/>
  <c r="J9" i="3"/>
  <c r="K9" i="3" s="1"/>
  <c r="C58" i="7"/>
  <c r="C59" i="7"/>
  <c r="B59" i="7"/>
  <c r="B58" i="7"/>
  <c r="I31" i="3" l="1"/>
  <c r="E80" i="3"/>
  <c r="E29" i="3"/>
  <c r="E28" i="3"/>
  <c r="E26" i="3"/>
  <c r="F26" i="3" s="1"/>
  <c r="E25" i="3"/>
  <c r="E23" i="3" l="1"/>
  <c r="E22" i="3"/>
  <c r="E21" i="3"/>
  <c r="E18" i="3"/>
  <c r="E52" i="3" l="1"/>
  <c r="E55" i="3" l="1"/>
  <c r="F36" i="3" l="1"/>
  <c r="E30" i="3"/>
  <c r="E36" i="3"/>
  <c r="E86" i="3"/>
  <c r="E85" i="3"/>
  <c r="E84" i="3"/>
  <c r="E83" i="3"/>
  <c r="E81" i="3"/>
  <c r="F29" i="3" l="1"/>
  <c r="G29" i="3" s="1"/>
  <c r="G30" i="3"/>
  <c r="G93" i="3"/>
  <c r="G92" i="3"/>
  <c r="G86" i="3"/>
  <c r="G85" i="3"/>
  <c r="G79" i="3"/>
  <c r="G78" i="3"/>
  <c r="G72" i="3"/>
  <c r="G71" i="3"/>
  <c r="G65" i="3"/>
  <c r="G64" i="3"/>
  <c r="G58" i="3"/>
  <c r="G57" i="3"/>
  <c r="G51" i="3"/>
  <c r="G50" i="3"/>
  <c r="G44" i="3"/>
  <c r="G43" i="3"/>
  <c r="G37" i="3"/>
  <c r="G36" i="3"/>
  <c r="F16" i="3"/>
  <c r="F23" i="3" s="1"/>
  <c r="G23" i="3" s="1"/>
  <c r="F15" i="3"/>
  <c r="F22" i="3" s="1"/>
  <c r="G22" i="3" s="1"/>
  <c r="I27" i="3"/>
  <c r="I29" i="3"/>
  <c r="B7" i="9" s="1"/>
  <c r="I30" i="3"/>
  <c r="B8" i="9" s="1"/>
  <c r="I34" i="3"/>
  <c r="I36" i="3"/>
  <c r="B7" i="10" s="1"/>
  <c r="I37" i="3"/>
  <c r="B8" i="10" s="1"/>
  <c r="I38" i="3"/>
  <c r="I39" i="3"/>
  <c r="I40" i="3"/>
  <c r="I41" i="3"/>
  <c r="B5" i="11" s="1"/>
  <c r="I42" i="3"/>
  <c r="I43" i="3"/>
  <c r="B7" i="11" s="1"/>
  <c r="I44" i="3"/>
  <c r="B8" i="11" s="1"/>
  <c r="I45" i="3"/>
  <c r="I46" i="3"/>
  <c r="I47" i="3"/>
  <c r="I48" i="3"/>
  <c r="I49" i="3"/>
  <c r="I50" i="3"/>
  <c r="B7" i="12" s="1"/>
  <c r="I51" i="3"/>
  <c r="B8" i="12" s="1"/>
  <c r="I52" i="3"/>
  <c r="B2" i="13" s="1"/>
  <c r="I53" i="3"/>
  <c r="I54" i="3"/>
  <c r="I55" i="3"/>
  <c r="I56" i="3"/>
  <c r="I57" i="3"/>
  <c r="B7" i="13" s="1"/>
  <c r="I58" i="3"/>
  <c r="B8" i="13" s="1"/>
  <c r="I59" i="3"/>
  <c r="I60" i="3"/>
  <c r="I61" i="3"/>
  <c r="I62" i="3"/>
  <c r="I63" i="3"/>
  <c r="I64" i="3"/>
  <c r="B7" i="14" s="1"/>
  <c r="I65" i="3"/>
  <c r="B8" i="14" s="1"/>
  <c r="I66" i="3"/>
  <c r="I67" i="3"/>
  <c r="I68" i="3"/>
  <c r="I69" i="3"/>
  <c r="I70" i="3"/>
  <c r="I71" i="3"/>
  <c r="B7" i="15" s="1"/>
  <c r="I72" i="3"/>
  <c r="B8" i="15" s="1"/>
  <c r="I73" i="3"/>
  <c r="I74" i="3"/>
  <c r="I75" i="3"/>
  <c r="I76" i="3"/>
  <c r="I77" i="3"/>
  <c r="I78" i="3"/>
  <c r="B7" i="16" s="1"/>
  <c r="I79" i="3"/>
  <c r="B8" i="16" s="1"/>
  <c r="I82" i="3"/>
  <c r="I85" i="3"/>
  <c r="B7" i="17" s="1"/>
  <c r="I86" i="3"/>
  <c r="B8" i="17" s="1"/>
  <c r="I87" i="3"/>
  <c r="I88" i="3"/>
  <c r="I89" i="3"/>
  <c r="I90" i="3"/>
  <c r="I91" i="3"/>
  <c r="I92" i="3"/>
  <c r="I93" i="3"/>
  <c r="I19" i="3"/>
  <c r="I22" i="3"/>
  <c r="B7" i="8" s="1"/>
  <c r="I23" i="3"/>
  <c r="B8" i="8" s="1"/>
  <c r="E16" i="3"/>
  <c r="E15" i="3"/>
  <c r="I15" i="3" s="1"/>
  <c r="B7" i="2" s="1"/>
  <c r="G16" i="3" l="1"/>
  <c r="I16" i="3"/>
  <c r="B8" i="2" s="1"/>
  <c r="G15" i="3"/>
  <c r="I18" i="3" l="1"/>
  <c r="E11" i="3"/>
  <c r="F11" i="3"/>
  <c r="F18" i="3" s="1"/>
  <c r="B1" i="18" l="1"/>
  <c r="B1" i="16"/>
  <c r="B1" i="14"/>
  <c r="B1" i="12"/>
  <c r="B1" i="10"/>
  <c r="J36" i="3"/>
  <c r="C7" i="10" s="1"/>
  <c r="B1" i="13"/>
  <c r="B1" i="9"/>
  <c r="B1" i="11"/>
  <c r="B1" i="8"/>
  <c r="B1" i="15"/>
  <c r="B1" i="17"/>
  <c r="F28" i="3"/>
  <c r="F32" i="3"/>
  <c r="F25" i="3" s="1"/>
  <c r="I35" i="3"/>
  <c r="I33" i="3"/>
  <c r="E32" i="3"/>
  <c r="I32" i="3" s="1"/>
  <c r="E13" i="3"/>
  <c r="J37" i="3" l="1"/>
  <c r="C8" i="10" s="1"/>
  <c r="J44" i="3"/>
  <c r="C8" i="11" s="1"/>
  <c r="J50" i="3"/>
  <c r="C7" i="12" s="1"/>
  <c r="J58" i="3"/>
  <c r="C8" i="13" s="1"/>
  <c r="J64" i="3"/>
  <c r="C7" i="14" s="1"/>
  <c r="J43" i="3"/>
  <c r="C7" i="11" s="1"/>
  <c r="J51" i="3"/>
  <c r="C8" i="12" s="1"/>
  <c r="J57" i="3"/>
  <c r="C7" i="13" s="1"/>
  <c r="J65" i="3"/>
  <c r="C8" i="14" s="1"/>
  <c r="J71" i="3"/>
  <c r="C7" i="15" s="1"/>
  <c r="J79" i="3"/>
  <c r="C8" i="16" s="1"/>
  <c r="J85" i="3"/>
  <c r="C7" i="17" s="1"/>
  <c r="J72" i="3"/>
  <c r="C8" i="15" s="1"/>
  <c r="J78" i="3"/>
  <c r="C7" i="16" s="1"/>
  <c r="J92" i="3"/>
  <c r="J93" i="3"/>
  <c r="J30" i="3"/>
  <c r="C8" i="9" s="1"/>
  <c r="J15" i="3"/>
  <c r="C7" i="2" s="1"/>
  <c r="J86" i="3"/>
  <c r="C8" i="17" s="1"/>
  <c r="J29" i="3"/>
  <c r="C7" i="9" s="1"/>
  <c r="J22" i="3"/>
  <c r="C7" i="8" s="1"/>
  <c r="J18" i="3"/>
  <c r="J16" i="3"/>
  <c r="C8" i="2" s="1"/>
  <c r="J23" i="3"/>
  <c r="C8" i="8" s="1"/>
  <c r="C1" i="18"/>
  <c r="C1" i="16"/>
  <c r="C1" i="14"/>
  <c r="C1" i="12"/>
  <c r="C1" i="10"/>
  <c r="C1" i="17"/>
  <c r="C1" i="15"/>
  <c r="C1" i="13"/>
  <c r="C1" i="11"/>
  <c r="C1" i="9"/>
  <c r="C1" i="8"/>
  <c r="C1" i="2"/>
  <c r="G14" i="3"/>
  <c r="F13" i="3"/>
  <c r="C6" i="2" l="1"/>
  <c r="B6" i="2"/>
  <c r="K14" i="3"/>
  <c r="K36" i="3"/>
  <c r="D7" i="10" s="1"/>
  <c r="K37" i="3"/>
  <c r="D8" i="10" s="1"/>
  <c r="K23" i="3"/>
  <c r="D8" i="8" s="1"/>
  <c r="K16" i="3"/>
  <c r="D8" i="2" s="1"/>
  <c r="K57" i="3"/>
  <c r="D7" i="13" s="1"/>
  <c r="K44" i="3"/>
  <c r="D8" i="11" s="1"/>
  <c r="K50" i="3"/>
  <c r="D7" i="12" s="1"/>
  <c r="K58" i="3"/>
  <c r="D8" i="13" s="1"/>
  <c r="K64" i="3"/>
  <c r="D7" i="14" s="1"/>
  <c r="K43" i="3"/>
  <c r="D7" i="11" s="1"/>
  <c r="K51" i="3"/>
  <c r="D8" i="12" s="1"/>
  <c r="K65" i="3"/>
  <c r="D8" i="14" s="1"/>
  <c r="K71" i="3"/>
  <c r="D7" i="15" s="1"/>
  <c r="K79" i="3"/>
  <c r="D8" i="16" s="1"/>
  <c r="K85" i="3"/>
  <c r="D7" i="17" s="1"/>
  <c r="K72" i="3"/>
  <c r="D8" i="15" s="1"/>
  <c r="K78" i="3"/>
  <c r="D7" i="16" s="1"/>
  <c r="K93" i="3"/>
  <c r="K92" i="3"/>
  <c r="K15" i="3"/>
  <c r="D7" i="2" s="1"/>
  <c r="K29" i="3"/>
  <c r="D7" i="9" s="1"/>
  <c r="K22" i="3"/>
  <c r="D7" i="8" s="1"/>
  <c r="K86" i="3"/>
  <c r="D8" i="17" s="1"/>
  <c r="K30" i="3"/>
  <c r="D8" i="9" s="1"/>
  <c r="K18" i="3"/>
  <c r="D1" i="18"/>
  <c r="D1" i="16"/>
  <c r="D1" i="14"/>
  <c r="D1" i="12"/>
  <c r="D1" i="10"/>
  <c r="D1" i="17"/>
  <c r="D1" i="9"/>
  <c r="D1" i="15"/>
  <c r="D1" i="8"/>
  <c r="L9" i="3"/>
  <c r="L14" i="3" s="1"/>
  <c r="D1" i="11"/>
  <c r="D1" i="13"/>
  <c r="D1" i="2"/>
  <c r="I12" i="3"/>
  <c r="B4" i="2" s="1"/>
  <c r="I81" i="3"/>
  <c r="L36" i="3" l="1"/>
  <c r="E7" i="10" s="1"/>
  <c r="L37" i="3"/>
  <c r="E8" i="10" s="1"/>
  <c r="L43" i="3"/>
  <c r="E7" i="11" s="1"/>
  <c r="L51" i="3"/>
  <c r="E8" i="12" s="1"/>
  <c r="L57" i="3"/>
  <c r="E7" i="13" s="1"/>
  <c r="L44" i="3"/>
  <c r="E8" i="11" s="1"/>
  <c r="L50" i="3"/>
  <c r="E7" i="12" s="1"/>
  <c r="L58" i="3"/>
  <c r="E8" i="13" s="1"/>
  <c r="L64" i="3"/>
  <c r="E7" i="14" s="1"/>
  <c r="L72" i="3"/>
  <c r="E8" i="15" s="1"/>
  <c r="L78" i="3"/>
  <c r="E7" i="16" s="1"/>
  <c r="L65" i="3"/>
  <c r="E8" i="14" s="1"/>
  <c r="L71" i="3"/>
  <c r="E7" i="15" s="1"/>
  <c r="L79" i="3"/>
  <c r="E8" i="16" s="1"/>
  <c r="L85" i="3"/>
  <c r="E7" i="17" s="1"/>
  <c r="L86" i="3"/>
  <c r="E8" i="17" s="1"/>
  <c r="L93" i="3"/>
  <c r="L92" i="3"/>
  <c r="L22" i="3"/>
  <c r="E7" i="8" s="1"/>
  <c r="L30" i="3"/>
  <c r="E8" i="9" s="1"/>
  <c r="L29" i="3"/>
  <c r="E7" i="9" s="1"/>
  <c r="L15" i="3"/>
  <c r="E7" i="2" s="1"/>
  <c r="L18" i="3"/>
  <c r="L23" i="3"/>
  <c r="E8" i="8" s="1"/>
  <c r="L16" i="3"/>
  <c r="E8" i="2" s="1"/>
  <c r="M9" i="3"/>
  <c r="E1" i="17"/>
  <c r="E1" i="15"/>
  <c r="E1" i="13"/>
  <c r="E1" i="11"/>
  <c r="E1" i="9"/>
  <c r="E1" i="18"/>
  <c r="E1" i="16"/>
  <c r="E1" i="14"/>
  <c r="E1" i="12"/>
  <c r="E1" i="10"/>
  <c r="E1" i="2"/>
  <c r="E1" i="8"/>
  <c r="I20" i="3"/>
  <c r="M14" i="3" l="1"/>
  <c r="M36" i="3"/>
  <c r="F7" i="10" s="1"/>
  <c r="M37" i="3"/>
  <c r="F8" i="10" s="1"/>
  <c r="M58" i="3"/>
  <c r="F8" i="13" s="1"/>
  <c r="M64" i="3"/>
  <c r="F7" i="14" s="1"/>
  <c r="M43" i="3"/>
  <c r="F7" i="11" s="1"/>
  <c r="M51" i="3"/>
  <c r="F8" i="12" s="1"/>
  <c r="M57" i="3"/>
  <c r="F7" i="13" s="1"/>
  <c r="M44" i="3"/>
  <c r="F8" i="11" s="1"/>
  <c r="M50" i="3"/>
  <c r="F7" i="12" s="1"/>
  <c r="M85" i="3"/>
  <c r="F7" i="17" s="1"/>
  <c r="M72" i="3"/>
  <c r="F8" i="15" s="1"/>
  <c r="M78" i="3"/>
  <c r="F7" i="16" s="1"/>
  <c r="M65" i="3"/>
  <c r="F8" i="14" s="1"/>
  <c r="M71" i="3"/>
  <c r="F7" i="15" s="1"/>
  <c r="M79" i="3"/>
  <c r="F8" i="16" s="1"/>
  <c r="M92" i="3"/>
  <c r="M93" i="3"/>
  <c r="M86" i="3"/>
  <c r="F8" i="17" s="1"/>
  <c r="M22" i="3"/>
  <c r="F7" i="8" s="1"/>
  <c r="M29" i="3"/>
  <c r="F7" i="9" s="1"/>
  <c r="M30" i="3"/>
  <c r="F8" i="9" s="1"/>
  <c r="M15" i="3"/>
  <c r="F7" i="2" s="1"/>
  <c r="M18" i="3"/>
  <c r="M23" i="3"/>
  <c r="F8" i="8" s="1"/>
  <c r="M16" i="3"/>
  <c r="F8" i="2" s="1"/>
  <c r="N9" i="3"/>
  <c r="N14" i="3" s="1"/>
  <c r="F1" i="17"/>
  <c r="F1" i="15"/>
  <c r="F1" i="13"/>
  <c r="F1" i="11"/>
  <c r="F1" i="9"/>
  <c r="F1" i="18"/>
  <c r="F1" i="10"/>
  <c r="F1" i="16"/>
  <c r="F1" i="2"/>
  <c r="F1" i="12"/>
  <c r="F1" i="14"/>
  <c r="F1" i="8"/>
  <c r="I13" i="3"/>
  <c r="B5" i="2" s="1"/>
  <c r="I11" i="3"/>
  <c r="B3" i="2" s="1"/>
  <c r="I25" i="3"/>
  <c r="N23" i="3" l="1"/>
  <c r="G8" i="8" s="1"/>
  <c r="N36" i="3"/>
  <c r="G7" i="10" s="1"/>
  <c r="N37" i="3"/>
  <c r="G8" i="10" s="1"/>
  <c r="N44" i="3"/>
  <c r="G8" i="11" s="1"/>
  <c r="N50" i="3"/>
  <c r="G7" i="12" s="1"/>
  <c r="N58" i="3"/>
  <c r="G8" i="13" s="1"/>
  <c r="N64" i="3"/>
  <c r="G7" i="14" s="1"/>
  <c r="N43" i="3"/>
  <c r="G7" i="11" s="1"/>
  <c r="N51" i="3"/>
  <c r="G8" i="12" s="1"/>
  <c r="N57" i="3"/>
  <c r="G7" i="13" s="1"/>
  <c r="N65" i="3"/>
  <c r="G8" i="14" s="1"/>
  <c r="N71" i="3"/>
  <c r="G7" i="15" s="1"/>
  <c r="N79" i="3"/>
  <c r="G8" i="16" s="1"/>
  <c r="N85" i="3"/>
  <c r="G7" i="17" s="1"/>
  <c r="N72" i="3"/>
  <c r="G8" i="15" s="1"/>
  <c r="N78" i="3"/>
  <c r="G7" i="16" s="1"/>
  <c r="N92" i="3"/>
  <c r="N93" i="3"/>
  <c r="N22" i="3"/>
  <c r="G7" i="8" s="1"/>
  <c r="N29" i="3"/>
  <c r="G7" i="9" s="1"/>
  <c r="N30" i="3"/>
  <c r="G8" i="9" s="1"/>
  <c r="N86" i="3"/>
  <c r="G8" i="17" s="1"/>
  <c r="N15" i="3"/>
  <c r="G7" i="2" s="1"/>
  <c r="N18" i="3"/>
  <c r="N16" i="3"/>
  <c r="G8" i="2" s="1"/>
  <c r="O9" i="3"/>
  <c r="G1" i="18"/>
  <c r="G1" i="16"/>
  <c r="G1" i="14"/>
  <c r="G1" i="12"/>
  <c r="G1" i="10"/>
  <c r="G1" i="17"/>
  <c r="G1" i="15"/>
  <c r="G1" i="13"/>
  <c r="G1" i="11"/>
  <c r="G1" i="9"/>
  <c r="G1" i="8"/>
  <c r="G1" i="2"/>
  <c r="I21" i="3"/>
  <c r="I17" i="3"/>
  <c r="G53" i="3"/>
  <c r="G54" i="3"/>
  <c r="G55" i="3"/>
  <c r="G56" i="3"/>
  <c r="G59" i="3"/>
  <c r="G60" i="3"/>
  <c r="G61" i="3"/>
  <c r="G62" i="3"/>
  <c r="G63" i="3"/>
  <c r="G66" i="3"/>
  <c r="G67" i="3"/>
  <c r="G68" i="3"/>
  <c r="G69" i="3"/>
  <c r="G70" i="3"/>
  <c r="G73" i="3"/>
  <c r="G74" i="3"/>
  <c r="G75" i="3"/>
  <c r="G76" i="3"/>
  <c r="G77" i="3"/>
  <c r="G82" i="3"/>
  <c r="G87" i="3"/>
  <c r="G88" i="3"/>
  <c r="G89" i="3"/>
  <c r="G90" i="3"/>
  <c r="G91" i="3"/>
  <c r="G38" i="3"/>
  <c r="G39" i="3"/>
  <c r="G40" i="3"/>
  <c r="G41" i="3"/>
  <c r="G42" i="3"/>
  <c r="G45" i="3"/>
  <c r="G46" i="3"/>
  <c r="G47" i="3"/>
  <c r="G48" i="3"/>
  <c r="G49" i="3"/>
  <c r="G52" i="3"/>
  <c r="G19" i="3"/>
  <c r="G20" i="3"/>
  <c r="G27" i="3"/>
  <c r="G34" i="3"/>
  <c r="G12" i="3"/>
  <c r="J12" i="3" s="1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O14" i="3" l="1"/>
  <c r="O36" i="3"/>
  <c r="H7" i="10" s="1"/>
  <c r="O37" i="3"/>
  <c r="H8" i="10" s="1"/>
  <c r="K91" i="3"/>
  <c r="O91" i="3"/>
  <c r="L91" i="3"/>
  <c r="M91" i="3"/>
  <c r="J91" i="3"/>
  <c r="N91" i="3"/>
  <c r="M90" i="3"/>
  <c r="J90" i="3"/>
  <c r="N90" i="3"/>
  <c r="K90" i="3"/>
  <c r="O90" i="3"/>
  <c r="L90" i="3"/>
  <c r="L53" i="3"/>
  <c r="E3" i="13" s="1"/>
  <c r="M53" i="3"/>
  <c r="F3" i="13" s="1"/>
  <c r="J53" i="3"/>
  <c r="C3" i="13" s="1"/>
  <c r="N53" i="3"/>
  <c r="G3" i="13" s="1"/>
  <c r="K53" i="3"/>
  <c r="D3" i="13" s="1"/>
  <c r="O53" i="3"/>
  <c r="H3" i="13" s="1"/>
  <c r="K89" i="3"/>
  <c r="O89" i="3"/>
  <c r="L89" i="3"/>
  <c r="M89" i="3"/>
  <c r="J89" i="3"/>
  <c r="N89" i="3"/>
  <c r="M88" i="3"/>
  <c r="J88" i="3"/>
  <c r="O88" i="3"/>
  <c r="K88" i="3"/>
  <c r="L88" i="3"/>
  <c r="N88" i="3"/>
  <c r="K87" i="3"/>
  <c r="O87" i="3"/>
  <c r="M87" i="3"/>
  <c r="N87" i="3"/>
  <c r="J87" i="3"/>
  <c r="L87" i="3"/>
  <c r="O57" i="3"/>
  <c r="H7" i="13" s="1"/>
  <c r="O44" i="3"/>
  <c r="H8" i="11" s="1"/>
  <c r="O50" i="3"/>
  <c r="H7" i="12" s="1"/>
  <c r="O58" i="3"/>
  <c r="H8" i="13" s="1"/>
  <c r="O64" i="3"/>
  <c r="H7" i="14" s="1"/>
  <c r="O43" i="3"/>
  <c r="H7" i="11" s="1"/>
  <c r="O51" i="3"/>
  <c r="H8" i="12" s="1"/>
  <c r="O65" i="3"/>
  <c r="H8" i="14" s="1"/>
  <c r="O71" i="3"/>
  <c r="H7" i="15" s="1"/>
  <c r="O79" i="3"/>
  <c r="H8" i="16" s="1"/>
  <c r="O85" i="3"/>
  <c r="H7" i="17" s="1"/>
  <c r="O72" i="3"/>
  <c r="H8" i="15" s="1"/>
  <c r="O78" i="3"/>
  <c r="H7" i="16" s="1"/>
  <c r="O93" i="3"/>
  <c r="O92" i="3"/>
  <c r="O86" i="3"/>
  <c r="H8" i="17" s="1"/>
  <c r="O15" i="3"/>
  <c r="H7" i="2" s="1"/>
  <c r="O22" i="3"/>
  <c r="H7" i="8" s="1"/>
  <c r="O30" i="3"/>
  <c r="H8" i="9" s="1"/>
  <c r="O29" i="3"/>
  <c r="H7" i="9" s="1"/>
  <c r="O18" i="3"/>
  <c r="O16" i="3"/>
  <c r="H8" i="2" s="1"/>
  <c r="O23" i="3"/>
  <c r="H8" i="8" s="1"/>
  <c r="J42" i="3"/>
  <c r="C6" i="11" s="1"/>
  <c r="N42" i="3"/>
  <c r="G6" i="11" s="1"/>
  <c r="K42" i="3"/>
  <c r="D6" i="11" s="1"/>
  <c r="O42" i="3"/>
  <c r="H6" i="11" s="1"/>
  <c r="L42" i="3"/>
  <c r="E6" i="11" s="1"/>
  <c r="M42" i="3"/>
  <c r="F6" i="11" s="1"/>
  <c r="K52" i="3"/>
  <c r="D2" i="13" s="1"/>
  <c r="O52" i="3"/>
  <c r="H2" i="13" s="1"/>
  <c r="L52" i="3"/>
  <c r="E2" i="13" s="1"/>
  <c r="J52" i="3"/>
  <c r="C2" i="13" s="1"/>
  <c r="M52" i="3"/>
  <c r="F2" i="13" s="1"/>
  <c r="N52" i="3"/>
  <c r="G2" i="13" s="1"/>
  <c r="K76" i="3"/>
  <c r="D5" i="16" s="1"/>
  <c r="O76" i="3"/>
  <c r="H5" i="16" s="1"/>
  <c r="L76" i="3"/>
  <c r="E5" i="16" s="1"/>
  <c r="M76" i="3"/>
  <c r="F5" i="16" s="1"/>
  <c r="J76" i="3"/>
  <c r="C5" i="16" s="1"/>
  <c r="N76" i="3"/>
  <c r="G5" i="16" s="1"/>
  <c r="J62" i="3"/>
  <c r="C5" i="14" s="1"/>
  <c r="N62" i="3"/>
  <c r="G5" i="14" s="1"/>
  <c r="K62" i="3"/>
  <c r="D5" i="14" s="1"/>
  <c r="O62" i="3"/>
  <c r="H5" i="14" s="1"/>
  <c r="L62" i="3"/>
  <c r="E5" i="14" s="1"/>
  <c r="M62" i="3"/>
  <c r="F5" i="14" s="1"/>
  <c r="C4" i="2"/>
  <c r="K12" i="3"/>
  <c r="D4" i="2" s="1"/>
  <c r="L12" i="3"/>
  <c r="E4" i="2" s="1"/>
  <c r="M12" i="3"/>
  <c r="F4" i="2" s="1"/>
  <c r="L46" i="3"/>
  <c r="E3" i="12" s="1"/>
  <c r="J46" i="3"/>
  <c r="C3" i="12" s="1"/>
  <c r="N46" i="3"/>
  <c r="G3" i="12" s="1"/>
  <c r="M46" i="3"/>
  <c r="F3" i="12" s="1"/>
  <c r="O46" i="3"/>
  <c r="H3" i="12" s="1"/>
  <c r="K46" i="3"/>
  <c r="D3" i="12" s="1"/>
  <c r="L41" i="3"/>
  <c r="E5" i="11" s="1"/>
  <c r="M41" i="3"/>
  <c r="F5" i="11" s="1"/>
  <c r="J41" i="3"/>
  <c r="C5" i="11" s="1"/>
  <c r="N41" i="3"/>
  <c r="G5" i="11" s="1"/>
  <c r="K41" i="3"/>
  <c r="D5" i="11" s="1"/>
  <c r="O41" i="3"/>
  <c r="H5" i="11" s="1"/>
  <c r="M82" i="3"/>
  <c r="F4" i="17" s="1"/>
  <c r="J82" i="3"/>
  <c r="C4" i="17" s="1"/>
  <c r="N82" i="3"/>
  <c r="G4" i="17" s="1"/>
  <c r="L82" i="3"/>
  <c r="E4" i="17" s="1"/>
  <c r="K82" i="3"/>
  <c r="D4" i="17" s="1"/>
  <c r="O82" i="3"/>
  <c r="H4" i="17" s="1"/>
  <c r="L75" i="3"/>
  <c r="E4" i="16" s="1"/>
  <c r="M75" i="3"/>
  <c r="F4" i="16" s="1"/>
  <c r="N75" i="3"/>
  <c r="G4" i="16" s="1"/>
  <c r="O75" i="3"/>
  <c r="H4" i="16" s="1"/>
  <c r="J75" i="3"/>
  <c r="C4" i="16" s="1"/>
  <c r="K75" i="3"/>
  <c r="D4" i="16" s="1"/>
  <c r="L70" i="3"/>
  <c r="E6" i="15" s="1"/>
  <c r="M70" i="3"/>
  <c r="F6" i="15" s="1"/>
  <c r="J70" i="3"/>
  <c r="C6" i="15" s="1"/>
  <c r="K70" i="3"/>
  <c r="D6" i="15" s="1"/>
  <c r="N70" i="3"/>
  <c r="G6" i="15" s="1"/>
  <c r="O70" i="3"/>
  <c r="H6" i="15" s="1"/>
  <c r="L66" i="3"/>
  <c r="E2" i="15" s="1"/>
  <c r="M66" i="3"/>
  <c r="F2" i="15" s="1"/>
  <c r="J66" i="3"/>
  <c r="C2" i="15" s="1"/>
  <c r="N66" i="3"/>
  <c r="G2" i="15" s="1"/>
  <c r="K66" i="3"/>
  <c r="D2" i="15" s="1"/>
  <c r="O66" i="3"/>
  <c r="H2" i="15" s="1"/>
  <c r="L61" i="3"/>
  <c r="E4" i="14" s="1"/>
  <c r="M61" i="3"/>
  <c r="F4" i="14" s="1"/>
  <c r="J61" i="3"/>
  <c r="C4" i="14" s="1"/>
  <c r="N61" i="3"/>
  <c r="G4" i="14" s="1"/>
  <c r="K61" i="3"/>
  <c r="D4" i="14" s="1"/>
  <c r="O61" i="3"/>
  <c r="H4" i="14" s="1"/>
  <c r="K56" i="3"/>
  <c r="D6" i="13" s="1"/>
  <c r="O56" i="3"/>
  <c r="H6" i="13" s="1"/>
  <c r="L56" i="3"/>
  <c r="E6" i="13" s="1"/>
  <c r="J56" i="3"/>
  <c r="C6" i="13" s="1"/>
  <c r="M56" i="3"/>
  <c r="F6" i="13" s="1"/>
  <c r="N56" i="3"/>
  <c r="G6" i="13" s="1"/>
  <c r="J47" i="3"/>
  <c r="C4" i="12" s="1"/>
  <c r="N47" i="3"/>
  <c r="G4" i="12" s="1"/>
  <c r="L47" i="3"/>
  <c r="E4" i="12" s="1"/>
  <c r="K47" i="3"/>
  <c r="D4" i="12" s="1"/>
  <c r="M47" i="3"/>
  <c r="F4" i="12" s="1"/>
  <c r="O47" i="3"/>
  <c r="H4" i="12" s="1"/>
  <c r="J38" i="3"/>
  <c r="C2" i="11" s="1"/>
  <c r="N38" i="3"/>
  <c r="G2" i="11" s="1"/>
  <c r="K38" i="3"/>
  <c r="D2" i="11" s="1"/>
  <c r="O38" i="3"/>
  <c r="L38" i="3"/>
  <c r="E2" i="11" s="1"/>
  <c r="M38" i="3"/>
  <c r="F2" i="11" s="1"/>
  <c r="J67" i="3"/>
  <c r="C3" i="15" s="1"/>
  <c r="N67" i="3"/>
  <c r="G3" i="15" s="1"/>
  <c r="K67" i="3"/>
  <c r="D3" i="15" s="1"/>
  <c r="O67" i="3"/>
  <c r="H3" i="15" s="1"/>
  <c r="L67" i="3"/>
  <c r="E3" i="15" s="1"/>
  <c r="M67" i="3"/>
  <c r="F3" i="15" s="1"/>
  <c r="J34" i="3"/>
  <c r="C5" i="10" s="1"/>
  <c r="N34" i="3"/>
  <c r="G5" i="10" s="1"/>
  <c r="K34" i="3"/>
  <c r="D5" i="10" s="1"/>
  <c r="O34" i="3"/>
  <c r="H5" i="10" s="1"/>
  <c r="L34" i="3"/>
  <c r="E5" i="10" s="1"/>
  <c r="M34" i="3"/>
  <c r="F5" i="10" s="1"/>
  <c r="K49" i="3"/>
  <c r="D6" i="12" s="1"/>
  <c r="O49" i="3"/>
  <c r="H6" i="12" s="1"/>
  <c r="L49" i="3"/>
  <c r="E6" i="12" s="1"/>
  <c r="M49" i="3"/>
  <c r="F6" i="12" s="1"/>
  <c r="N49" i="3"/>
  <c r="G6" i="12" s="1"/>
  <c r="J49" i="3"/>
  <c r="C6" i="12" s="1"/>
  <c r="J45" i="3"/>
  <c r="C2" i="12" s="1"/>
  <c r="N45" i="3"/>
  <c r="G2" i="12" s="1"/>
  <c r="L45" i="3"/>
  <c r="E2" i="12" s="1"/>
  <c r="O45" i="3"/>
  <c r="H2" i="12" s="1"/>
  <c r="K45" i="3"/>
  <c r="D2" i="12" s="1"/>
  <c r="M45" i="3"/>
  <c r="F2" i="12" s="1"/>
  <c r="J40" i="3"/>
  <c r="C4" i="11" s="1"/>
  <c r="N40" i="3"/>
  <c r="G4" i="11" s="1"/>
  <c r="K40" i="3"/>
  <c r="D4" i="11" s="1"/>
  <c r="O40" i="3"/>
  <c r="H4" i="11" s="1"/>
  <c r="L40" i="3"/>
  <c r="E4" i="11" s="1"/>
  <c r="M40" i="3"/>
  <c r="F4" i="11" s="1"/>
  <c r="J74" i="3"/>
  <c r="C3" i="16" s="1"/>
  <c r="N74" i="3"/>
  <c r="G3" i="16" s="1"/>
  <c r="K74" i="3"/>
  <c r="D3" i="16" s="1"/>
  <c r="O74" i="3"/>
  <c r="H3" i="16" s="1"/>
  <c r="L74" i="3"/>
  <c r="E3" i="16" s="1"/>
  <c r="M74" i="3"/>
  <c r="F3" i="16" s="1"/>
  <c r="J69" i="3"/>
  <c r="C5" i="15" s="1"/>
  <c r="N69" i="3"/>
  <c r="G5" i="15" s="1"/>
  <c r="K69" i="3"/>
  <c r="D5" i="15" s="1"/>
  <c r="O69" i="3"/>
  <c r="H5" i="15" s="1"/>
  <c r="L69" i="3"/>
  <c r="E5" i="15" s="1"/>
  <c r="M69" i="3"/>
  <c r="F5" i="15" s="1"/>
  <c r="J60" i="3"/>
  <c r="C3" i="14" s="1"/>
  <c r="N60" i="3"/>
  <c r="G3" i="14" s="1"/>
  <c r="K60" i="3"/>
  <c r="D3" i="14" s="1"/>
  <c r="O60" i="3"/>
  <c r="H3" i="14" s="1"/>
  <c r="L60" i="3"/>
  <c r="E3" i="14" s="1"/>
  <c r="M60" i="3"/>
  <c r="F3" i="14" s="1"/>
  <c r="M55" i="3"/>
  <c r="F5" i="13" s="1"/>
  <c r="J55" i="3"/>
  <c r="C5" i="13" s="1"/>
  <c r="N55" i="3"/>
  <c r="G5" i="13" s="1"/>
  <c r="L55" i="3"/>
  <c r="E5" i="13" s="1"/>
  <c r="O55" i="3"/>
  <c r="H5" i="13" s="1"/>
  <c r="K55" i="3"/>
  <c r="D5" i="13" s="1"/>
  <c r="N12" i="3"/>
  <c r="G4" i="2" s="1"/>
  <c r="J27" i="3"/>
  <c r="C5" i="9" s="1"/>
  <c r="N27" i="3"/>
  <c r="G5" i="9" s="1"/>
  <c r="K27" i="3"/>
  <c r="D5" i="9" s="1"/>
  <c r="O27" i="3"/>
  <c r="H5" i="9" s="1"/>
  <c r="L27" i="3"/>
  <c r="E5" i="9" s="1"/>
  <c r="M27" i="3"/>
  <c r="F5" i="9" s="1"/>
  <c r="B4" i="8"/>
  <c r="M19" i="3"/>
  <c r="F4" i="8" s="1"/>
  <c r="N19" i="3"/>
  <c r="G4" i="8" s="1"/>
  <c r="J19" i="3"/>
  <c r="C4" i="8" s="1"/>
  <c r="L19" i="3"/>
  <c r="E4" i="8" s="1"/>
  <c r="K19" i="3"/>
  <c r="D4" i="8" s="1"/>
  <c r="O19" i="3"/>
  <c r="H4" i="8" s="1"/>
  <c r="L48" i="3"/>
  <c r="E5" i="12" s="1"/>
  <c r="J48" i="3"/>
  <c r="C5" i="12" s="1"/>
  <c r="N48" i="3"/>
  <c r="G5" i="12" s="1"/>
  <c r="K48" i="3"/>
  <c r="D5" i="12" s="1"/>
  <c r="M48" i="3"/>
  <c r="F5" i="12" s="1"/>
  <c r="O48" i="3"/>
  <c r="H5" i="12" s="1"/>
  <c r="L39" i="3"/>
  <c r="E3" i="11" s="1"/>
  <c r="M39" i="3"/>
  <c r="F3" i="11" s="1"/>
  <c r="K39" i="3"/>
  <c r="D3" i="11" s="1"/>
  <c r="N39" i="3"/>
  <c r="G3" i="11" s="1"/>
  <c r="O39" i="3"/>
  <c r="H3" i="11" s="1"/>
  <c r="J39" i="3"/>
  <c r="C3" i="11" s="1"/>
  <c r="M77" i="3"/>
  <c r="F6" i="16" s="1"/>
  <c r="J77" i="3"/>
  <c r="C6" i="16" s="1"/>
  <c r="N77" i="3"/>
  <c r="G6" i="16" s="1"/>
  <c r="K77" i="3"/>
  <c r="D6" i="16" s="1"/>
  <c r="O77" i="3"/>
  <c r="H6" i="16" s="1"/>
  <c r="L77" i="3"/>
  <c r="E6" i="16" s="1"/>
  <c r="L73" i="3"/>
  <c r="E2" i="16" s="1"/>
  <c r="M73" i="3"/>
  <c r="F2" i="16" s="1"/>
  <c r="K73" i="3"/>
  <c r="D2" i="16" s="1"/>
  <c r="N73" i="3"/>
  <c r="G2" i="16" s="1"/>
  <c r="O73" i="3"/>
  <c r="H2" i="16" s="1"/>
  <c r="J73" i="3"/>
  <c r="C2" i="16" s="1"/>
  <c r="L68" i="3"/>
  <c r="E4" i="15" s="1"/>
  <c r="M68" i="3"/>
  <c r="F4" i="15" s="1"/>
  <c r="J68" i="3"/>
  <c r="C4" i="15" s="1"/>
  <c r="N68" i="3"/>
  <c r="G4" i="15" s="1"/>
  <c r="K68" i="3"/>
  <c r="D4" i="15" s="1"/>
  <c r="O68" i="3"/>
  <c r="H4" i="15" s="1"/>
  <c r="L63" i="3"/>
  <c r="E6" i="14" s="1"/>
  <c r="M63" i="3"/>
  <c r="F6" i="14" s="1"/>
  <c r="J63" i="3"/>
  <c r="C6" i="14" s="1"/>
  <c r="N63" i="3"/>
  <c r="G6" i="14" s="1"/>
  <c r="K63" i="3"/>
  <c r="D6" i="14" s="1"/>
  <c r="O63" i="3"/>
  <c r="H6" i="14" s="1"/>
  <c r="K59" i="3"/>
  <c r="D2" i="14" s="1"/>
  <c r="L59" i="3"/>
  <c r="E2" i="14" s="1"/>
  <c r="M59" i="3"/>
  <c r="F2" i="14" s="1"/>
  <c r="N59" i="3"/>
  <c r="G2" i="14" s="1"/>
  <c r="J59" i="3"/>
  <c r="C2" i="14" s="1"/>
  <c r="O59" i="3"/>
  <c r="H2" i="14" s="1"/>
  <c r="K54" i="3"/>
  <c r="D4" i="13" s="1"/>
  <c r="O54" i="3"/>
  <c r="H4" i="13" s="1"/>
  <c r="L54" i="3"/>
  <c r="E4" i="13" s="1"/>
  <c r="J54" i="3"/>
  <c r="C4" i="13" s="1"/>
  <c r="M54" i="3"/>
  <c r="F4" i="13" s="1"/>
  <c r="N54" i="3"/>
  <c r="G4" i="13" s="1"/>
  <c r="J20" i="3"/>
  <c r="C5" i="8" s="1"/>
  <c r="N20" i="3"/>
  <c r="G5" i="8" s="1"/>
  <c r="K20" i="3"/>
  <c r="D5" i="8" s="1"/>
  <c r="O20" i="3"/>
  <c r="H5" i="8" s="1"/>
  <c r="L20" i="3"/>
  <c r="E5" i="8" s="1"/>
  <c r="M20" i="3"/>
  <c r="F5" i="8" s="1"/>
  <c r="P9" i="3"/>
  <c r="H1" i="18"/>
  <c r="H1" i="16"/>
  <c r="H1" i="14"/>
  <c r="H1" i="12"/>
  <c r="H1" i="10"/>
  <c r="H1" i="11"/>
  <c r="H1" i="17"/>
  <c r="H1" i="9"/>
  <c r="H1" i="8"/>
  <c r="H1" i="13"/>
  <c r="H1" i="2"/>
  <c r="H1" i="15"/>
  <c r="O12" i="3"/>
  <c r="H4" i="2" s="1"/>
  <c r="H2" i="11"/>
  <c r="B5" i="8"/>
  <c r="P36" i="3" l="1"/>
  <c r="I7" i="10" s="1"/>
  <c r="P14" i="3"/>
  <c r="P37" i="3"/>
  <c r="I8" i="10" s="1"/>
  <c r="P43" i="3"/>
  <c r="I7" i="11" s="1"/>
  <c r="P51" i="3"/>
  <c r="I8" i="12" s="1"/>
  <c r="P57" i="3"/>
  <c r="I7" i="13" s="1"/>
  <c r="P44" i="3"/>
  <c r="I8" i="11" s="1"/>
  <c r="P50" i="3"/>
  <c r="I7" i="12" s="1"/>
  <c r="P58" i="3"/>
  <c r="I8" i="13" s="1"/>
  <c r="P64" i="3"/>
  <c r="I7" i="14" s="1"/>
  <c r="P72" i="3"/>
  <c r="I8" i="15" s="1"/>
  <c r="P78" i="3"/>
  <c r="I7" i="16" s="1"/>
  <c r="P65" i="3"/>
  <c r="I8" i="14" s="1"/>
  <c r="P71" i="3"/>
  <c r="I7" i="15" s="1"/>
  <c r="P79" i="3"/>
  <c r="I8" i="16" s="1"/>
  <c r="P85" i="3"/>
  <c r="I7" i="17" s="1"/>
  <c r="P86" i="3"/>
  <c r="I8" i="17" s="1"/>
  <c r="P93" i="3"/>
  <c r="P92" i="3"/>
  <c r="P29" i="3"/>
  <c r="I7" i="9" s="1"/>
  <c r="P30" i="3"/>
  <c r="I8" i="9" s="1"/>
  <c r="P22" i="3"/>
  <c r="I7" i="8" s="1"/>
  <c r="P15" i="3"/>
  <c r="I7" i="2" s="1"/>
  <c r="P18" i="3"/>
  <c r="P16" i="3"/>
  <c r="I8" i="2" s="1"/>
  <c r="P53" i="3"/>
  <c r="I3" i="13" s="1"/>
  <c r="P88" i="3"/>
  <c r="P87" i="3"/>
  <c r="P91" i="3"/>
  <c r="P89" i="3"/>
  <c r="P42" i="3"/>
  <c r="I6" i="11" s="1"/>
  <c r="P52" i="3"/>
  <c r="I2" i="13" s="1"/>
  <c r="P90" i="3"/>
  <c r="P23" i="3"/>
  <c r="I8" i="8" s="1"/>
  <c r="P46" i="3"/>
  <c r="I3" i="12" s="1"/>
  <c r="P75" i="3"/>
  <c r="I4" i="16" s="1"/>
  <c r="P62" i="3"/>
  <c r="I5" i="14" s="1"/>
  <c r="P41" i="3"/>
  <c r="I5" i="11" s="1"/>
  <c r="P70" i="3"/>
  <c r="I6" i="15" s="1"/>
  <c r="P82" i="3"/>
  <c r="I4" i="17" s="1"/>
  <c r="P66" i="3"/>
  <c r="I2" i="15" s="1"/>
  <c r="P76" i="3"/>
  <c r="I5" i="16" s="1"/>
  <c r="P61" i="3"/>
  <c r="I4" i="14" s="1"/>
  <c r="P47" i="3"/>
  <c r="I4" i="12" s="1"/>
  <c r="P38" i="3"/>
  <c r="I2" i="11" s="1"/>
  <c r="P69" i="3"/>
  <c r="I5" i="15" s="1"/>
  <c r="P73" i="3"/>
  <c r="I2" i="16" s="1"/>
  <c r="P59" i="3"/>
  <c r="I2" i="14" s="1"/>
  <c r="P54" i="3"/>
  <c r="I4" i="13" s="1"/>
  <c r="P45" i="3"/>
  <c r="I2" i="12" s="1"/>
  <c r="P27" i="3"/>
  <c r="I5" i="9" s="1"/>
  <c r="P68" i="3"/>
  <c r="I4" i="15" s="1"/>
  <c r="P56" i="3"/>
  <c r="I6" i="13" s="1"/>
  <c r="P67" i="3"/>
  <c r="I3" i="15" s="1"/>
  <c r="P74" i="3"/>
  <c r="I3" i="16" s="1"/>
  <c r="P60" i="3"/>
  <c r="I3" i="14" s="1"/>
  <c r="P55" i="3"/>
  <c r="I5" i="13" s="1"/>
  <c r="P39" i="3"/>
  <c r="I3" i="11" s="1"/>
  <c r="P77" i="3"/>
  <c r="I6" i="16" s="1"/>
  <c r="P63" i="3"/>
  <c r="I6" i="14" s="1"/>
  <c r="P34" i="3"/>
  <c r="I5" i="10" s="1"/>
  <c r="P49" i="3"/>
  <c r="I6" i="12" s="1"/>
  <c r="P40" i="3"/>
  <c r="I4" i="11" s="1"/>
  <c r="P19" i="3"/>
  <c r="I4" i="8" s="1"/>
  <c r="P48" i="3"/>
  <c r="I5" i="12" s="1"/>
  <c r="P20" i="3"/>
  <c r="I5" i="8" s="1"/>
  <c r="Q9" i="3"/>
  <c r="I1" i="17"/>
  <c r="I1" i="15"/>
  <c r="I1" i="13"/>
  <c r="I1" i="11"/>
  <c r="I1" i="9"/>
  <c r="I1" i="18"/>
  <c r="I1" i="16"/>
  <c r="I1" i="14"/>
  <c r="I1" i="12"/>
  <c r="I1" i="10"/>
  <c r="I1" i="2"/>
  <c r="I1" i="8"/>
  <c r="P12" i="3"/>
  <c r="I4" i="2" s="1"/>
  <c r="F21" i="3"/>
  <c r="F17" i="3"/>
  <c r="I84" i="3"/>
  <c r="I83" i="3"/>
  <c r="I80" i="3"/>
  <c r="I28" i="3"/>
  <c r="I26" i="3"/>
  <c r="Q14" i="3" l="1"/>
  <c r="Q36" i="3"/>
  <c r="J7" i="10" s="1"/>
  <c r="Q37" i="3"/>
  <c r="J8" i="10" s="1"/>
  <c r="Q58" i="3"/>
  <c r="J8" i="13" s="1"/>
  <c r="Q64" i="3"/>
  <c r="J7" i="14" s="1"/>
  <c r="Q43" i="3"/>
  <c r="J7" i="11" s="1"/>
  <c r="Q51" i="3"/>
  <c r="J8" i="12" s="1"/>
  <c r="Q57" i="3"/>
  <c r="J7" i="13" s="1"/>
  <c r="Q44" i="3"/>
  <c r="J8" i="11" s="1"/>
  <c r="Q50" i="3"/>
  <c r="J7" i="12" s="1"/>
  <c r="Q85" i="3"/>
  <c r="J7" i="17" s="1"/>
  <c r="Q72" i="3"/>
  <c r="J8" i="15" s="1"/>
  <c r="Q78" i="3"/>
  <c r="J7" i="16" s="1"/>
  <c r="Q65" i="3"/>
  <c r="J8" i="14" s="1"/>
  <c r="Q71" i="3"/>
  <c r="J7" i="15" s="1"/>
  <c r="Q79" i="3"/>
  <c r="J8" i="16" s="1"/>
  <c r="Q92" i="3"/>
  <c r="Q93" i="3"/>
  <c r="Q22" i="3"/>
  <c r="J7" i="8" s="1"/>
  <c r="Q29" i="3"/>
  <c r="J7" i="9" s="1"/>
  <c r="Q15" i="3"/>
  <c r="J7" i="2" s="1"/>
  <c r="Q30" i="3"/>
  <c r="J8" i="9" s="1"/>
  <c r="Q86" i="3"/>
  <c r="J8" i="17" s="1"/>
  <c r="Q18" i="3"/>
  <c r="Q16" i="3"/>
  <c r="J8" i="2" s="1"/>
  <c r="Q53" i="3"/>
  <c r="J3" i="13" s="1"/>
  <c r="Q91" i="3"/>
  <c r="Q89" i="3"/>
  <c r="Q23" i="3"/>
  <c r="J8" i="8" s="1"/>
  <c r="Q90" i="3"/>
  <c r="Q88" i="3"/>
  <c r="Q87" i="3"/>
  <c r="Q42" i="3"/>
  <c r="J6" i="11" s="1"/>
  <c r="Q52" i="3"/>
  <c r="J2" i="13" s="1"/>
  <c r="Q46" i="3"/>
  <c r="J3" i="12" s="1"/>
  <c r="Q62" i="3"/>
  <c r="J5" i="14" s="1"/>
  <c r="Q41" i="3"/>
  <c r="J5" i="11" s="1"/>
  <c r="Q70" i="3"/>
  <c r="J6" i="15" s="1"/>
  <c r="Q66" i="3"/>
  <c r="J2" i="15" s="1"/>
  <c r="Q76" i="3"/>
  <c r="J5" i="16" s="1"/>
  <c r="Q82" i="3"/>
  <c r="J4" i="17" s="1"/>
  <c r="Q75" i="3"/>
  <c r="J4" i="16" s="1"/>
  <c r="Q61" i="3"/>
  <c r="J4" i="14" s="1"/>
  <c r="Q38" i="3"/>
  <c r="J2" i="11" s="1"/>
  <c r="Q34" i="3"/>
  <c r="J5" i="10" s="1"/>
  <c r="Q45" i="3"/>
  <c r="J2" i="12" s="1"/>
  <c r="Q27" i="3"/>
  <c r="J5" i="9" s="1"/>
  <c r="Q73" i="3"/>
  <c r="J2" i="16" s="1"/>
  <c r="Q59" i="3"/>
  <c r="J2" i="14" s="1"/>
  <c r="Q67" i="3"/>
  <c r="J3" i="15" s="1"/>
  <c r="Q40" i="3"/>
  <c r="J4" i="11" s="1"/>
  <c r="Q68" i="3"/>
  <c r="J4" i="15" s="1"/>
  <c r="Q56" i="3"/>
  <c r="J6" i="13" s="1"/>
  <c r="Q47" i="3"/>
  <c r="J4" i="12" s="1"/>
  <c r="Q74" i="3"/>
  <c r="J3" i="16" s="1"/>
  <c r="Q60" i="3"/>
  <c r="J3" i="14" s="1"/>
  <c r="Q55" i="3"/>
  <c r="J5" i="13" s="1"/>
  <c r="Q48" i="3"/>
  <c r="J5" i="12" s="1"/>
  <c r="Q39" i="3"/>
  <c r="J3" i="11" s="1"/>
  <c r="Q63" i="3"/>
  <c r="J6" i="14" s="1"/>
  <c r="Q49" i="3"/>
  <c r="J6" i="12" s="1"/>
  <c r="Q69" i="3"/>
  <c r="J5" i="15" s="1"/>
  <c r="Q19" i="3"/>
  <c r="J4" i="8" s="1"/>
  <c r="Q77" i="3"/>
  <c r="J6" i="16" s="1"/>
  <c r="Q54" i="3"/>
  <c r="J4" i="13" s="1"/>
  <c r="Q20" i="3"/>
  <c r="J5" i="8" s="1"/>
  <c r="B2" i="9"/>
  <c r="R9" i="3"/>
  <c r="J1" i="17"/>
  <c r="J1" i="15"/>
  <c r="J1" i="13"/>
  <c r="J1" i="11"/>
  <c r="J1" i="9"/>
  <c r="J1" i="12"/>
  <c r="J1" i="18"/>
  <c r="J1" i="10"/>
  <c r="J1" i="2"/>
  <c r="J1" i="8"/>
  <c r="J1" i="16"/>
  <c r="J1" i="14"/>
  <c r="Q12" i="3"/>
  <c r="J4" i="2" s="1"/>
  <c r="G25" i="3"/>
  <c r="G26" i="3"/>
  <c r="G28" i="3"/>
  <c r="G31" i="3"/>
  <c r="J31" i="3" s="1"/>
  <c r="G32" i="3"/>
  <c r="G81" i="3"/>
  <c r="G24" i="3"/>
  <c r="G33" i="3"/>
  <c r="G83" i="3"/>
  <c r="G80" i="3"/>
  <c r="G35" i="3"/>
  <c r="G84" i="3"/>
  <c r="R24" i="3" l="1"/>
  <c r="L24" i="3"/>
  <c r="M24" i="3"/>
  <c r="F2" i="9" s="1"/>
  <c r="N24" i="3"/>
  <c r="G2" i="9" s="1"/>
  <c r="Q24" i="3"/>
  <c r="J2" i="9" s="1"/>
  <c r="O24" i="3"/>
  <c r="K24" i="3"/>
  <c r="D2" i="9" s="1"/>
  <c r="P24" i="3"/>
  <c r="I2" i="9" s="1"/>
  <c r="L31" i="3"/>
  <c r="E2" i="10" s="1"/>
  <c r="M31" i="3"/>
  <c r="N31" i="3"/>
  <c r="G2" i="10" s="1"/>
  <c r="O31" i="3"/>
  <c r="H2" i="10" s="1"/>
  <c r="C2" i="10"/>
  <c r="K31" i="3"/>
  <c r="D2" i="10" s="1"/>
  <c r="P31" i="3"/>
  <c r="I2" i="10" s="1"/>
  <c r="Q31" i="3"/>
  <c r="J2" i="10" s="1"/>
  <c r="R31" i="3"/>
  <c r="F2" i="10"/>
  <c r="R14" i="3"/>
  <c r="C2" i="9"/>
  <c r="K2" i="9"/>
  <c r="E2" i="9"/>
  <c r="K80" i="3"/>
  <c r="D2" i="17" s="1"/>
  <c r="L80" i="3"/>
  <c r="E2" i="17" s="1"/>
  <c r="R80" i="3"/>
  <c r="K2" i="17" s="1"/>
  <c r="M80" i="3"/>
  <c r="F2" i="17" s="1"/>
  <c r="P80" i="3"/>
  <c r="I2" i="17" s="1"/>
  <c r="J80" i="3"/>
  <c r="C2" i="17" s="1"/>
  <c r="Q80" i="3"/>
  <c r="J2" i="17" s="1"/>
  <c r="N80" i="3"/>
  <c r="G2" i="17" s="1"/>
  <c r="O80" i="3"/>
  <c r="H2" i="17" s="1"/>
  <c r="R36" i="3"/>
  <c r="K7" i="10" s="1"/>
  <c r="R37" i="3"/>
  <c r="K8" i="10" s="1"/>
  <c r="K35" i="3"/>
  <c r="D6" i="10" s="1"/>
  <c r="O35" i="3"/>
  <c r="H6" i="10" s="1"/>
  <c r="L35" i="3"/>
  <c r="E6" i="10" s="1"/>
  <c r="P35" i="3"/>
  <c r="I6" i="10" s="1"/>
  <c r="M35" i="3"/>
  <c r="F6" i="10" s="1"/>
  <c r="Q35" i="3"/>
  <c r="J6" i="10" s="1"/>
  <c r="J35" i="3"/>
  <c r="C6" i="10" s="1"/>
  <c r="N35" i="3"/>
  <c r="G6" i="10" s="1"/>
  <c r="R35" i="3"/>
  <c r="K6" i="10" s="1"/>
  <c r="R44" i="3"/>
  <c r="K8" i="11" s="1"/>
  <c r="R50" i="3"/>
  <c r="K7" i="12" s="1"/>
  <c r="R58" i="3"/>
  <c r="K8" i="13" s="1"/>
  <c r="R64" i="3"/>
  <c r="K7" i="14" s="1"/>
  <c r="R43" i="3"/>
  <c r="K7" i="11" s="1"/>
  <c r="R51" i="3"/>
  <c r="K8" i="12" s="1"/>
  <c r="R57" i="3"/>
  <c r="K7" i="13" s="1"/>
  <c r="R65" i="3"/>
  <c r="K8" i="14" s="1"/>
  <c r="R71" i="3"/>
  <c r="K7" i="15" s="1"/>
  <c r="R79" i="3"/>
  <c r="K8" i="16" s="1"/>
  <c r="R85" i="3"/>
  <c r="K7" i="17" s="1"/>
  <c r="R72" i="3"/>
  <c r="K8" i="15" s="1"/>
  <c r="R78" i="3"/>
  <c r="K7" i="16" s="1"/>
  <c r="R92" i="3"/>
  <c r="R93" i="3"/>
  <c r="R22" i="3"/>
  <c r="K7" i="8" s="1"/>
  <c r="R30" i="3"/>
  <c r="K8" i="9" s="1"/>
  <c r="R86" i="3"/>
  <c r="K8" i="17" s="1"/>
  <c r="R29" i="3"/>
  <c r="K7" i="9" s="1"/>
  <c r="R15" i="3"/>
  <c r="K7" i="2" s="1"/>
  <c r="R18" i="3"/>
  <c r="R16" i="3"/>
  <c r="K8" i="2" s="1"/>
  <c r="R23" i="3"/>
  <c r="K8" i="8" s="1"/>
  <c r="R87" i="3"/>
  <c r="R53" i="3"/>
  <c r="K3" i="13" s="1"/>
  <c r="R52" i="3"/>
  <c r="K2" i="13" s="1"/>
  <c r="R91" i="3"/>
  <c r="R89" i="3"/>
  <c r="R90" i="3"/>
  <c r="R88" i="3"/>
  <c r="R42" i="3"/>
  <c r="K6" i="11" s="1"/>
  <c r="R61" i="3"/>
  <c r="K4" i="14" s="1"/>
  <c r="R76" i="3"/>
  <c r="K5" i="16" s="1"/>
  <c r="R62" i="3"/>
  <c r="K5" i="14" s="1"/>
  <c r="R46" i="3"/>
  <c r="K3" i="12" s="1"/>
  <c r="R70" i="3"/>
  <c r="K6" i="15" s="1"/>
  <c r="R41" i="3"/>
  <c r="K5" i="11" s="1"/>
  <c r="R82" i="3"/>
  <c r="K4" i="17" s="1"/>
  <c r="R75" i="3"/>
  <c r="K4" i="16" s="1"/>
  <c r="R66" i="3"/>
  <c r="K2" i="15" s="1"/>
  <c r="R47" i="3"/>
  <c r="K4" i="12" s="1"/>
  <c r="R69" i="3"/>
  <c r="K5" i="15" s="1"/>
  <c r="R73" i="3"/>
  <c r="K2" i="16" s="1"/>
  <c r="R59" i="3"/>
  <c r="K2" i="14" s="1"/>
  <c r="R54" i="3"/>
  <c r="K4" i="13" s="1"/>
  <c r="R38" i="3"/>
  <c r="K2" i="11" s="1"/>
  <c r="R45" i="3"/>
  <c r="K2" i="12" s="1"/>
  <c r="R27" i="3"/>
  <c r="K5" i="9" s="1"/>
  <c r="R39" i="3"/>
  <c r="K3" i="11" s="1"/>
  <c r="R77" i="3"/>
  <c r="K6" i="16" s="1"/>
  <c r="R56" i="3"/>
  <c r="K6" i="13" s="1"/>
  <c r="R67" i="3"/>
  <c r="K3" i="15" s="1"/>
  <c r="R40" i="3"/>
  <c r="K4" i="11" s="1"/>
  <c r="R60" i="3"/>
  <c r="K3" i="14" s="1"/>
  <c r="R48" i="3"/>
  <c r="K5" i="12" s="1"/>
  <c r="R68" i="3"/>
  <c r="K4" i="15" s="1"/>
  <c r="R34" i="3"/>
  <c r="K5" i="10" s="1"/>
  <c r="R49" i="3"/>
  <c r="K6" i="12" s="1"/>
  <c r="R74" i="3"/>
  <c r="K3" i="16" s="1"/>
  <c r="R55" i="3"/>
  <c r="K5" i="13" s="1"/>
  <c r="R19" i="3"/>
  <c r="K4" i="8" s="1"/>
  <c r="R63" i="3"/>
  <c r="K6" i="14" s="1"/>
  <c r="R20" i="3"/>
  <c r="K5" i="8" s="1"/>
  <c r="J32" i="3"/>
  <c r="C3" i="10" s="1"/>
  <c r="N32" i="3"/>
  <c r="G3" i="10" s="1"/>
  <c r="R32" i="3"/>
  <c r="K3" i="10" s="1"/>
  <c r="K32" i="3"/>
  <c r="D3" i="10" s="1"/>
  <c r="O32" i="3"/>
  <c r="H3" i="10" s="1"/>
  <c r="L32" i="3"/>
  <c r="E3" i="10" s="1"/>
  <c r="P32" i="3"/>
  <c r="I3" i="10" s="1"/>
  <c r="M32" i="3"/>
  <c r="F3" i="10" s="1"/>
  <c r="Q32" i="3"/>
  <c r="J3" i="10" s="1"/>
  <c r="L33" i="3"/>
  <c r="E4" i="10" s="1"/>
  <c r="P33" i="3"/>
  <c r="I4" i="10" s="1"/>
  <c r="M33" i="3"/>
  <c r="F4" i="10" s="1"/>
  <c r="Q33" i="3"/>
  <c r="J4" i="10" s="1"/>
  <c r="J33" i="3"/>
  <c r="C4" i="10" s="1"/>
  <c r="N33" i="3"/>
  <c r="G4" i="10" s="1"/>
  <c r="R33" i="3"/>
  <c r="K4" i="10" s="1"/>
  <c r="K33" i="3"/>
  <c r="D4" i="10" s="1"/>
  <c r="O33" i="3"/>
  <c r="H4" i="10" s="1"/>
  <c r="K2" i="10"/>
  <c r="M84" i="3"/>
  <c r="F6" i="17" s="1"/>
  <c r="Q84" i="3"/>
  <c r="J6" i="17" s="1"/>
  <c r="J84" i="3"/>
  <c r="C6" i="17" s="1"/>
  <c r="N84" i="3"/>
  <c r="G6" i="17" s="1"/>
  <c r="R84" i="3"/>
  <c r="K6" i="17" s="1"/>
  <c r="K84" i="3"/>
  <c r="D6" i="17" s="1"/>
  <c r="O84" i="3"/>
  <c r="H6" i="17" s="1"/>
  <c r="L84" i="3"/>
  <c r="E6" i="17" s="1"/>
  <c r="P84" i="3"/>
  <c r="I6" i="17" s="1"/>
  <c r="H2" i="9"/>
  <c r="J28" i="3"/>
  <c r="C6" i="9" s="1"/>
  <c r="N28" i="3"/>
  <c r="G6" i="9" s="1"/>
  <c r="R28" i="3"/>
  <c r="K6" i="9" s="1"/>
  <c r="K28" i="3"/>
  <c r="D6" i="9" s="1"/>
  <c r="O28" i="3"/>
  <c r="H6" i="9" s="1"/>
  <c r="L28" i="3"/>
  <c r="E6" i="9" s="1"/>
  <c r="P28" i="3"/>
  <c r="I6" i="9" s="1"/>
  <c r="M28" i="3"/>
  <c r="F6" i="9" s="1"/>
  <c r="Q28" i="3"/>
  <c r="J6" i="9" s="1"/>
  <c r="K81" i="3"/>
  <c r="D3" i="17" s="1"/>
  <c r="O81" i="3"/>
  <c r="H3" i="17" s="1"/>
  <c r="L81" i="3"/>
  <c r="E3" i="17" s="1"/>
  <c r="P81" i="3"/>
  <c r="I3" i="17" s="1"/>
  <c r="M81" i="3"/>
  <c r="F3" i="17" s="1"/>
  <c r="Q81" i="3"/>
  <c r="J3" i="17" s="1"/>
  <c r="J81" i="3"/>
  <c r="C3" i="17" s="1"/>
  <c r="N81" i="3"/>
  <c r="G3" i="17" s="1"/>
  <c r="R81" i="3"/>
  <c r="K3" i="17" s="1"/>
  <c r="J26" i="3"/>
  <c r="C4" i="9" s="1"/>
  <c r="N26" i="3"/>
  <c r="G4" i="9" s="1"/>
  <c r="R26" i="3"/>
  <c r="K4" i="9" s="1"/>
  <c r="K26" i="3"/>
  <c r="D4" i="9" s="1"/>
  <c r="O26" i="3"/>
  <c r="H4" i="9" s="1"/>
  <c r="L26" i="3"/>
  <c r="E4" i="9" s="1"/>
  <c r="P26" i="3"/>
  <c r="I4" i="9" s="1"/>
  <c r="M26" i="3"/>
  <c r="F4" i="9" s="1"/>
  <c r="Q26" i="3"/>
  <c r="J4" i="9" s="1"/>
  <c r="K83" i="3"/>
  <c r="D5" i="17" s="1"/>
  <c r="O83" i="3"/>
  <c r="H5" i="17" s="1"/>
  <c r="L83" i="3"/>
  <c r="E5" i="17" s="1"/>
  <c r="P83" i="3"/>
  <c r="I5" i="17" s="1"/>
  <c r="M83" i="3"/>
  <c r="F5" i="17" s="1"/>
  <c r="Q83" i="3"/>
  <c r="J5" i="17" s="1"/>
  <c r="J83" i="3"/>
  <c r="C5" i="17" s="1"/>
  <c r="N83" i="3"/>
  <c r="G5" i="17" s="1"/>
  <c r="R83" i="3"/>
  <c r="K5" i="17" s="1"/>
  <c r="L25" i="3"/>
  <c r="E3" i="9" s="1"/>
  <c r="P25" i="3"/>
  <c r="I3" i="9" s="1"/>
  <c r="M25" i="3"/>
  <c r="F3" i="9" s="1"/>
  <c r="Q25" i="3"/>
  <c r="J3" i="9" s="1"/>
  <c r="J25" i="3"/>
  <c r="C3" i="9" s="1"/>
  <c r="N25" i="3"/>
  <c r="G3" i="9" s="1"/>
  <c r="R25" i="3"/>
  <c r="K3" i="9" s="1"/>
  <c r="K25" i="3"/>
  <c r="D3" i="9" s="1"/>
  <c r="O25" i="3"/>
  <c r="H3" i="9" s="1"/>
  <c r="S9" i="3"/>
  <c r="K1" i="18"/>
  <c r="K1" i="16"/>
  <c r="K1" i="14"/>
  <c r="K1" i="12"/>
  <c r="K1" i="10"/>
  <c r="K1" i="17"/>
  <c r="K1" i="15"/>
  <c r="K1" i="13"/>
  <c r="K1" i="11"/>
  <c r="K1" i="9"/>
  <c r="K1" i="8"/>
  <c r="K1" i="2"/>
  <c r="R12" i="3"/>
  <c r="K4" i="2" s="1"/>
  <c r="B4" i="10"/>
  <c r="B2" i="10"/>
  <c r="G13" i="3"/>
  <c r="B6" i="9"/>
  <c r="G21" i="3"/>
  <c r="B4" i="9"/>
  <c r="B2" i="17"/>
  <c r="B3" i="17"/>
  <c r="B6" i="17"/>
  <c r="G11" i="3"/>
  <c r="J11" i="3" s="1"/>
  <c r="B5" i="17"/>
  <c r="B3" i="10"/>
  <c r="G10" i="3"/>
  <c r="L10" i="3" s="1"/>
  <c r="B6" i="10"/>
  <c r="G17" i="3"/>
  <c r="B3" i="9"/>
  <c r="N10" i="3" l="1"/>
  <c r="O10" i="3"/>
  <c r="H2" i="2" s="1"/>
  <c r="P10" i="3"/>
  <c r="I2" i="2" s="1"/>
  <c r="Q10" i="3"/>
  <c r="J2" i="2" s="1"/>
  <c r="M10" i="3"/>
  <c r="F2" i="2" s="1"/>
  <c r="R10" i="3"/>
  <c r="K2" i="2" s="1"/>
  <c r="S10" i="3"/>
  <c r="L2" i="2" s="1"/>
  <c r="S24" i="3"/>
  <c r="L2" i="9" s="1"/>
  <c r="S31" i="3"/>
  <c r="E2" i="2"/>
  <c r="G2" i="2"/>
  <c r="D2" i="2"/>
  <c r="S80" i="3"/>
  <c r="L2" i="17" s="1"/>
  <c r="L2" i="10"/>
  <c r="S14" i="3"/>
  <c r="L6" i="2" s="1"/>
  <c r="Q17" i="3"/>
  <c r="J2" i="8" s="1"/>
  <c r="R17" i="3"/>
  <c r="K2" i="8" s="1"/>
  <c r="K17" i="3"/>
  <c r="D2" i="8" s="1"/>
  <c r="S17" i="3"/>
  <c r="L2" i="8" s="1"/>
  <c r="P17" i="3"/>
  <c r="I2" i="8" s="1"/>
  <c r="L17" i="3"/>
  <c r="E2" i="8" s="1"/>
  <c r="J17" i="3"/>
  <c r="C2" i="8" s="1"/>
  <c r="M17" i="3"/>
  <c r="F2" i="8" s="1"/>
  <c r="N17" i="3"/>
  <c r="G2" i="8" s="1"/>
  <c r="O17" i="3"/>
  <c r="H2" i="8" s="1"/>
  <c r="C2" i="2"/>
  <c r="S35" i="3"/>
  <c r="L6" i="10" s="1"/>
  <c r="S36" i="3"/>
  <c r="L7" i="10" s="1"/>
  <c r="S37" i="3"/>
  <c r="L8" i="10" s="1"/>
  <c r="S28" i="3"/>
  <c r="L6" i="9" s="1"/>
  <c r="S83" i="3"/>
  <c r="L5" i="17" s="1"/>
  <c r="S26" i="3"/>
  <c r="L4" i="9" s="1"/>
  <c r="S32" i="3"/>
  <c r="L3" i="10" s="1"/>
  <c r="S57" i="3"/>
  <c r="L7" i="13" s="1"/>
  <c r="S44" i="3"/>
  <c r="L8" i="11" s="1"/>
  <c r="S50" i="3"/>
  <c r="L7" i="12" s="1"/>
  <c r="S58" i="3"/>
  <c r="L8" i="13" s="1"/>
  <c r="S43" i="3"/>
  <c r="L7" i="11" s="1"/>
  <c r="S51" i="3"/>
  <c r="L8" i="12" s="1"/>
  <c r="S65" i="3"/>
  <c r="L8" i="14" s="1"/>
  <c r="S71" i="3"/>
  <c r="L7" i="15" s="1"/>
  <c r="S79" i="3"/>
  <c r="L8" i="16" s="1"/>
  <c r="S85" i="3"/>
  <c r="L7" i="17" s="1"/>
  <c r="S64" i="3"/>
  <c r="L7" i="14" s="1"/>
  <c r="S72" i="3"/>
  <c r="L8" i="15" s="1"/>
  <c r="S78" i="3"/>
  <c r="L7" i="16" s="1"/>
  <c r="S93" i="3"/>
  <c r="S92" i="3"/>
  <c r="S22" i="3"/>
  <c r="L7" i="8" s="1"/>
  <c r="S86" i="3"/>
  <c r="L8" i="17" s="1"/>
  <c r="S30" i="3"/>
  <c r="L8" i="9" s="1"/>
  <c r="S29" i="3"/>
  <c r="L7" i="9" s="1"/>
  <c r="S15" i="3"/>
  <c r="L7" i="2" s="1"/>
  <c r="S18" i="3"/>
  <c r="L3" i="8" s="1"/>
  <c r="S16" i="3"/>
  <c r="L8" i="2" s="1"/>
  <c r="S23" i="3"/>
  <c r="L8" i="8" s="1"/>
  <c r="S90" i="3"/>
  <c r="S42" i="3"/>
  <c r="L6" i="11" s="1"/>
  <c r="S88" i="3"/>
  <c r="S87" i="3"/>
  <c r="S91" i="3"/>
  <c r="S53" i="3"/>
  <c r="L3" i="13" s="1"/>
  <c r="S89" i="3"/>
  <c r="S76" i="3"/>
  <c r="L5" i="16" s="1"/>
  <c r="S52" i="3"/>
  <c r="L2" i="13" s="1"/>
  <c r="S61" i="3"/>
  <c r="L4" i="14" s="1"/>
  <c r="S56" i="3"/>
  <c r="L6" i="13" s="1"/>
  <c r="S62" i="3"/>
  <c r="L5" i="14" s="1"/>
  <c r="S82" i="3"/>
  <c r="L4" i="17" s="1"/>
  <c r="S75" i="3"/>
  <c r="L4" i="16" s="1"/>
  <c r="S70" i="3"/>
  <c r="L6" i="15" s="1"/>
  <c r="S66" i="3"/>
  <c r="L2" i="15" s="1"/>
  <c r="S46" i="3"/>
  <c r="L3" i="12" s="1"/>
  <c r="S41" i="3"/>
  <c r="L5" i="11" s="1"/>
  <c r="S47" i="3"/>
  <c r="L4" i="12" s="1"/>
  <c r="S34" i="3"/>
  <c r="L5" i="10" s="1"/>
  <c r="S49" i="3"/>
  <c r="L6" i="12" s="1"/>
  <c r="S74" i="3"/>
  <c r="L3" i="16" s="1"/>
  <c r="S73" i="3"/>
  <c r="L2" i="16" s="1"/>
  <c r="S63" i="3"/>
  <c r="L6" i="14" s="1"/>
  <c r="S45" i="3"/>
  <c r="L2" i="12" s="1"/>
  <c r="S40" i="3"/>
  <c r="L4" i="11" s="1"/>
  <c r="S69" i="3"/>
  <c r="L5" i="15" s="1"/>
  <c r="S48" i="3"/>
  <c r="L5" i="12" s="1"/>
  <c r="S68" i="3"/>
  <c r="L4" i="15" s="1"/>
  <c r="S59" i="3"/>
  <c r="L2" i="14" s="1"/>
  <c r="S54" i="3"/>
  <c r="L4" i="13" s="1"/>
  <c r="S38" i="3"/>
  <c r="L2" i="11" s="1"/>
  <c r="S27" i="3"/>
  <c r="L5" i="9" s="1"/>
  <c r="S19" i="3"/>
  <c r="L4" i="8" s="1"/>
  <c r="S39" i="3"/>
  <c r="L3" i="11" s="1"/>
  <c r="S67" i="3"/>
  <c r="L3" i="15" s="1"/>
  <c r="S60" i="3"/>
  <c r="L3" i="14" s="1"/>
  <c r="S55" i="3"/>
  <c r="L5" i="13" s="1"/>
  <c r="S77" i="3"/>
  <c r="L6" i="16" s="1"/>
  <c r="S20" i="3"/>
  <c r="L5" i="8" s="1"/>
  <c r="S84" i="3"/>
  <c r="L6" i="17" s="1"/>
  <c r="S25" i="3"/>
  <c r="L3" i="9" s="1"/>
  <c r="S81" i="3"/>
  <c r="L3" i="17" s="1"/>
  <c r="S33" i="3"/>
  <c r="L4" i="10" s="1"/>
  <c r="J21" i="3"/>
  <c r="C6" i="8" s="1"/>
  <c r="N21" i="3"/>
  <c r="G6" i="8" s="1"/>
  <c r="R21" i="3"/>
  <c r="K6" i="8" s="1"/>
  <c r="M21" i="3"/>
  <c r="F6" i="8" s="1"/>
  <c r="K21" i="3"/>
  <c r="D6" i="8" s="1"/>
  <c r="O21" i="3"/>
  <c r="H6" i="8" s="1"/>
  <c r="S21" i="3"/>
  <c r="L6" i="8" s="1"/>
  <c r="Q21" i="3"/>
  <c r="J6" i="8" s="1"/>
  <c r="L21" i="3"/>
  <c r="E6" i="8" s="1"/>
  <c r="P21" i="3"/>
  <c r="I6" i="8" s="1"/>
  <c r="T9" i="3"/>
  <c r="L1" i="18"/>
  <c r="L1" i="16"/>
  <c r="L1" i="14"/>
  <c r="L1" i="12"/>
  <c r="L1" i="10"/>
  <c r="L1" i="13"/>
  <c r="L1" i="15"/>
  <c r="L1" i="11"/>
  <c r="L1" i="8"/>
  <c r="L1" i="17"/>
  <c r="L1" i="9"/>
  <c r="L1" i="2"/>
  <c r="S12" i="3"/>
  <c r="L4" i="2" s="1"/>
  <c r="K11" i="3"/>
  <c r="D3" i="2" s="1"/>
  <c r="S11" i="3"/>
  <c r="L3" i="2" s="1"/>
  <c r="L11" i="3"/>
  <c r="E3" i="2" s="1"/>
  <c r="M11" i="3"/>
  <c r="F3" i="2" s="1"/>
  <c r="N11" i="3"/>
  <c r="G3" i="2" s="1"/>
  <c r="O11" i="3"/>
  <c r="H3" i="2" s="1"/>
  <c r="C3" i="2"/>
  <c r="P11" i="3"/>
  <c r="I3" i="2" s="1"/>
  <c r="Q11" i="3"/>
  <c r="J3" i="2" s="1"/>
  <c r="R11" i="3"/>
  <c r="K3" i="2" s="1"/>
  <c r="P13" i="3"/>
  <c r="I5" i="2" s="1"/>
  <c r="Q13" i="3"/>
  <c r="J5" i="2" s="1"/>
  <c r="J13" i="3"/>
  <c r="C5" i="2" s="1"/>
  <c r="R13" i="3"/>
  <c r="K5" i="2" s="1"/>
  <c r="K13" i="3"/>
  <c r="D5" i="2" s="1"/>
  <c r="S13" i="3"/>
  <c r="L5" i="2" s="1"/>
  <c r="L13" i="3"/>
  <c r="E5" i="2" s="1"/>
  <c r="M13" i="3"/>
  <c r="F5" i="2" s="1"/>
  <c r="O13" i="3"/>
  <c r="H5" i="2" s="1"/>
  <c r="N13" i="3"/>
  <c r="G5" i="2" s="1"/>
  <c r="I6" i="2"/>
  <c r="J6" i="2"/>
  <c r="K6" i="2"/>
  <c r="D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6" i="8"/>
  <c r="B2" i="8"/>
  <c r="T10" i="3" l="1"/>
  <c r="M2" i="2" s="1"/>
  <c r="T24" i="3"/>
  <c r="M2" i="9" s="1"/>
  <c r="T31" i="3"/>
  <c r="M2" i="10" s="1"/>
  <c r="T17" i="3"/>
  <c r="M2" i="8" s="1"/>
  <c r="T13" i="3"/>
  <c r="M5" i="2" s="1"/>
  <c r="T14" i="3"/>
  <c r="M6" i="2" s="1"/>
  <c r="T80" i="3"/>
  <c r="M2" i="17" s="1"/>
  <c r="T36" i="3"/>
  <c r="M7" i="10" s="1"/>
  <c r="T37" i="3"/>
  <c r="M8" i="10" s="1"/>
  <c r="T11" i="3"/>
  <c r="M3" i="2" s="1"/>
  <c r="T35" i="3"/>
  <c r="M6" i="10" s="1"/>
  <c r="T32" i="3"/>
  <c r="M3" i="10" s="1"/>
  <c r="T28" i="3"/>
  <c r="M6" i="9" s="1"/>
  <c r="T25" i="3"/>
  <c r="M3" i="9" s="1"/>
  <c r="T29" i="3"/>
  <c r="M7" i="9" s="1"/>
  <c r="T43" i="3"/>
  <c r="M7" i="11" s="1"/>
  <c r="T51" i="3"/>
  <c r="M8" i="12" s="1"/>
  <c r="T57" i="3"/>
  <c r="M7" i="13" s="1"/>
  <c r="T44" i="3"/>
  <c r="M8" i="11" s="1"/>
  <c r="T50" i="3"/>
  <c r="M7" i="12" s="1"/>
  <c r="T58" i="3"/>
  <c r="M8" i="13" s="1"/>
  <c r="T64" i="3"/>
  <c r="M7" i="14" s="1"/>
  <c r="T72" i="3"/>
  <c r="M8" i="15" s="1"/>
  <c r="T78" i="3"/>
  <c r="M7" i="16" s="1"/>
  <c r="T86" i="3"/>
  <c r="M8" i="17" s="1"/>
  <c r="T65" i="3"/>
  <c r="M8" i="14" s="1"/>
  <c r="T71" i="3"/>
  <c r="M7" i="15" s="1"/>
  <c r="T79" i="3"/>
  <c r="M8" i="16" s="1"/>
  <c r="T85" i="3"/>
  <c r="M7" i="17" s="1"/>
  <c r="T93" i="3"/>
  <c r="T92" i="3"/>
  <c r="T22" i="3"/>
  <c r="M7" i="8" s="1"/>
  <c r="T30" i="3"/>
  <c r="M8" i="9" s="1"/>
  <c r="T15" i="3"/>
  <c r="M7" i="2" s="1"/>
  <c r="T18" i="3"/>
  <c r="M3" i="8" s="1"/>
  <c r="T16" i="3"/>
  <c r="M8" i="2" s="1"/>
  <c r="T23" i="3"/>
  <c r="M8" i="8" s="1"/>
  <c r="T90" i="3"/>
  <c r="T53" i="3"/>
  <c r="M3" i="13" s="1"/>
  <c r="T91" i="3"/>
  <c r="T89" i="3"/>
  <c r="T88" i="3"/>
  <c r="T87" i="3"/>
  <c r="T42" i="3"/>
  <c r="M6" i="11" s="1"/>
  <c r="T76" i="3"/>
  <c r="M5" i="16" s="1"/>
  <c r="T61" i="3"/>
  <c r="M4" i="14" s="1"/>
  <c r="T52" i="3"/>
  <c r="M2" i="13" s="1"/>
  <c r="T46" i="3"/>
  <c r="M3" i="12" s="1"/>
  <c r="T75" i="3"/>
  <c r="M4" i="16" s="1"/>
  <c r="T62" i="3"/>
  <c r="M5" i="14" s="1"/>
  <c r="T41" i="3"/>
  <c r="M5" i="11" s="1"/>
  <c r="T82" i="3"/>
  <c r="M4" i="17" s="1"/>
  <c r="T70" i="3"/>
  <c r="M6" i="15" s="1"/>
  <c r="T66" i="3"/>
  <c r="M2" i="15" s="1"/>
  <c r="T34" i="3"/>
  <c r="M5" i="10" s="1"/>
  <c r="T49" i="3"/>
  <c r="M6" i="12" s="1"/>
  <c r="T40" i="3"/>
  <c r="M4" i="11" s="1"/>
  <c r="T19" i="3"/>
  <c r="M4" i="8" s="1"/>
  <c r="T48" i="3"/>
  <c r="M5" i="12" s="1"/>
  <c r="T47" i="3"/>
  <c r="M4" i="12" s="1"/>
  <c r="T38" i="3"/>
  <c r="M2" i="11" s="1"/>
  <c r="T69" i="3"/>
  <c r="M5" i="15" s="1"/>
  <c r="T73" i="3"/>
  <c r="M2" i="16" s="1"/>
  <c r="T59" i="3"/>
  <c r="M2" i="14" s="1"/>
  <c r="T54" i="3"/>
  <c r="M4" i="13" s="1"/>
  <c r="T45" i="3"/>
  <c r="M2" i="12" s="1"/>
  <c r="T27" i="3"/>
  <c r="M5" i="9" s="1"/>
  <c r="T77" i="3"/>
  <c r="M6" i="16" s="1"/>
  <c r="T68" i="3"/>
  <c r="M4" i="15" s="1"/>
  <c r="T56" i="3"/>
  <c r="M6" i="13" s="1"/>
  <c r="T67" i="3"/>
  <c r="M3" i="15" s="1"/>
  <c r="T74" i="3"/>
  <c r="M3" i="16" s="1"/>
  <c r="T60" i="3"/>
  <c r="M3" i="14" s="1"/>
  <c r="T55" i="3"/>
  <c r="M5" i="13" s="1"/>
  <c r="T39" i="3"/>
  <c r="M3" i="11" s="1"/>
  <c r="T63" i="3"/>
  <c r="M6" i="14" s="1"/>
  <c r="T20" i="3"/>
  <c r="M5" i="8" s="1"/>
  <c r="T81" i="3"/>
  <c r="M3" i="17" s="1"/>
  <c r="T84" i="3"/>
  <c r="M6" i="17" s="1"/>
  <c r="T33" i="3"/>
  <c r="M4" i="10" s="1"/>
  <c r="T26" i="3"/>
  <c r="M4" i="9" s="1"/>
  <c r="T83" i="3"/>
  <c r="M5" i="17" s="1"/>
  <c r="T21" i="3"/>
  <c r="M6" i="8" s="1"/>
  <c r="U9" i="3"/>
  <c r="M1" i="17"/>
  <c r="M1" i="15"/>
  <c r="M1" i="13"/>
  <c r="M1" i="11"/>
  <c r="M1" i="9"/>
  <c r="M1" i="18"/>
  <c r="M1" i="16"/>
  <c r="M1" i="14"/>
  <c r="M1" i="12"/>
  <c r="M1" i="10"/>
  <c r="M1" i="2"/>
  <c r="M1" i="8"/>
  <c r="T12" i="3"/>
  <c r="M4" i="2" s="1"/>
  <c r="U24" i="3" l="1"/>
  <c r="N2" i="9" s="1"/>
  <c r="U10" i="3"/>
  <c r="N2" i="2" s="1"/>
  <c r="U17" i="3"/>
  <c r="N2" i="8" s="1"/>
  <c r="U31" i="3"/>
  <c r="N2" i="10" s="1"/>
  <c r="U80" i="3"/>
  <c r="N2" i="17" s="1"/>
  <c r="U14" i="3"/>
  <c r="N6" i="2" s="1"/>
  <c r="U36" i="3"/>
  <c r="N7" i="10" s="1"/>
  <c r="U37" i="3"/>
  <c r="N8" i="10" s="1"/>
  <c r="U58" i="3"/>
  <c r="N8" i="13" s="1"/>
  <c r="U64" i="3"/>
  <c r="N7" i="14" s="1"/>
  <c r="U43" i="3"/>
  <c r="N7" i="11" s="1"/>
  <c r="U51" i="3"/>
  <c r="N8" i="12" s="1"/>
  <c r="U57" i="3"/>
  <c r="N7" i="13" s="1"/>
  <c r="U44" i="3"/>
  <c r="N8" i="11" s="1"/>
  <c r="U50" i="3"/>
  <c r="N7" i="12" s="1"/>
  <c r="U85" i="3"/>
  <c r="N7" i="17" s="1"/>
  <c r="U72" i="3"/>
  <c r="N8" i="15" s="1"/>
  <c r="U78" i="3"/>
  <c r="N7" i="16" s="1"/>
  <c r="U65" i="3"/>
  <c r="N8" i="14" s="1"/>
  <c r="U71" i="3"/>
  <c r="N7" i="15" s="1"/>
  <c r="U79" i="3"/>
  <c r="N8" i="16" s="1"/>
  <c r="U92" i="3"/>
  <c r="U22" i="3"/>
  <c r="N7" i="8" s="1"/>
  <c r="U93" i="3"/>
  <c r="U29" i="3"/>
  <c r="N7" i="9" s="1"/>
  <c r="U30" i="3"/>
  <c r="N8" i="9" s="1"/>
  <c r="U86" i="3"/>
  <c r="N8" i="17" s="1"/>
  <c r="U15" i="3"/>
  <c r="N7" i="2" s="1"/>
  <c r="U18" i="3"/>
  <c r="N3" i="8" s="1"/>
  <c r="U23" i="3"/>
  <c r="N8" i="8" s="1"/>
  <c r="U16" i="3"/>
  <c r="N8" i="2" s="1"/>
  <c r="U42" i="3"/>
  <c r="N6" i="11" s="1"/>
  <c r="U53" i="3"/>
  <c r="N3" i="13" s="1"/>
  <c r="U87" i="3"/>
  <c r="U91" i="3"/>
  <c r="U89" i="3"/>
  <c r="U90" i="3"/>
  <c r="U88" i="3"/>
  <c r="U76" i="3"/>
  <c r="N5" i="16" s="1"/>
  <c r="U82" i="3"/>
  <c r="N4" i="17" s="1"/>
  <c r="U61" i="3"/>
  <c r="N4" i="14" s="1"/>
  <c r="U46" i="3"/>
  <c r="N3" i="12" s="1"/>
  <c r="U75" i="3"/>
  <c r="N4" i="16" s="1"/>
  <c r="U62" i="3"/>
  <c r="N5" i="14" s="1"/>
  <c r="U41" i="3"/>
  <c r="N5" i="11" s="1"/>
  <c r="U70" i="3"/>
  <c r="N6" i="15" s="1"/>
  <c r="U52" i="3"/>
  <c r="N2" i="13" s="1"/>
  <c r="U66" i="3"/>
  <c r="N2" i="15" s="1"/>
  <c r="U47" i="3"/>
  <c r="N4" i="12" s="1"/>
  <c r="U49" i="3"/>
  <c r="N6" i="12" s="1"/>
  <c r="U19" i="3"/>
  <c r="N4" i="8" s="1"/>
  <c r="U48" i="3"/>
  <c r="N5" i="12" s="1"/>
  <c r="U77" i="3"/>
  <c r="N6" i="16" s="1"/>
  <c r="U40" i="3"/>
  <c r="N4" i="11" s="1"/>
  <c r="U69" i="3"/>
  <c r="N5" i="15" s="1"/>
  <c r="U73" i="3"/>
  <c r="N2" i="16" s="1"/>
  <c r="U59" i="3"/>
  <c r="N2" i="14" s="1"/>
  <c r="U34" i="3"/>
  <c r="N5" i="10" s="1"/>
  <c r="U45" i="3"/>
  <c r="N2" i="12" s="1"/>
  <c r="U27" i="3"/>
  <c r="N5" i="9" s="1"/>
  <c r="U68" i="3"/>
  <c r="N4" i="15" s="1"/>
  <c r="U56" i="3"/>
  <c r="N6" i="13" s="1"/>
  <c r="U38" i="3"/>
  <c r="N2" i="11" s="1"/>
  <c r="U67" i="3"/>
  <c r="N3" i="15" s="1"/>
  <c r="U74" i="3"/>
  <c r="N3" i="16" s="1"/>
  <c r="U60" i="3"/>
  <c r="N3" i="14" s="1"/>
  <c r="U55" i="3"/>
  <c r="N5" i="13" s="1"/>
  <c r="U39" i="3"/>
  <c r="N3" i="11" s="1"/>
  <c r="U63" i="3"/>
  <c r="N6" i="14" s="1"/>
  <c r="U20" i="3"/>
  <c r="N5" i="8" s="1"/>
  <c r="U54" i="3"/>
  <c r="N4" i="13" s="1"/>
  <c r="U84" i="3"/>
  <c r="N6" i="17" s="1"/>
  <c r="U81" i="3"/>
  <c r="N3" i="17" s="1"/>
  <c r="U33" i="3"/>
  <c r="N4" i="10" s="1"/>
  <c r="U26" i="3"/>
  <c r="N4" i="9" s="1"/>
  <c r="U83" i="3"/>
  <c r="N5" i="17" s="1"/>
  <c r="U28" i="3"/>
  <c r="N6" i="9" s="1"/>
  <c r="U32" i="3"/>
  <c r="N3" i="10" s="1"/>
  <c r="U21" i="3"/>
  <c r="N6" i="8" s="1"/>
  <c r="U35" i="3"/>
  <c r="N6" i="10" s="1"/>
  <c r="U25" i="3"/>
  <c r="N3" i="9" s="1"/>
  <c r="V9" i="3"/>
  <c r="V31" i="3" s="1"/>
  <c r="N1" i="17"/>
  <c r="N1" i="15"/>
  <c r="N1" i="13"/>
  <c r="N1" i="11"/>
  <c r="N1" i="9"/>
  <c r="N1" i="14"/>
  <c r="N1" i="12"/>
  <c r="N1" i="2"/>
  <c r="N1" i="16"/>
  <c r="N1" i="18"/>
  <c r="N1" i="10"/>
  <c r="N1" i="8"/>
  <c r="U12" i="3"/>
  <c r="N4" i="2" s="1"/>
  <c r="U13" i="3"/>
  <c r="N5" i="2" s="1"/>
  <c r="U11" i="3"/>
  <c r="N3" i="2" s="1"/>
  <c r="V24" i="3" l="1"/>
  <c r="O2" i="9" s="1"/>
  <c r="V10" i="3"/>
  <c r="O2" i="10"/>
  <c r="V14" i="3"/>
  <c r="O6" i="2" s="1"/>
  <c r="O2" i="2"/>
  <c r="V80" i="3"/>
  <c r="O2" i="17" s="1"/>
  <c r="V17" i="3"/>
  <c r="O2" i="8" s="1"/>
  <c r="V25" i="3"/>
  <c r="O3" i="9" s="1"/>
  <c r="V32" i="3"/>
  <c r="O3" i="10" s="1"/>
  <c r="V21" i="3"/>
  <c r="O6" i="8" s="1"/>
  <c r="V11" i="3"/>
  <c r="O3" i="2" s="1"/>
  <c r="V35" i="3"/>
  <c r="O6" i="10" s="1"/>
  <c r="V36" i="3"/>
  <c r="O7" i="10" s="1"/>
  <c r="V37" i="3"/>
  <c r="O8" i="10" s="1"/>
  <c r="V44" i="3"/>
  <c r="O8" i="11" s="1"/>
  <c r="V50" i="3"/>
  <c r="O7" i="12" s="1"/>
  <c r="V58" i="3"/>
  <c r="O8" i="13" s="1"/>
  <c r="V64" i="3"/>
  <c r="O7" i="14" s="1"/>
  <c r="V43" i="3"/>
  <c r="O7" i="11" s="1"/>
  <c r="V51" i="3"/>
  <c r="O8" i="12" s="1"/>
  <c r="V57" i="3"/>
  <c r="O7" i="13" s="1"/>
  <c r="V65" i="3"/>
  <c r="O8" i="14" s="1"/>
  <c r="V71" i="3"/>
  <c r="O7" i="15" s="1"/>
  <c r="V79" i="3"/>
  <c r="O8" i="16" s="1"/>
  <c r="V85" i="3"/>
  <c r="O7" i="17" s="1"/>
  <c r="V72" i="3"/>
  <c r="O8" i="15" s="1"/>
  <c r="V78" i="3"/>
  <c r="O7" i="16" s="1"/>
  <c r="V92" i="3"/>
  <c r="V93" i="3"/>
  <c r="V30" i="3"/>
  <c r="O8" i="9" s="1"/>
  <c r="V86" i="3"/>
  <c r="O8" i="17" s="1"/>
  <c r="V22" i="3"/>
  <c r="O7" i="8" s="1"/>
  <c r="V29" i="3"/>
  <c r="O7" i="9" s="1"/>
  <c r="V15" i="3"/>
  <c r="O7" i="2" s="1"/>
  <c r="V18" i="3"/>
  <c r="O3" i="8" s="1"/>
  <c r="V23" i="3"/>
  <c r="O8" i="8" s="1"/>
  <c r="V16" i="3"/>
  <c r="O8" i="2" s="1"/>
  <c r="V90" i="3"/>
  <c r="V87" i="3"/>
  <c r="V42" i="3"/>
  <c r="O6" i="11" s="1"/>
  <c r="V88" i="3"/>
  <c r="V53" i="3"/>
  <c r="O3" i="13" s="1"/>
  <c r="V91" i="3"/>
  <c r="V89" i="3"/>
  <c r="V82" i="3"/>
  <c r="O4" i="17" s="1"/>
  <c r="V75" i="3"/>
  <c r="O4" i="16" s="1"/>
  <c r="V66" i="3"/>
  <c r="O2" i="15" s="1"/>
  <c r="V61" i="3"/>
  <c r="O4" i="14" s="1"/>
  <c r="V76" i="3"/>
  <c r="O5" i="16" s="1"/>
  <c r="V62" i="3"/>
  <c r="O5" i="14" s="1"/>
  <c r="V46" i="3"/>
  <c r="O3" i="12" s="1"/>
  <c r="V70" i="3"/>
  <c r="O6" i="15" s="1"/>
  <c r="V52" i="3"/>
  <c r="O2" i="13" s="1"/>
  <c r="V41" i="3"/>
  <c r="O5" i="11" s="1"/>
  <c r="V34" i="3"/>
  <c r="O5" i="10" s="1"/>
  <c r="V49" i="3"/>
  <c r="O6" i="12" s="1"/>
  <c r="V74" i="3"/>
  <c r="O3" i="16" s="1"/>
  <c r="V55" i="3"/>
  <c r="O5" i="13" s="1"/>
  <c r="V73" i="3"/>
  <c r="O2" i="16" s="1"/>
  <c r="V63" i="3"/>
  <c r="O6" i="14" s="1"/>
  <c r="V47" i="3"/>
  <c r="O4" i="12" s="1"/>
  <c r="V69" i="3"/>
  <c r="O5" i="15" s="1"/>
  <c r="V59" i="3"/>
  <c r="O2" i="14" s="1"/>
  <c r="V38" i="3"/>
  <c r="O2" i="11" s="1"/>
  <c r="V45" i="3"/>
  <c r="O2" i="12" s="1"/>
  <c r="V40" i="3"/>
  <c r="O4" i="11" s="1"/>
  <c r="V27" i="3"/>
  <c r="O5" i="9" s="1"/>
  <c r="V39" i="3"/>
  <c r="O3" i="11" s="1"/>
  <c r="V77" i="3"/>
  <c r="O6" i="16" s="1"/>
  <c r="V56" i="3"/>
  <c r="O6" i="13" s="1"/>
  <c r="V67" i="3"/>
  <c r="O3" i="15" s="1"/>
  <c r="V60" i="3"/>
  <c r="O3" i="14" s="1"/>
  <c r="V19" i="3"/>
  <c r="O4" i="8" s="1"/>
  <c r="V48" i="3"/>
  <c r="O5" i="12" s="1"/>
  <c r="V68" i="3"/>
  <c r="O4" i="15" s="1"/>
  <c r="V20" i="3"/>
  <c r="O5" i="8" s="1"/>
  <c r="V54" i="3"/>
  <c r="O4" i="13" s="1"/>
  <c r="V84" i="3"/>
  <c r="O6" i="17" s="1"/>
  <c r="V81" i="3"/>
  <c r="O3" i="17" s="1"/>
  <c r="V26" i="3"/>
  <c r="O4" i="9" s="1"/>
  <c r="V33" i="3"/>
  <c r="O4" i="10" s="1"/>
  <c r="V83" i="3"/>
  <c r="O5" i="17" s="1"/>
  <c r="V28" i="3"/>
  <c r="O6" i="9" s="1"/>
  <c r="W9" i="3"/>
  <c r="O1" i="18"/>
  <c r="O1" i="16"/>
  <c r="O1" i="14"/>
  <c r="O1" i="12"/>
  <c r="O1" i="10"/>
  <c r="O1" i="17"/>
  <c r="O1" i="15"/>
  <c r="O1" i="13"/>
  <c r="O1" i="11"/>
  <c r="O1" i="8"/>
  <c r="O1" i="2"/>
  <c r="O1" i="9"/>
  <c r="V12" i="3"/>
  <c r="O4" i="2" s="1"/>
  <c r="V13" i="3"/>
  <c r="O5" i="2" s="1"/>
  <c r="W10" i="3" l="1"/>
  <c r="P2" i="2" s="1"/>
  <c r="W24" i="3"/>
  <c r="P2" i="9" s="1"/>
  <c r="W31" i="3"/>
  <c r="P2" i="10" s="1"/>
  <c r="W17" i="3"/>
  <c r="P2" i="8" s="1"/>
  <c r="W14" i="3"/>
  <c r="P6" i="2" s="1"/>
  <c r="W80" i="3"/>
  <c r="P2" i="17" s="1"/>
  <c r="W36" i="3"/>
  <c r="P7" i="10" s="1"/>
  <c r="W37" i="3"/>
  <c r="P8" i="10" s="1"/>
  <c r="W57" i="3"/>
  <c r="P7" i="13" s="1"/>
  <c r="W44" i="3"/>
  <c r="P8" i="11" s="1"/>
  <c r="W50" i="3"/>
  <c r="P7" i="12" s="1"/>
  <c r="W58" i="3"/>
  <c r="P8" i="13" s="1"/>
  <c r="W43" i="3"/>
  <c r="P7" i="11" s="1"/>
  <c r="W51" i="3"/>
  <c r="P8" i="12" s="1"/>
  <c r="W64" i="3"/>
  <c r="P7" i="14" s="1"/>
  <c r="W65" i="3"/>
  <c r="P8" i="14" s="1"/>
  <c r="W71" i="3"/>
  <c r="P7" i="15" s="1"/>
  <c r="W79" i="3"/>
  <c r="P8" i="16" s="1"/>
  <c r="W85" i="3"/>
  <c r="P7" i="17" s="1"/>
  <c r="W72" i="3"/>
  <c r="P8" i="15" s="1"/>
  <c r="W78" i="3"/>
  <c r="P7" i="16" s="1"/>
  <c r="W93" i="3"/>
  <c r="W92" i="3"/>
  <c r="W22" i="3"/>
  <c r="P7" i="8" s="1"/>
  <c r="W30" i="3"/>
  <c r="P8" i="9" s="1"/>
  <c r="W29" i="3"/>
  <c r="P7" i="9" s="1"/>
  <c r="W86" i="3"/>
  <c r="P8" i="17" s="1"/>
  <c r="W15" i="3"/>
  <c r="P7" i="2" s="1"/>
  <c r="W18" i="3"/>
  <c r="P3" i="8" s="1"/>
  <c r="W16" i="3"/>
  <c r="P8" i="2" s="1"/>
  <c r="W23" i="3"/>
  <c r="P8" i="8" s="1"/>
  <c r="W88" i="3"/>
  <c r="W90" i="3"/>
  <c r="W42" i="3"/>
  <c r="P6" i="11" s="1"/>
  <c r="W87" i="3"/>
  <c r="W91" i="3"/>
  <c r="W53" i="3"/>
  <c r="P3" i="13" s="1"/>
  <c r="W89" i="3"/>
  <c r="W52" i="3"/>
  <c r="P2" i="13" s="1"/>
  <c r="W75" i="3"/>
  <c r="P4" i="16" s="1"/>
  <c r="W66" i="3"/>
  <c r="P2" i="15" s="1"/>
  <c r="W76" i="3"/>
  <c r="P5" i="16" s="1"/>
  <c r="W46" i="3"/>
  <c r="P3" i="12" s="1"/>
  <c r="W41" i="3"/>
  <c r="P5" i="11" s="1"/>
  <c r="W70" i="3"/>
  <c r="P6" i="15" s="1"/>
  <c r="W61" i="3"/>
  <c r="P4" i="14" s="1"/>
  <c r="W62" i="3"/>
  <c r="P5" i="14" s="1"/>
  <c r="W82" i="3"/>
  <c r="P4" i="17" s="1"/>
  <c r="W47" i="3"/>
  <c r="P4" i="12" s="1"/>
  <c r="W67" i="3"/>
  <c r="P3" i="15" s="1"/>
  <c r="W60" i="3"/>
  <c r="P3" i="14" s="1"/>
  <c r="W77" i="3"/>
  <c r="P6" i="16" s="1"/>
  <c r="W73" i="3"/>
  <c r="P2" i="16" s="1"/>
  <c r="W56" i="3"/>
  <c r="P6" i="13" s="1"/>
  <c r="W34" i="3"/>
  <c r="P5" i="10" s="1"/>
  <c r="W49" i="3"/>
  <c r="P6" i="12" s="1"/>
  <c r="W45" i="3"/>
  <c r="P2" i="12" s="1"/>
  <c r="W74" i="3"/>
  <c r="P3" i="16" s="1"/>
  <c r="W63" i="3"/>
  <c r="P6" i="14" s="1"/>
  <c r="W40" i="3"/>
  <c r="P4" i="11" s="1"/>
  <c r="W69" i="3"/>
  <c r="P5" i="15" s="1"/>
  <c r="W39" i="3"/>
  <c r="P3" i="11" s="1"/>
  <c r="W59" i="3"/>
  <c r="P2" i="14" s="1"/>
  <c r="W54" i="3"/>
  <c r="P4" i="13" s="1"/>
  <c r="W38" i="3"/>
  <c r="P2" i="11" s="1"/>
  <c r="W55" i="3"/>
  <c r="P5" i="13" s="1"/>
  <c r="W27" i="3"/>
  <c r="P5" i="9" s="1"/>
  <c r="W19" i="3"/>
  <c r="P4" i="8" s="1"/>
  <c r="W48" i="3"/>
  <c r="P5" i="12" s="1"/>
  <c r="W68" i="3"/>
  <c r="P4" i="15" s="1"/>
  <c r="W20" i="3"/>
  <c r="P5" i="8" s="1"/>
  <c r="W33" i="3"/>
  <c r="P4" i="10" s="1"/>
  <c r="W81" i="3"/>
  <c r="P3" i="17" s="1"/>
  <c r="W84" i="3"/>
  <c r="P6" i="17" s="1"/>
  <c r="W26" i="3"/>
  <c r="P4" i="9" s="1"/>
  <c r="W83" i="3"/>
  <c r="P5" i="17" s="1"/>
  <c r="W28" i="3"/>
  <c r="P6" i="9" s="1"/>
  <c r="W21" i="3"/>
  <c r="P6" i="8" s="1"/>
  <c r="W25" i="3"/>
  <c r="P3" i="9" s="1"/>
  <c r="W32" i="3"/>
  <c r="P3" i="10" s="1"/>
  <c r="W35" i="3"/>
  <c r="P6" i="10" s="1"/>
  <c r="X9" i="3"/>
  <c r="X24" i="3" s="1"/>
  <c r="P1" i="18"/>
  <c r="P1" i="16"/>
  <c r="P1" i="14"/>
  <c r="P1" i="12"/>
  <c r="P1" i="10"/>
  <c r="P1" i="15"/>
  <c r="P1" i="9"/>
  <c r="P1" i="13"/>
  <c r="P1" i="8"/>
  <c r="P1" i="17"/>
  <c r="P1" i="2"/>
  <c r="P1" i="11"/>
  <c r="W12" i="3"/>
  <c r="P4" i="2" s="1"/>
  <c r="W13" i="3"/>
  <c r="P5" i="2" s="1"/>
  <c r="W11" i="3"/>
  <c r="P3" i="2" s="1"/>
  <c r="X10" i="3" l="1"/>
  <c r="X31" i="3"/>
  <c r="Q2" i="10" s="1"/>
  <c r="X17" i="3"/>
  <c r="Q2" i="8" s="1"/>
  <c r="Q2" i="2"/>
  <c r="Q2" i="9"/>
  <c r="X14" i="3"/>
  <c r="Q6" i="2" s="1"/>
  <c r="X80" i="3"/>
  <c r="Q2" i="17" s="1"/>
  <c r="X11" i="3"/>
  <c r="Q3" i="2" s="1"/>
  <c r="X36" i="3"/>
  <c r="Q7" i="10" s="1"/>
  <c r="X37" i="3"/>
  <c r="Q8" i="10" s="1"/>
  <c r="X21" i="3"/>
  <c r="Q6" i="8" s="1"/>
  <c r="X25" i="3"/>
  <c r="Q3" i="9" s="1"/>
  <c r="X28" i="3"/>
  <c r="Q6" i="9" s="1"/>
  <c r="X32" i="3"/>
  <c r="Q3" i="10" s="1"/>
  <c r="X43" i="3"/>
  <c r="Q7" i="11" s="1"/>
  <c r="X51" i="3"/>
  <c r="Q8" i="12" s="1"/>
  <c r="X57" i="3"/>
  <c r="Q7" i="13" s="1"/>
  <c r="X44" i="3"/>
  <c r="Q8" i="11" s="1"/>
  <c r="X50" i="3"/>
  <c r="Q7" i="12" s="1"/>
  <c r="X58" i="3"/>
  <c r="Q8" i="13" s="1"/>
  <c r="X72" i="3"/>
  <c r="Q8" i="15" s="1"/>
  <c r="X78" i="3"/>
  <c r="Q7" i="16" s="1"/>
  <c r="X64" i="3"/>
  <c r="Q7" i="14" s="1"/>
  <c r="X65" i="3"/>
  <c r="Q8" i="14" s="1"/>
  <c r="X71" i="3"/>
  <c r="Q7" i="15" s="1"/>
  <c r="X79" i="3"/>
  <c r="Q8" i="16" s="1"/>
  <c r="X85" i="3"/>
  <c r="Q7" i="17" s="1"/>
  <c r="X86" i="3"/>
  <c r="Q8" i="17" s="1"/>
  <c r="X93" i="3"/>
  <c r="X92" i="3"/>
  <c r="X22" i="3"/>
  <c r="Q7" i="8" s="1"/>
  <c r="X30" i="3"/>
  <c r="Q8" i="9" s="1"/>
  <c r="X29" i="3"/>
  <c r="Q7" i="9" s="1"/>
  <c r="X15" i="3"/>
  <c r="Q7" i="2" s="1"/>
  <c r="X18" i="3"/>
  <c r="Q3" i="8" s="1"/>
  <c r="X16" i="3"/>
  <c r="Q8" i="2" s="1"/>
  <c r="X23" i="3"/>
  <c r="Q8" i="8" s="1"/>
  <c r="X90" i="3"/>
  <c r="X87" i="3"/>
  <c r="X53" i="3"/>
  <c r="Q3" i="13" s="1"/>
  <c r="X88" i="3"/>
  <c r="X91" i="3"/>
  <c r="X89" i="3"/>
  <c r="X42" i="3"/>
  <c r="Q6" i="11" s="1"/>
  <c r="X52" i="3"/>
  <c r="Q2" i="13" s="1"/>
  <c r="X82" i="3"/>
  <c r="Q4" i="17" s="1"/>
  <c r="X66" i="3"/>
  <c r="Q2" i="15" s="1"/>
  <c r="X76" i="3"/>
  <c r="Q5" i="16" s="1"/>
  <c r="X61" i="3"/>
  <c r="Q4" i="14" s="1"/>
  <c r="X46" i="3"/>
  <c r="Q3" i="12" s="1"/>
  <c r="X62" i="3"/>
  <c r="Q5" i="14" s="1"/>
  <c r="X41" i="3"/>
  <c r="Q5" i="11" s="1"/>
  <c r="X75" i="3"/>
  <c r="Q4" i="16" s="1"/>
  <c r="X70" i="3"/>
  <c r="Q6" i="15" s="1"/>
  <c r="X56" i="3"/>
  <c r="Q6" i="13" s="1"/>
  <c r="X67" i="3"/>
  <c r="Q3" i="15" s="1"/>
  <c r="X60" i="3"/>
  <c r="Q3" i="14" s="1"/>
  <c r="X19" i="3"/>
  <c r="Q4" i="8" s="1"/>
  <c r="X39" i="3"/>
  <c r="Q3" i="11" s="1"/>
  <c r="X63" i="3"/>
  <c r="Q6" i="14" s="1"/>
  <c r="X38" i="3"/>
  <c r="Q2" i="11" s="1"/>
  <c r="X34" i="3"/>
  <c r="Q5" i="10" s="1"/>
  <c r="X49" i="3"/>
  <c r="Q6" i="12" s="1"/>
  <c r="X40" i="3"/>
  <c r="Q4" i="11" s="1"/>
  <c r="X47" i="3"/>
  <c r="Q4" i="12" s="1"/>
  <c r="X69" i="3"/>
  <c r="Q5" i="15" s="1"/>
  <c r="X48" i="3"/>
  <c r="Q5" i="12" s="1"/>
  <c r="X73" i="3"/>
  <c r="Q2" i="16" s="1"/>
  <c r="X59" i="3"/>
  <c r="Q2" i="14" s="1"/>
  <c r="X45" i="3"/>
  <c r="Q2" i="12" s="1"/>
  <c r="X74" i="3"/>
  <c r="Q3" i="16" s="1"/>
  <c r="X55" i="3"/>
  <c r="Q5" i="13" s="1"/>
  <c r="X27" i="3"/>
  <c r="Q5" i="9" s="1"/>
  <c r="X77" i="3"/>
  <c r="Q6" i="16" s="1"/>
  <c r="X68" i="3"/>
  <c r="Q4" i="15" s="1"/>
  <c r="X54" i="3"/>
  <c r="Q4" i="13" s="1"/>
  <c r="X20" i="3"/>
  <c r="Q5" i="8" s="1"/>
  <c r="X81" i="3"/>
  <c r="Q3" i="17" s="1"/>
  <c r="X84" i="3"/>
  <c r="Q6" i="17" s="1"/>
  <c r="X33" i="3"/>
  <c r="Q4" i="10" s="1"/>
  <c r="X26" i="3"/>
  <c r="Q4" i="9" s="1"/>
  <c r="X83" i="3"/>
  <c r="Q5" i="17" s="1"/>
  <c r="X35" i="3"/>
  <c r="Q6" i="10" s="1"/>
  <c r="Y9" i="3"/>
  <c r="Q1" i="17"/>
  <c r="Q1" i="15"/>
  <c r="Q1" i="13"/>
  <c r="Q1" i="11"/>
  <c r="Q1" i="9"/>
  <c r="Q1" i="18"/>
  <c r="Q1" i="16"/>
  <c r="Q1" i="14"/>
  <c r="Q1" i="12"/>
  <c r="Q1" i="10"/>
  <c r="Q1" i="2"/>
  <c r="Q1" i="8"/>
  <c r="X12" i="3"/>
  <c r="Q4" i="2" s="1"/>
  <c r="X13" i="3"/>
  <c r="Q5" i="2" s="1"/>
  <c r="Y24" i="3" l="1"/>
  <c r="R2" i="9" s="1"/>
  <c r="Y10" i="3"/>
  <c r="R2" i="2" s="1"/>
  <c r="Y17" i="3"/>
  <c r="R2" i="8" s="1"/>
  <c r="Y31" i="3"/>
  <c r="R2" i="10" s="1"/>
  <c r="Y14" i="3"/>
  <c r="R6" i="2" s="1"/>
  <c r="Y80" i="3"/>
  <c r="R2" i="17" s="1"/>
  <c r="Y36" i="3"/>
  <c r="R7" i="10" s="1"/>
  <c r="Y37" i="3"/>
  <c r="R8" i="10" s="1"/>
  <c r="Y21" i="3"/>
  <c r="R6" i="8" s="1"/>
  <c r="Y58" i="3"/>
  <c r="R8" i="13" s="1"/>
  <c r="Y43" i="3"/>
  <c r="R7" i="11" s="1"/>
  <c r="Y51" i="3"/>
  <c r="R8" i="12" s="1"/>
  <c r="Y57" i="3"/>
  <c r="R7" i="13" s="1"/>
  <c r="Y44" i="3"/>
  <c r="R8" i="11" s="1"/>
  <c r="Y50" i="3"/>
  <c r="R7" i="12" s="1"/>
  <c r="Y85" i="3"/>
  <c r="R7" i="17" s="1"/>
  <c r="Y72" i="3"/>
  <c r="R8" i="15" s="1"/>
  <c r="Y78" i="3"/>
  <c r="R7" i="16" s="1"/>
  <c r="Y64" i="3"/>
  <c r="R7" i="14" s="1"/>
  <c r="Y65" i="3"/>
  <c r="R8" i="14" s="1"/>
  <c r="Y71" i="3"/>
  <c r="R7" i="15" s="1"/>
  <c r="Y79" i="3"/>
  <c r="R8" i="16" s="1"/>
  <c r="Y92" i="3"/>
  <c r="Y93" i="3"/>
  <c r="Y22" i="3"/>
  <c r="R7" i="8" s="1"/>
  <c r="Y30" i="3"/>
  <c r="R8" i="9" s="1"/>
  <c r="Y86" i="3"/>
  <c r="R8" i="17" s="1"/>
  <c r="Y29" i="3"/>
  <c r="R7" i="9" s="1"/>
  <c r="Y15" i="3"/>
  <c r="R7" i="2" s="1"/>
  <c r="Y18" i="3"/>
  <c r="R3" i="8" s="1"/>
  <c r="Y23" i="3"/>
  <c r="R8" i="8" s="1"/>
  <c r="Y16" i="3"/>
  <c r="R8" i="2" s="1"/>
  <c r="Y90" i="3"/>
  <c r="Y88" i="3"/>
  <c r="Y52" i="3"/>
  <c r="R2" i="13" s="1"/>
  <c r="Y53" i="3"/>
  <c r="R3" i="13" s="1"/>
  <c r="Y42" i="3"/>
  <c r="R6" i="11" s="1"/>
  <c r="Y91" i="3"/>
  <c r="Y89" i="3"/>
  <c r="Y87" i="3"/>
  <c r="Y66" i="3"/>
  <c r="R2" i="15" s="1"/>
  <c r="Y76" i="3"/>
  <c r="R5" i="16" s="1"/>
  <c r="Y46" i="3"/>
  <c r="R3" i="12" s="1"/>
  <c r="Y82" i="3"/>
  <c r="R4" i="17" s="1"/>
  <c r="Y61" i="3"/>
  <c r="R4" i="14" s="1"/>
  <c r="Y75" i="3"/>
  <c r="R4" i="16" s="1"/>
  <c r="Y62" i="3"/>
  <c r="R5" i="14" s="1"/>
  <c r="Y41" i="3"/>
  <c r="R5" i="11" s="1"/>
  <c r="Y70" i="3"/>
  <c r="R6" i="15" s="1"/>
  <c r="Y34" i="3"/>
  <c r="R5" i="10" s="1"/>
  <c r="Y49" i="3"/>
  <c r="R6" i="12" s="1"/>
  <c r="Y60" i="3"/>
  <c r="R3" i="14" s="1"/>
  <c r="Y55" i="3"/>
  <c r="R5" i="13" s="1"/>
  <c r="Y27" i="3"/>
  <c r="R5" i="9" s="1"/>
  <c r="Y39" i="3"/>
  <c r="R3" i="11" s="1"/>
  <c r="Y63" i="3"/>
  <c r="R6" i="14" s="1"/>
  <c r="Y54" i="3"/>
  <c r="R4" i="13" s="1"/>
  <c r="Y38" i="3"/>
  <c r="R2" i="11" s="1"/>
  <c r="Y67" i="3"/>
  <c r="R3" i="15" s="1"/>
  <c r="Y45" i="3"/>
  <c r="R2" i="12" s="1"/>
  <c r="Y19" i="3"/>
  <c r="R4" i="8" s="1"/>
  <c r="Y77" i="3"/>
  <c r="R6" i="16" s="1"/>
  <c r="Y48" i="3"/>
  <c r="R5" i="12" s="1"/>
  <c r="Y73" i="3"/>
  <c r="R2" i="16" s="1"/>
  <c r="Y59" i="3"/>
  <c r="R2" i="14" s="1"/>
  <c r="Y56" i="3"/>
  <c r="R6" i="13" s="1"/>
  <c r="Y47" i="3"/>
  <c r="R4" i="12" s="1"/>
  <c r="Y40" i="3"/>
  <c r="R4" i="11" s="1"/>
  <c r="Y74" i="3"/>
  <c r="R3" i="16" s="1"/>
  <c r="Y69" i="3"/>
  <c r="R5" i="15" s="1"/>
  <c r="Y68" i="3"/>
  <c r="R4" i="15" s="1"/>
  <c r="Y20" i="3"/>
  <c r="R5" i="8" s="1"/>
  <c r="Y84" i="3"/>
  <c r="R6" i="17" s="1"/>
  <c r="Y81" i="3"/>
  <c r="R3" i="17" s="1"/>
  <c r="Y33" i="3"/>
  <c r="R4" i="10" s="1"/>
  <c r="Y26" i="3"/>
  <c r="R4" i="9" s="1"/>
  <c r="Y83" i="3"/>
  <c r="R5" i="17" s="1"/>
  <c r="Y35" i="3"/>
  <c r="R6" i="10" s="1"/>
  <c r="Y28" i="3"/>
  <c r="R6" i="9" s="1"/>
  <c r="Y25" i="3"/>
  <c r="R3" i="9" s="1"/>
  <c r="Y32" i="3"/>
  <c r="R3" i="10" s="1"/>
  <c r="Z9" i="3"/>
  <c r="R1" i="17"/>
  <c r="R1" i="15"/>
  <c r="R1" i="13"/>
  <c r="R1" i="11"/>
  <c r="R1" i="9"/>
  <c r="R1" i="16"/>
  <c r="R1" i="14"/>
  <c r="R1" i="2"/>
  <c r="R1" i="8"/>
  <c r="R1" i="12"/>
  <c r="R1" i="18"/>
  <c r="R1" i="10"/>
  <c r="Y12" i="3"/>
  <c r="R4" i="2" s="1"/>
  <c r="Y13" i="3"/>
  <c r="R5" i="2" s="1"/>
  <c r="Y11" i="3"/>
  <c r="R3" i="2" s="1"/>
  <c r="Z24" i="3" l="1"/>
  <c r="S2" i="9" s="1"/>
  <c r="Z10" i="3"/>
  <c r="S2" i="2" s="1"/>
  <c r="Z31" i="3"/>
  <c r="S2" i="10" s="1"/>
  <c r="Z80" i="3"/>
  <c r="S2" i="17" s="1"/>
  <c r="Z14" i="3"/>
  <c r="S6" i="2" s="1"/>
  <c r="Z17" i="3"/>
  <c r="S2" i="8" s="1"/>
  <c r="Z11" i="3"/>
  <c r="S3" i="2" s="1"/>
  <c r="Z36" i="3"/>
  <c r="S7" i="10" s="1"/>
  <c r="Z37" i="3"/>
  <c r="S8" i="10" s="1"/>
  <c r="Z44" i="3"/>
  <c r="S8" i="11" s="1"/>
  <c r="Z50" i="3"/>
  <c r="S7" i="12" s="1"/>
  <c r="Z58" i="3"/>
  <c r="S8" i="13" s="1"/>
  <c r="Z64" i="3"/>
  <c r="S7" i="14" s="1"/>
  <c r="Z43" i="3"/>
  <c r="S7" i="11" s="1"/>
  <c r="Z51" i="3"/>
  <c r="S8" i="12" s="1"/>
  <c r="Z57" i="3"/>
  <c r="S7" i="13" s="1"/>
  <c r="Z65" i="3"/>
  <c r="S8" i="14" s="1"/>
  <c r="Z71" i="3"/>
  <c r="S7" i="15" s="1"/>
  <c r="Z79" i="3"/>
  <c r="S8" i="16" s="1"/>
  <c r="Z85" i="3"/>
  <c r="S7" i="17" s="1"/>
  <c r="Z72" i="3"/>
  <c r="S8" i="15" s="1"/>
  <c r="Z78" i="3"/>
  <c r="S7" i="16" s="1"/>
  <c r="Z92" i="3"/>
  <c r="Z93" i="3"/>
  <c r="Z30" i="3"/>
  <c r="S8" i="9" s="1"/>
  <c r="Z86" i="3"/>
  <c r="S8" i="17" s="1"/>
  <c r="Z29" i="3"/>
  <c r="S7" i="9" s="1"/>
  <c r="Z22" i="3"/>
  <c r="S7" i="8" s="1"/>
  <c r="Z15" i="3"/>
  <c r="S7" i="2" s="1"/>
  <c r="Z18" i="3"/>
  <c r="S3" i="8" s="1"/>
  <c r="Z16" i="3"/>
  <c r="S8" i="2" s="1"/>
  <c r="Z23" i="3"/>
  <c r="S8" i="8" s="1"/>
  <c r="Z91" i="3"/>
  <c r="Z89" i="3"/>
  <c r="Z90" i="3"/>
  <c r="Z42" i="3"/>
  <c r="S6" i="11" s="1"/>
  <c r="Z87" i="3"/>
  <c r="Z53" i="3"/>
  <c r="S3" i="13" s="1"/>
  <c r="Z88" i="3"/>
  <c r="Z41" i="3"/>
  <c r="S5" i="11" s="1"/>
  <c r="Z82" i="3"/>
  <c r="S4" i="17" s="1"/>
  <c r="Z75" i="3"/>
  <c r="S4" i="16" s="1"/>
  <c r="Z66" i="3"/>
  <c r="S2" i="15" s="1"/>
  <c r="Z70" i="3"/>
  <c r="S6" i="15" s="1"/>
  <c r="Z61" i="3"/>
  <c r="S4" i="14" s="1"/>
  <c r="Z52" i="3"/>
  <c r="S2" i="13" s="1"/>
  <c r="Z76" i="3"/>
  <c r="S5" i="16" s="1"/>
  <c r="Z62" i="3"/>
  <c r="S5" i="14" s="1"/>
  <c r="Z46" i="3"/>
  <c r="S3" i="12" s="1"/>
  <c r="Z67" i="3"/>
  <c r="S3" i="15" s="1"/>
  <c r="Z49" i="3"/>
  <c r="S6" i="12" s="1"/>
  <c r="Z60" i="3"/>
  <c r="S3" i="14" s="1"/>
  <c r="Z19" i="3"/>
  <c r="S4" i="8" s="1"/>
  <c r="Z48" i="3"/>
  <c r="S5" i="12" s="1"/>
  <c r="Z68" i="3"/>
  <c r="S4" i="15" s="1"/>
  <c r="Z34" i="3"/>
  <c r="S5" i="10" s="1"/>
  <c r="Z74" i="3"/>
  <c r="S3" i="16" s="1"/>
  <c r="Z55" i="3"/>
  <c r="S5" i="13" s="1"/>
  <c r="Z73" i="3"/>
  <c r="S2" i="16" s="1"/>
  <c r="Z63" i="3"/>
  <c r="S6" i="14" s="1"/>
  <c r="Z54" i="3"/>
  <c r="S4" i="13" s="1"/>
  <c r="Z47" i="3"/>
  <c r="S4" i="12" s="1"/>
  <c r="Z69" i="3"/>
  <c r="S5" i="15" s="1"/>
  <c r="Z39" i="3"/>
  <c r="S3" i="11" s="1"/>
  <c r="Z59" i="3"/>
  <c r="S2" i="14" s="1"/>
  <c r="Z56" i="3"/>
  <c r="S6" i="13" s="1"/>
  <c r="Z38" i="3"/>
  <c r="S2" i="11" s="1"/>
  <c r="Z45" i="3"/>
  <c r="S2" i="12" s="1"/>
  <c r="Z40" i="3"/>
  <c r="S4" i="11" s="1"/>
  <c r="Z27" i="3"/>
  <c r="S5" i="9" s="1"/>
  <c r="Z77" i="3"/>
  <c r="S6" i="16" s="1"/>
  <c r="Z20" i="3"/>
  <c r="S5" i="8" s="1"/>
  <c r="Z33" i="3"/>
  <c r="S4" i="10" s="1"/>
  <c r="Z83" i="3"/>
  <c r="S5" i="17" s="1"/>
  <c r="Z84" i="3"/>
  <c r="S6" i="17" s="1"/>
  <c r="Z81" i="3"/>
  <c r="S3" i="17" s="1"/>
  <c r="Z26" i="3"/>
  <c r="S4" i="9" s="1"/>
  <c r="Z35" i="3"/>
  <c r="S6" i="10" s="1"/>
  <c r="Z25" i="3"/>
  <c r="S3" i="9" s="1"/>
  <c r="Z28" i="3"/>
  <c r="S6" i="9" s="1"/>
  <c r="Z32" i="3"/>
  <c r="S3" i="10" s="1"/>
  <c r="Z21" i="3"/>
  <c r="S6" i="8" s="1"/>
  <c r="AA9" i="3"/>
  <c r="S1" i="18"/>
  <c r="S1" i="16"/>
  <c r="S1" i="14"/>
  <c r="S1" i="12"/>
  <c r="S1" i="10"/>
  <c r="S1" i="17"/>
  <c r="S1" i="15"/>
  <c r="S1" i="13"/>
  <c r="S1" i="11"/>
  <c r="S1" i="8"/>
  <c r="S1" i="9"/>
  <c r="S1" i="2"/>
  <c r="Z12" i="3"/>
  <c r="S4" i="2" s="1"/>
  <c r="Z13" i="3"/>
  <c r="S5" i="2" s="1"/>
  <c r="AA31" i="3" l="1"/>
  <c r="AA24" i="3"/>
  <c r="T2" i="9" s="1"/>
  <c r="AA10" i="3"/>
  <c r="T2" i="2" s="1"/>
  <c r="AA14" i="3"/>
  <c r="T6" i="2" s="1"/>
  <c r="AA80" i="3"/>
  <c r="T2" i="17" s="1"/>
  <c r="AA17" i="3"/>
  <c r="T2" i="8" s="1"/>
  <c r="AA21" i="3"/>
  <c r="T6" i="8" s="1"/>
  <c r="AA36" i="3"/>
  <c r="T7" i="10" s="1"/>
  <c r="AA37" i="3"/>
  <c r="T8" i="10" s="1"/>
  <c r="AA57" i="3"/>
  <c r="T7" i="13" s="1"/>
  <c r="AA44" i="3"/>
  <c r="T8" i="11" s="1"/>
  <c r="AA50" i="3"/>
  <c r="T7" i="12" s="1"/>
  <c r="AA58" i="3"/>
  <c r="T8" i="13" s="1"/>
  <c r="AA43" i="3"/>
  <c r="T7" i="11" s="1"/>
  <c r="AA51" i="3"/>
  <c r="T8" i="12" s="1"/>
  <c r="AA65" i="3"/>
  <c r="T8" i="14" s="1"/>
  <c r="AA71" i="3"/>
  <c r="T7" i="15" s="1"/>
  <c r="AA79" i="3"/>
  <c r="T8" i="16" s="1"/>
  <c r="AA85" i="3"/>
  <c r="T7" i="17" s="1"/>
  <c r="AA64" i="3"/>
  <c r="T7" i="14" s="1"/>
  <c r="AA72" i="3"/>
  <c r="T8" i="15" s="1"/>
  <c r="AA78" i="3"/>
  <c r="T7" i="16" s="1"/>
  <c r="AA93" i="3"/>
  <c r="AA92" i="3"/>
  <c r="AA30" i="3"/>
  <c r="T8" i="9" s="1"/>
  <c r="AA29" i="3"/>
  <c r="T7" i="9" s="1"/>
  <c r="AA22" i="3"/>
  <c r="T7" i="8" s="1"/>
  <c r="AA86" i="3"/>
  <c r="T8" i="17" s="1"/>
  <c r="AA15" i="3"/>
  <c r="T7" i="2" s="1"/>
  <c r="AA18" i="3"/>
  <c r="T3" i="8" s="1"/>
  <c r="AA23" i="3"/>
  <c r="T8" i="8" s="1"/>
  <c r="AA16" i="3"/>
  <c r="T8" i="2" s="1"/>
  <c r="AA91" i="3"/>
  <c r="AA53" i="3"/>
  <c r="T3" i="13" s="1"/>
  <c r="AA89" i="3"/>
  <c r="AA90" i="3"/>
  <c r="AA88" i="3"/>
  <c r="AA42" i="3"/>
  <c r="T6" i="11" s="1"/>
  <c r="AA87" i="3"/>
  <c r="AA62" i="3"/>
  <c r="T5" i="14" s="1"/>
  <c r="AA46" i="3"/>
  <c r="T3" i="12" s="1"/>
  <c r="AA41" i="3"/>
  <c r="T5" i="11" s="1"/>
  <c r="AA82" i="3"/>
  <c r="T4" i="17" s="1"/>
  <c r="AA66" i="3"/>
  <c r="T2" i="15" s="1"/>
  <c r="AA75" i="3"/>
  <c r="T4" i="16" s="1"/>
  <c r="AA52" i="3"/>
  <c r="T2" i="13" s="1"/>
  <c r="AA76" i="3"/>
  <c r="T5" i="16" s="1"/>
  <c r="AA70" i="3"/>
  <c r="T6" i="15" s="1"/>
  <c r="AA61" i="3"/>
  <c r="T4" i="14" s="1"/>
  <c r="AA38" i="3"/>
  <c r="T2" i="11" s="1"/>
  <c r="AA55" i="3"/>
  <c r="T5" i="13" s="1"/>
  <c r="AA27" i="3"/>
  <c r="T5" i="9" s="1"/>
  <c r="AA19" i="3"/>
  <c r="T4" i="8" s="1"/>
  <c r="AA47" i="3"/>
  <c r="T4" i="12" s="1"/>
  <c r="AA67" i="3"/>
  <c r="T3" i="15" s="1"/>
  <c r="AA60" i="3"/>
  <c r="T3" i="14" s="1"/>
  <c r="AA48" i="3"/>
  <c r="T5" i="12" s="1"/>
  <c r="AA77" i="3"/>
  <c r="T6" i="16" s="1"/>
  <c r="AA73" i="3"/>
  <c r="T2" i="16" s="1"/>
  <c r="AA56" i="3"/>
  <c r="T6" i="13" s="1"/>
  <c r="AA34" i="3"/>
  <c r="T5" i="10" s="1"/>
  <c r="AA49" i="3"/>
  <c r="T6" i="12" s="1"/>
  <c r="AA45" i="3"/>
  <c r="T2" i="12" s="1"/>
  <c r="AA74" i="3"/>
  <c r="T3" i="16" s="1"/>
  <c r="AA68" i="3"/>
  <c r="T4" i="15" s="1"/>
  <c r="AA63" i="3"/>
  <c r="T6" i="14" s="1"/>
  <c r="AA40" i="3"/>
  <c r="T4" i="11" s="1"/>
  <c r="AA69" i="3"/>
  <c r="T5" i="15" s="1"/>
  <c r="AA39" i="3"/>
  <c r="T3" i="11" s="1"/>
  <c r="AA59" i="3"/>
  <c r="T2" i="14" s="1"/>
  <c r="AA54" i="3"/>
  <c r="T4" i="13" s="1"/>
  <c r="AA20" i="3"/>
  <c r="T5" i="8" s="1"/>
  <c r="AA33" i="3"/>
  <c r="T4" i="10" s="1"/>
  <c r="AA26" i="3"/>
  <c r="T4" i="9" s="1"/>
  <c r="AA83" i="3"/>
  <c r="T5" i="17" s="1"/>
  <c r="AA81" i="3"/>
  <c r="T3" i="17" s="1"/>
  <c r="AA84" i="3"/>
  <c r="T6" i="17" s="1"/>
  <c r="AA35" i="3"/>
  <c r="T6" i="10" s="1"/>
  <c r="AA32" i="3"/>
  <c r="T3" i="10" s="1"/>
  <c r="AA28" i="3"/>
  <c r="T6" i="9" s="1"/>
  <c r="T2" i="10"/>
  <c r="AA25" i="3"/>
  <c r="T3" i="9" s="1"/>
  <c r="AB9" i="3"/>
  <c r="T1" i="18"/>
  <c r="T1" i="16"/>
  <c r="T1" i="14"/>
  <c r="T1" i="12"/>
  <c r="T1" i="10"/>
  <c r="T1" i="17"/>
  <c r="T1" i="15"/>
  <c r="T1" i="8"/>
  <c r="T1" i="13"/>
  <c r="T1" i="9"/>
  <c r="T1" i="11"/>
  <c r="T1" i="2"/>
  <c r="AA12" i="3"/>
  <c r="T4" i="2" s="1"/>
  <c r="AA13" i="3"/>
  <c r="T5" i="2" s="1"/>
  <c r="AA11" i="3"/>
  <c r="T3" i="2" s="1"/>
  <c r="AB24" i="3" l="1"/>
  <c r="AB10" i="3"/>
  <c r="U2" i="2" s="1"/>
  <c r="AB31" i="3"/>
  <c r="AB14" i="3"/>
  <c r="U6" i="2" s="1"/>
  <c r="U2" i="9"/>
  <c r="AB80" i="3"/>
  <c r="U2" i="17" s="1"/>
  <c r="AB17" i="3"/>
  <c r="U2" i="8" s="1"/>
  <c r="AB11" i="3"/>
  <c r="U3" i="2" s="1"/>
  <c r="AB36" i="3"/>
  <c r="U7" i="10" s="1"/>
  <c r="AB37" i="3"/>
  <c r="U8" i="10" s="1"/>
  <c r="AB43" i="3"/>
  <c r="U7" i="11" s="1"/>
  <c r="AB51" i="3"/>
  <c r="U8" i="12" s="1"/>
  <c r="AB57" i="3"/>
  <c r="U7" i="13" s="1"/>
  <c r="AB44" i="3"/>
  <c r="U8" i="11" s="1"/>
  <c r="AB50" i="3"/>
  <c r="U7" i="12" s="1"/>
  <c r="AB58" i="3"/>
  <c r="U8" i="13" s="1"/>
  <c r="AB64" i="3"/>
  <c r="U7" i="14" s="1"/>
  <c r="AB72" i="3"/>
  <c r="U8" i="15" s="1"/>
  <c r="AB78" i="3"/>
  <c r="U7" i="16" s="1"/>
  <c r="AB65" i="3"/>
  <c r="U8" i="14" s="1"/>
  <c r="AB71" i="3"/>
  <c r="U7" i="15" s="1"/>
  <c r="AB79" i="3"/>
  <c r="U8" i="16" s="1"/>
  <c r="AB85" i="3"/>
  <c r="U7" i="17" s="1"/>
  <c r="AB86" i="3"/>
  <c r="U8" i="17" s="1"/>
  <c r="AB93" i="3"/>
  <c r="AB92" i="3"/>
  <c r="AB22" i="3"/>
  <c r="U7" i="8" s="1"/>
  <c r="AB29" i="3"/>
  <c r="U7" i="9" s="1"/>
  <c r="AB30" i="3"/>
  <c r="U8" i="9" s="1"/>
  <c r="AB15" i="3"/>
  <c r="U7" i="2" s="1"/>
  <c r="AB18" i="3"/>
  <c r="U3" i="8" s="1"/>
  <c r="AB16" i="3"/>
  <c r="U8" i="2" s="1"/>
  <c r="AB23" i="3"/>
  <c r="U8" i="8" s="1"/>
  <c r="AB91" i="3"/>
  <c r="AB89" i="3"/>
  <c r="AB42" i="3"/>
  <c r="U6" i="11" s="1"/>
  <c r="AB88" i="3"/>
  <c r="AB87" i="3"/>
  <c r="AB90" i="3"/>
  <c r="AB53" i="3"/>
  <c r="U3" i="13" s="1"/>
  <c r="AB62" i="3"/>
  <c r="U5" i="14" s="1"/>
  <c r="AB41" i="3"/>
  <c r="U5" i="11" s="1"/>
  <c r="AB75" i="3"/>
  <c r="U4" i="16" s="1"/>
  <c r="AB70" i="3"/>
  <c r="U6" i="15" s="1"/>
  <c r="AB66" i="3"/>
  <c r="U2" i="15" s="1"/>
  <c r="AB52" i="3"/>
  <c r="U2" i="13" s="1"/>
  <c r="AB76" i="3"/>
  <c r="U5" i="16" s="1"/>
  <c r="AB61" i="3"/>
  <c r="U4" i="14" s="1"/>
  <c r="AB46" i="3"/>
  <c r="U3" i="12" s="1"/>
  <c r="AB82" i="3"/>
  <c r="U4" i="17" s="1"/>
  <c r="AB45" i="3"/>
  <c r="U2" i="12" s="1"/>
  <c r="AB74" i="3"/>
  <c r="U3" i="16" s="1"/>
  <c r="AB55" i="3"/>
  <c r="U5" i="13" s="1"/>
  <c r="AB27" i="3"/>
  <c r="U5" i="9" s="1"/>
  <c r="AB48" i="3"/>
  <c r="U5" i="12" s="1"/>
  <c r="AB77" i="3"/>
  <c r="U6" i="16" s="1"/>
  <c r="AB68" i="3"/>
  <c r="U4" i="15" s="1"/>
  <c r="AB56" i="3"/>
  <c r="U6" i="13" s="1"/>
  <c r="AB67" i="3"/>
  <c r="U3" i="15" s="1"/>
  <c r="AB60" i="3"/>
  <c r="U3" i="14" s="1"/>
  <c r="AB39" i="3"/>
  <c r="U3" i="11" s="1"/>
  <c r="AB63" i="3"/>
  <c r="U6" i="14" s="1"/>
  <c r="AB38" i="3"/>
  <c r="U2" i="11" s="1"/>
  <c r="AB34" i="3"/>
  <c r="U5" i="10" s="1"/>
  <c r="AB49" i="3"/>
  <c r="U6" i="12" s="1"/>
  <c r="AB40" i="3"/>
  <c r="U4" i="11" s="1"/>
  <c r="AB19" i="3"/>
  <c r="U4" i="8" s="1"/>
  <c r="AB47" i="3"/>
  <c r="U4" i="12" s="1"/>
  <c r="AB69" i="3"/>
  <c r="U5" i="15" s="1"/>
  <c r="AB73" i="3"/>
  <c r="U2" i="16" s="1"/>
  <c r="AB59" i="3"/>
  <c r="U2" i="14" s="1"/>
  <c r="AB54" i="3"/>
  <c r="U4" i="13" s="1"/>
  <c r="AB20" i="3"/>
  <c r="U5" i="8" s="1"/>
  <c r="AB33" i="3"/>
  <c r="U4" i="10" s="1"/>
  <c r="AB26" i="3"/>
  <c r="U4" i="9" s="1"/>
  <c r="AB83" i="3"/>
  <c r="U5" i="17" s="1"/>
  <c r="AB81" i="3"/>
  <c r="U3" i="17" s="1"/>
  <c r="AB84" i="3"/>
  <c r="U6" i="17" s="1"/>
  <c r="U2" i="10"/>
  <c r="AB28" i="3"/>
  <c r="U6" i="9" s="1"/>
  <c r="AB35" i="3"/>
  <c r="U6" i="10" s="1"/>
  <c r="AB32" i="3"/>
  <c r="U3" i="10" s="1"/>
  <c r="AB21" i="3"/>
  <c r="U6" i="8" s="1"/>
  <c r="AB25" i="3"/>
  <c r="U3" i="9" s="1"/>
  <c r="AC9" i="3"/>
  <c r="U1" i="17"/>
  <c r="U1" i="15"/>
  <c r="U1" i="13"/>
  <c r="U1" i="11"/>
  <c r="U1" i="9"/>
  <c r="U1" i="18"/>
  <c r="U1" i="16"/>
  <c r="U1" i="14"/>
  <c r="U1" i="12"/>
  <c r="U1" i="10"/>
  <c r="U1" i="2"/>
  <c r="U1" i="8"/>
  <c r="AB12" i="3"/>
  <c r="U4" i="2" s="1"/>
  <c r="AB13" i="3"/>
  <c r="U5" i="2" s="1"/>
  <c r="AC24" i="3" l="1"/>
  <c r="V2" i="9" s="1"/>
  <c r="AC10" i="3"/>
  <c r="V2" i="2" s="1"/>
  <c r="AC31" i="3"/>
  <c r="AC14" i="3"/>
  <c r="V6" i="2" s="1"/>
  <c r="AC80" i="3"/>
  <c r="V2" i="17" s="1"/>
  <c r="AC17" i="3"/>
  <c r="V2" i="8" s="1"/>
  <c r="AC36" i="3"/>
  <c r="V7" i="10" s="1"/>
  <c r="AC37" i="3"/>
  <c r="V8" i="10" s="1"/>
  <c r="AC58" i="3"/>
  <c r="V8" i="13" s="1"/>
  <c r="AC43" i="3"/>
  <c r="V7" i="11" s="1"/>
  <c r="AC51" i="3"/>
  <c r="V8" i="12" s="1"/>
  <c r="AC57" i="3"/>
  <c r="V7" i="13" s="1"/>
  <c r="AC44" i="3"/>
  <c r="V8" i="11" s="1"/>
  <c r="AC50" i="3"/>
  <c r="V7" i="12" s="1"/>
  <c r="AC85" i="3"/>
  <c r="V7" i="17" s="1"/>
  <c r="AC64" i="3"/>
  <c r="V7" i="14" s="1"/>
  <c r="AC72" i="3"/>
  <c r="V8" i="15" s="1"/>
  <c r="AC78" i="3"/>
  <c r="V7" i="16" s="1"/>
  <c r="AC65" i="3"/>
  <c r="V8" i="14" s="1"/>
  <c r="AC71" i="3"/>
  <c r="V7" i="15" s="1"/>
  <c r="AC79" i="3"/>
  <c r="V8" i="16" s="1"/>
  <c r="AC92" i="3"/>
  <c r="AC93" i="3"/>
  <c r="AC22" i="3"/>
  <c r="V7" i="8" s="1"/>
  <c r="AC29" i="3"/>
  <c r="V7" i="9" s="1"/>
  <c r="AC30" i="3"/>
  <c r="V8" i="9" s="1"/>
  <c r="AC86" i="3"/>
  <c r="V8" i="17" s="1"/>
  <c r="AC15" i="3"/>
  <c r="V7" i="2" s="1"/>
  <c r="AC18" i="3"/>
  <c r="V3" i="8" s="1"/>
  <c r="AC16" i="3"/>
  <c r="V8" i="2" s="1"/>
  <c r="AC91" i="3"/>
  <c r="AC89" i="3"/>
  <c r="AC90" i="3"/>
  <c r="AC88" i="3"/>
  <c r="AC42" i="3"/>
  <c r="V6" i="11" s="1"/>
  <c r="AC87" i="3"/>
  <c r="AC23" i="3"/>
  <c r="V8" i="8" s="1"/>
  <c r="AC53" i="3"/>
  <c r="V3" i="13" s="1"/>
  <c r="AC52" i="3"/>
  <c r="V2" i="13" s="1"/>
  <c r="AC62" i="3"/>
  <c r="V5" i="14" s="1"/>
  <c r="AC41" i="3"/>
  <c r="V5" i="11" s="1"/>
  <c r="AC70" i="3"/>
  <c r="V6" i="15" s="1"/>
  <c r="AC66" i="3"/>
  <c r="V2" i="15" s="1"/>
  <c r="AC76" i="3"/>
  <c r="V5" i="16" s="1"/>
  <c r="AC46" i="3"/>
  <c r="V3" i="12" s="1"/>
  <c r="AC82" i="3"/>
  <c r="V4" i="17" s="1"/>
  <c r="AC61" i="3"/>
  <c r="V4" i="14" s="1"/>
  <c r="AC75" i="3"/>
  <c r="V4" i="16" s="1"/>
  <c r="AC56" i="3"/>
  <c r="V6" i="13" s="1"/>
  <c r="AC38" i="3"/>
  <c r="V2" i="11" s="1"/>
  <c r="AC67" i="3"/>
  <c r="V3" i="15" s="1"/>
  <c r="AC74" i="3"/>
  <c r="V3" i="16" s="1"/>
  <c r="AC68" i="3"/>
  <c r="V4" i="15" s="1"/>
  <c r="AC47" i="3"/>
  <c r="V4" i="12" s="1"/>
  <c r="AC49" i="3"/>
  <c r="V6" i="12" s="1"/>
  <c r="AC60" i="3"/>
  <c r="V3" i="14" s="1"/>
  <c r="AC55" i="3"/>
  <c r="V5" i="13" s="1"/>
  <c r="AC39" i="3"/>
  <c r="V3" i="11" s="1"/>
  <c r="AC63" i="3"/>
  <c r="V6" i="14" s="1"/>
  <c r="AC40" i="3"/>
  <c r="V4" i="11" s="1"/>
  <c r="AC69" i="3"/>
  <c r="V5" i="15" s="1"/>
  <c r="AC19" i="3"/>
  <c r="V4" i="8" s="1"/>
  <c r="AC77" i="3"/>
  <c r="V6" i="16" s="1"/>
  <c r="AC34" i="3"/>
  <c r="V5" i="10" s="1"/>
  <c r="AC45" i="3"/>
  <c r="V2" i="12" s="1"/>
  <c r="AC27" i="3"/>
  <c r="V5" i="9" s="1"/>
  <c r="AC48" i="3"/>
  <c r="V5" i="12" s="1"/>
  <c r="AC73" i="3"/>
  <c r="V2" i="16" s="1"/>
  <c r="AC59" i="3"/>
  <c r="V2" i="14" s="1"/>
  <c r="AC54" i="3"/>
  <c r="V4" i="13" s="1"/>
  <c r="AC20" i="3"/>
  <c r="V5" i="8" s="1"/>
  <c r="AC33" i="3"/>
  <c r="V4" i="10" s="1"/>
  <c r="AC26" i="3"/>
  <c r="V4" i="9" s="1"/>
  <c r="AC83" i="3"/>
  <c r="V5" i="17" s="1"/>
  <c r="AC84" i="3"/>
  <c r="V6" i="17" s="1"/>
  <c r="AC81" i="3"/>
  <c r="V3" i="17" s="1"/>
  <c r="AC35" i="3"/>
  <c r="V6" i="10" s="1"/>
  <c r="V2" i="10"/>
  <c r="AC32" i="3"/>
  <c r="V3" i="10" s="1"/>
  <c r="AC25" i="3"/>
  <c r="V3" i="9" s="1"/>
  <c r="AC28" i="3"/>
  <c r="V6" i="9" s="1"/>
  <c r="AC21" i="3"/>
  <c r="V6" i="8" s="1"/>
  <c r="AD9" i="3"/>
  <c r="V1" i="17"/>
  <c r="V1" i="15"/>
  <c r="V1" i="13"/>
  <c r="V1" i="11"/>
  <c r="V1" i="9"/>
  <c r="V1" i="18"/>
  <c r="V1" i="10"/>
  <c r="V1" i="16"/>
  <c r="V1" i="2"/>
  <c r="V1" i="14"/>
  <c r="V1" i="12"/>
  <c r="V1" i="8"/>
  <c r="AC12" i="3"/>
  <c r="V4" i="2" s="1"/>
  <c r="AC13" i="3"/>
  <c r="V5" i="2" s="1"/>
  <c r="AC11" i="3"/>
  <c r="V3" i="2" s="1"/>
  <c r="AD24" i="3" l="1"/>
  <c r="W2" i="9" s="1"/>
  <c r="AD10" i="3"/>
  <c r="W2" i="2" s="1"/>
  <c r="AD31" i="3"/>
  <c r="AD14" i="3"/>
  <c r="W6" i="2" s="1"/>
  <c r="AD80" i="3"/>
  <c r="W2" i="17" s="1"/>
  <c r="AD17" i="3"/>
  <c r="W2" i="8" s="1"/>
  <c r="AD11" i="3"/>
  <c r="W3" i="2" s="1"/>
  <c r="AD36" i="3"/>
  <c r="W7" i="10" s="1"/>
  <c r="AD37" i="3"/>
  <c r="W8" i="10" s="1"/>
  <c r="AD44" i="3"/>
  <c r="W8" i="11" s="1"/>
  <c r="AD50" i="3"/>
  <c r="W7" i="12" s="1"/>
  <c r="AD58" i="3"/>
  <c r="W8" i="13" s="1"/>
  <c r="AD64" i="3"/>
  <c r="W7" i="14" s="1"/>
  <c r="AD43" i="3"/>
  <c r="W7" i="11" s="1"/>
  <c r="AD51" i="3"/>
  <c r="W8" i="12" s="1"/>
  <c r="AD57" i="3"/>
  <c r="W7" i="13" s="1"/>
  <c r="AD65" i="3"/>
  <c r="W8" i="14" s="1"/>
  <c r="AD71" i="3"/>
  <c r="W7" i="15" s="1"/>
  <c r="AD79" i="3"/>
  <c r="W8" i="16" s="1"/>
  <c r="AD85" i="3"/>
  <c r="W7" i="17" s="1"/>
  <c r="AD72" i="3"/>
  <c r="W8" i="15" s="1"/>
  <c r="AD78" i="3"/>
  <c r="W7" i="16" s="1"/>
  <c r="AD92" i="3"/>
  <c r="AD93" i="3"/>
  <c r="AD22" i="3"/>
  <c r="W7" i="8" s="1"/>
  <c r="AD86" i="3"/>
  <c r="W8" i="17" s="1"/>
  <c r="AD29" i="3"/>
  <c r="W7" i="9" s="1"/>
  <c r="AD30" i="3"/>
  <c r="W8" i="9" s="1"/>
  <c r="AD15" i="3"/>
  <c r="W7" i="2" s="1"/>
  <c r="AD18" i="3"/>
  <c r="W3" i="8" s="1"/>
  <c r="AD16" i="3"/>
  <c r="W8" i="2" s="1"/>
  <c r="AD23" i="3"/>
  <c r="W8" i="8" s="1"/>
  <c r="AD53" i="3"/>
  <c r="W3" i="13" s="1"/>
  <c r="AD87" i="3"/>
  <c r="AD91" i="3"/>
  <c r="AD89" i="3"/>
  <c r="AD90" i="3"/>
  <c r="AD42" i="3"/>
  <c r="W6" i="11" s="1"/>
  <c r="AD88" i="3"/>
  <c r="AD52" i="3"/>
  <c r="W2" i="13" s="1"/>
  <c r="AD76" i="3"/>
  <c r="W5" i="16" s="1"/>
  <c r="AD62" i="3"/>
  <c r="W5" i="14" s="1"/>
  <c r="AD46" i="3"/>
  <c r="W3" i="12" s="1"/>
  <c r="AD41" i="3"/>
  <c r="W5" i="11" s="1"/>
  <c r="AD82" i="3"/>
  <c r="W4" i="17" s="1"/>
  <c r="AD75" i="3"/>
  <c r="W4" i="16" s="1"/>
  <c r="AD66" i="3"/>
  <c r="W2" i="15" s="1"/>
  <c r="AD70" i="3"/>
  <c r="W6" i="15" s="1"/>
  <c r="AD61" i="3"/>
  <c r="W4" i="14" s="1"/>
  <c r="AD56" i="3"/>
  <c r="W6" i="13" s="1"/>
  <c r="AD38" i="3"/>
  <c r="W2" i="11" s="1"/>
  <c r="AD45" i="3"/>
  <c r="W2" i="12" s="1"/>
  <c r="AD40" i="3"/>
  <c r="W4" i="11" s="1"/>
  <c r="AD27" i="3"/>
  <c r="W5" i="9" s="1"/>
  <c r="AD77" i="3"/>
  <c r="W6" i="16" s="1"/>
  <c r="AD67" i="3"/>
  <c r="W3" i="15" s="1"/>
  <c r="AD49" i="3"/>
  <c r="W6" i="12" s="1"/>
  <c r="AD60" i="3"/>
  <c r="W3" i="14" s="1"/>
  <c r="AD19" i="3"/>
  <c r="W4" i="8" s="1"/>
  <c r="AD48" i="3"/>
  <c r="W5" i="12" s="1"/>
  <c r="AD73" i="3"/>
  <c r="W2" i="16" s="1"/>
  <c r="AD68" i="3"/>
  <c r="W4" i="15" s="1"/>
  <c r="AD34" i="3"/>
  <c r="W5" i="10" s="1"/>
  <c r="AD74" i="3"/>
  <c r="W3" i="16" s="1"/>
  <c r="AD55" i="3"/>
  <c r="W5" i="13" s="1"/>
  <c r="AD63" i="3"/>
  <c r="W6" i="14" s="1"/>
  <c r="AD47" i="3"/>
  <c r="W4" i="12" s="1"/>
  <c r="AD69" i="3"/>
  <c r="W5" i="15" s="1"/>
  <c r="AD39" i="3"/>
  <c r="W3" i="11" s="1"/>
  <c r="AD59" i="3"/>
  <c r="W2" i="14" s="1"/>
  <c r="AD54" i="3"/>
  <c r="W4" i="13" s="1"/>
  <c r="AD20" i="3"/>
  <c r="W5" i="8" s="1"/>
  <c r="AD26" i="3"/>
  <c r="W4" i="9" s="1"/>
  <c r="AD33" i="3"/>
  <c r="W4" i="10" s="1"/>
  <c r="AD83" i="3"/>
  <c r="W5" i="17" s="1"/>
  <c r="AD84" i="3"/>
  <c r="W6" i="17" s="1"/>
  <c r="AD81" i="3"/>
  <c r="W3" i="17" s="1"/>
  <c r="AD35" i="3"/>
  <c r="W6" i="10" s="1"/>
  <c r="W2" i="10"/>
  <c r="AD28" i="3"/>
  <c r="W6" i="9" s="1"/>
  <c r="AD32" i="3"/>
  <c r="W3" i="10" s="1"/>
  <c r="AD25" i="3"/>
  <c r="W3" i="9" s="1"/>
  <c r="AD21" i="3"/>
  <c r="W6" i="8" s="1"/>
  <c r="AE9" i="3"/>
  <c r="W1" i="18"/>
  <c r="W1" i="16"/>
  <c r="W1" i="14"/>
  <c r="W1" i="12"/>
  <c r="W1" i="10"/>
  <c r="W1" i="17"/>
  <c r="W1" i="15"/>
  <c r="W1" i="13"/>
  <c r="W1" i="11"/>
  <c r="W1" i="8"/>
  <c r="W1" i="9"/>
  <c r="W1" i="2"/>
  <c r="AD12" i="3"/>
  <c r="W4" i="2" s="1"/>
  <c r="AD13" i="3"/>
  <c r="W5" i="2" s="1"/>
  <c r="AE24" i="3" l="1"/>
  <c r="X2" i="9" s="1"/>
  <c r="AE10" i="3"/>
  <c r="X2" i="2" s="1"/>
  <c r="AE31" i="3"/>
  <c r="AE14" i="3"/>
  <c r="X6" i="2" s="1"/>
  <c r="AE80" i="3"/>
  <c r="X2" i="17" s="1"/>
  <c r="AE17" i="3"/>
  <c r="X2" i="8" s="1"/>
  <c r="AE36" i="3"/>
  <c r="X7" i="10" s="1"/>
  <c r="AE37" i="3"/>
  <c r="X8" i="10" s="1"/>
  <c r="AE57" i="3"/>
  <c r="X7" i="13" s="1"/>
  <c r="AE44" i="3"/>
  <c r="X8" i="11" s="1"/>
  <c r="AE50" i="3"/>
  <c r="X7" i="12" s="1"/>
  <c r="AE58" i="3"/>
  <c r="X8" i="13" s="1"/>
  <c r="AE43" i="3"/>
  <c r="X7" i="11" s="1"/>
  <c r="AE51" i="3"/>
  <c r="X8" i="12" s="1"/>
  <c r="AE65" i="3"/>
  <c r="X8" i="14" s="1"/>
  <c r="AE71" i="3"/>
  <c r="X7" i="15" s="1"/>
  <c r="AE79" i="3"/>
  <c r="X8" i="16" s="1"/>
  <c r="AE64" i="3"/>
  <c r="X7" i="14" s="1"/>
  <c r="AE85" i="3"/>
  <c r="X7" i="17" s="1"/>
  <c r="AE72" i="3"/>
  <c r="X8" i="15" s="1"/>
  <c r="AE78" i="3"/>
  <c r="X7" i="16" s="1"/>
  <c r="AE93" i="3"/>
  <c r="AE92" i="3"/>
  <c r="AE29" i="3"/>
  <c r="X7" i="9" s="1"/>
  <c r="AE86" i="3"/>
  <c r="X8" i="17" s="1"/>
  <c r="AE22" i="3"/>
  <c r="X7" i="8" s="1"/>
  <c r="AE30" i="3"/>
  <c r="X8" i="9" s="1"/>
  <c r="AE15" i="3"/>
  <c r="X7" i="2" s="1"/>
  <c r="AE18" i="3"/>
  <c r="X3" i="8" s="1"/>
  <c r="AE16" i="3"/>
  <c r="X8" i="2" s="1"/>
  <c r="AE23" i="3"/>
  <c r="X8" i="8" s="1"/>
  <c r="AE88" i="3"/>
  <c r="AE87" i="3"/>
  <c r="AE91" i="3"/>
  <c r="AE53" i="3"/>
  <c r="X3" i="13" s="1"/>
  <c r="AE89" i="3"/>
  <c r="AE52" i="3"/>
  <c r="X2" i="13" s="1"/>
  <c r="AE90" i="3"/>
  <c r="AE42" i="3"/>
  <c r="X6" i="11" s="1"/>
  <c r="AE61" i="3"/>
  <c r="X4" i="14" s="1"/>
  <c r="AE56" i="3"/>
  <c r="X6" i="13" s="1"/>
  <c r="AE62" i="3"/>
  <c r="X5" i="14" s="1"/>
  <c r="AE82" i="3"/>
  <c r="X4" i="17" s="1"/>
  <c r="AE66" i="3"/>
  <c r="X2" i="15" s="1"/>
  <c r="AE46" i="3"/>
  <c r="X3" i="12" s="1"/>
  <c r="AE41" i="3"/>
  <c r="X5" i="11" s="1"/>
  <c r="AE75" i="3"/>
  <c r="X4" i="16" s="1"/>
  <c r="AE76" i="3"/>
  <c r="X5" i="16" s="1"/>
  <c r="AE70" i="3"/>
  <c r="X6" i="15" s="1"/>
  <c r="AE40" i="3"/>
  <c r="X4" i="11" s="1"/>
  <c r="AE69" i="3"/>
  <c r="X5" i="15" s="1"/>
  <c r="AE55" i="3"/>
  <c r="X5" i="13" s="1"/>
  <c r="AE68" i="3"/>
  <c r="X4" i="15" s="1"/>
  <c r="AE59" i="3"/>
  <c r="X2" i="14" s="1"/>
  <c r="AE54" i="3"/>
  <c r="X4" i="13" s="1"/>
  <c r="AE47" i="3"/>
  <c r="X4" i="12" s="1"/>
  <c r="AE38" i="3"/>
  <c r="X2" i="11" s="1"/>
  <c r="AE27" i="3"/>
  <c r="X5" i="9" s="1"/>
  <c r="AE19" i="3"/>
  <c r="X4" i="8" s="1"/>
  <c r="AE73" i="3"/>
  <c r="X2" i="16" s="1"/>
  <c r="AE67" i="3"/>
  <c r="X3" i="15" s="1"/>
  <c r="AE45" i="3"/>
  <c r="X2" i="12" s="1"/>
  <c r="AE60" i="3"/>
  <c r="X3" i="14" s="1"/>
  <c r="AE77" i="3"/>
  <c r="X6" i="16" s="1"/>
  <c r="AE34" i="3"/>
  <c r="X5" i="10" s="1"/>
  <c r="AE49" i="3"/>
  <c r="X6" i="12" s="1"/>
  <c r="AE74" i="3"/>
  <c r="X3" i="16" s="1"/>
  <c r="AE48" i="3"/>
  <c r="X5" i="12" s="1"/>
  <c r="AE39" i="3"/>
  <c r="X3" i="11" s="1"/>
  <c r="AE63" i="3"/>
  <c r="X6" i="14" s="1"/>
  <c r="AE20" i="3"/>
  <c r="X5" i="8" s="1"/>
  <c r="AE84" i="3"/>
  <c r="X6" i="17" s="1"/>
  <c r="AE26" i="3"/>
  <c r="X4" i="9" s="1"/>
  <c r="AE83" i="3"/>
  <c r="X5" i="17" s="1"/>
  <c r="AE33" i="3"/>
  <c r="X4" i="10" s="1"/>
  <c r="AE81" i="3"/>
  <c r="X3" i="17" s="1"/>
  <c r="AE35" i="3"/>
  <c r="X6" i="10" s="1"/>
  <c r="AE28" i="3"/>
  <c r="X6" i="9" s="1"/>
  <c r="X2" i="10"/>
  <c r="AE25" i="3"/>
  <c r="X3" i="9" s="1"/>
  <c r="AE32" i="3"/>
  <c r="X3" i="10" s="1"/>
  <c r="AE21" i="3"/>
  <c r="X6" i="8" s="1"/>
  <c r="AF9" i="3"/>
  <c r="X1" i="18"/>
  <c r="X1" i="16"/>
  <c r="X1" i="14"/>
  <c r="X1" i="12"/>
  <c r="X1" i="10"/>
  <c r="X1" i="11"/>
  <c r="X1" i="9"/>
  <c r="X1" i="17"/>
  <c r="X1" i="8"/>
  <c r="X1" i="2"/>
  <c r="X1" i="15"/>
  <c r="X1" i="13"/>
  <c r="AE12" i="3"/>
  <c r="X4" i="2" s="1"/>
  <c r="AE13" i="3"/>
  <c r="X5" i="2" s="1"/>
  <c r="AE11" i="3"/>
  <c r="X3" i="2" s="1"/>
  <c r="AF24" i="3" l="1"/>
  <c r="Y2" i="9" s="1"/>
  <c r="AF10" i="3"/>
  <c r="AF31" i="3"/>
  <c r="AF14" i="3"/>
  <c r="Y6" i="2" s="1"/>
  <c r="AF80" i="3"/>
  <c r="Y2" i="17" s="1"/>
  <c r="AF17" i="3"/>
  <c r="Y2" i="8" s="1"/>
  <c r="Y2" i="2"/>
  <c r="AF36" i="3"/>
  <c r="Y7" i="10" s="1"/>
  <c r="AF37" i="3"/>
  <c r="Y8" i="10" s="1"/>
  <c r="AF43" i="3"/>
  <c r="Y7" i="11" s="1"/>
  <c r="AF51" i="3"/>
  <c r="Y8" i="12" s="1"/>
  <c r="AF57" i="3"/>
  <c r="Y7" i="13" s="1"/>
  <c r="AF44" i="3"/>
  <c r="Y8" i="11" s="1"/>
  <c r="AF50" i="3"/>
  <c r="Y7" i="12" s="1"/>
  <c r="AF58" i="3"/>
  <c r="Y8" i="13" s="1"/>
  <c r="AF72" i="3"/>
  <c r="Y8" i="15" s="1"/>
  <c r="AF78" i="3"/>
  <c r="Y7" i="16" s="1"/>
  <c r="AF65" i="3"/>
  <c r="Y8" i="14" s="1"/>
  <c r="AF71" i="3"/>
  <c r="Y7" i="15" s="1"/>
  <c r="AF79" i="3"/>
  <c r="Y8" i="16" s="1"/>
  <c r="AF64" i="3"/>
  <c r="Y7" i="14" s="1"/>
  <c r="AF85" i="3"/>
  <c r="Y7" i="17" s="1"/>
  <c r="AF93" i="3"/>
  <c r="AF86" i="3"/>
  <c r="Y8" i="17" s="1"/>
  <c r="AF92" i="3"/>
  <c r="AF29" i="3"/>
  <c r="Y7" i="9" s="1"/>
  <c r="AF22" i="3"/>
  <c r="Y7" i="8" s="1"/>
  <c r="AF30" i="3"/>
  <c r="Y8" i="9" s="1"/>
  <c r="AF15" i="3"/>
  <c r="Y7" i="2" s="1"/>
  <c r="AF18" i="3"/>
  <c r="Y3" i="8" s="1"/>
  <c r="AF23" i="3"/>
  <c r="Y8" i="8" s="1"/>
  <c r="AF16" i="3"/>
  <c r="Y8" i="2" s="1"/>
  <c r="AF53" i="3"/>
  <c r="Y3" i="13" s="1"/>
  <c r="AF91" i="3"/>
  <c r="AF89" i="3"/>
  <c r="AF42" i="3"/>
  <c r="Y6" i="11" s="1"/>
  <c r="AF52" i="3"/>
  <c r="Y2" i="13" s="1"/>
  <c r="AF90" i="3"/>
  <c r="AF88" i="3"/>
  <c r="AF87" i="3"/>
  <c r="AF46" i="3"/>
  <c r="Y3" i="12" s="1"/>
  <c r="AF62" i="3"/>
  <c r="Y5" i="14" s="1"/>
  <c r="AF41" i="3"/>
  <c r="Y5" i="11" s="1"/>
  <c r="AF75" i="3"/>
  <c r="Y4" i="16" s="1"/>
  <c r="AF70" i="3"/>
  <c r="Y6" i="15" s="1"/>
  <c r="AF66" i="3"/>
  <c r="Y2" i="15" s="1"/>
  <c r="AF76" i="3"/>
  <c r="Y5" i="16" s="1"/>
  <c r="AF82" i="3"/>
  <c r="Y4" i="17" s="1"/>
  <c r="AF61" i="3"/>
  <c r="Y4" i="14" s="1"/>
  <c r="AF47" i="3"/>
  <c r="Y4" i="12" s="1"/>
  <c r="AF74" i="3"/>
  <c r="Y3" i="16" s="1"/>
  <c r="AF69" i="3"/>
  <c r="Y5" i="15" s="1"/>
  <c r="AF55" i="3"/>
  <c r="Y5" i="13" s="1"/>
  <c r="AF77" i="3"/>
  <c r="Y6" i="16" s="1"/>
  <c r="AF73" i="3"/>
  <c r="Y2" i="16" s="1"/>
  <c r="AF59" i="3"/>
  <c r="Y2" i="14" s="1"/>
  <c r="AF54" i="3"/>
  <c r="Y4" i="13" s="1"/>
  <c r="AF45" i="3"/>
  <c r="Y2" i="12" s="1"/>
  <c r="AF27" i="3"/>
  <c r="Y5" i="9" s="1"/>
  <c r="AF68" i="3"/>
  <c r="Y4" i="15" s="1"/>
  <c r="AF56" i="3"/>
  <c r="Y6" i="13" s="1"/>
  <c r="AF38" i="3"/>
  <c r="Y2" i="11" s="1"/>
  <c r="AF67" i="3"/>
  <c r="Y3" i="15" s="1"/>
  <c r="AF60" i="3"/>
  <c r="Y3" i="14" s="1"/>
  <c r="AF48" i="3"/>
  <c r="Y5" i="12" s="1"/>
  <c r="AF39" i="3"/>
  <c r="Y3" i="11" s="1"/>
  <c r="AF63" i="3"/>
  <c r="Y6" i="14" s="1"/>
  <c r="AF34" i="3"/>
  <c r="Y5" i="10" s="1"/>
  <c r="AF49" i="3"/>
  <c r="Y6" i="12" s="1"/>
  <c r="AF40" i="3"/>
  <c r="Y4" i="11" s="1"/>
  <c r="AF19" i="3"/>
  <c r="Y4" i="8" s="1"/>
  <c r="AF20" i="3"/>
  <c r="Y5" i="8" s="1"/>
  <c r="AF84" i="3"/>
  <c r="Y6" i="17" s="1"/>
  <c r="AF33" i="3"/>
  <c r="Y4" i="10" s="1"/>
  <c r="AF26" i="3"/>
  <c r="Y4" i="9" s="1"/>
  <c r="AF83" i="3"/>
  <c r="Y5" i="17" s="1"/>
  <c r="AF81" i="3"/>
  <c r="Y3" i="17" s="1"/>
  <c r="AF35" i="3"/>
  <c r="Y6" i="10" s="1"/>
  <c r="AF25" i="3"/>
  <c r="Y3" i="9" s="1"/>
  <c r="Y2" i="10"/>
  <c r="AF32" i="3"/>
  <c r="Y3" i="10" s="1"/>
  <c r="AF28" i="3"/>
  <c r="Y6" i="9" s="1"/>
  <c r="AF21" i="3"/>
  <c r="Y6" i="8" s="1"/>
  <c r="AG9" i="3"/>
  <c r="Y1" i="17"/>
  <c r="Y1" i="15"/>
  <c r="Y1" i="13"/>
  <c r="Y1" i="11"/>
  <c r="Y1" i="9"/>
  <c r="Y1" i="18"/>
  <c r="Y1" i="16"/>
  <c r="Y1" i="14"/>
  <c r="Y1" i="12"/>
  <c r="Y1" i="10"/>
  <c r="Y1" i="2"/>
  <c r="Y1" i="8"/>
  <c r="AF12" i="3"/>
  <c r="Y4" i="2" s="1"/>
  <c r="AF13" i="3"/>
  <c r="Y5" i="2" s="1"/>
  <c r="AF11" i="3"/>
  <c r="Y3" i="2" s="1"/>
  <c r="AG10" i="3" l="1"/>
  <c r="Z2" i="2" s="1"/>
  <c r="AG24" i="3"/>
  <c r="AG31" i="3"/>
  <c r="AG14" i="3"/>
  <c r="Z6" i="2" s="1"/>
  <c r="AG80" i="3"/>
  <c r="Z2" i="17" s="1"/>
  <c r="Z2" i="9"/>
  <c r="AG17" i="3"/>
  <c r="Z2" i="8" s="1"/>
  <c r="AG36" i="3"/>
  <c r="Z7" i="10" s="1"/>
  <c r="AG37" i="3"/>
  <c r="Z8" i="10" s="1"/>
  <c r="AG58" i="3"/>
  <c r="Z8" i="13" s="1"/>
  <c r="AG43" i="3"/>
  <c r="Z7" i="11" s="1"/>
  <c r="AG51" i="3"/>
  <c r="Z8" i="12" s="1"/>
  <c r="AG57" i="3"/>
  <c r="Z7" i="13" s="1"/>
  <c r="AG44" i="3"/>
  <c r="Z8" i="11" s="1"/>
  <c r="AG50" i="3"/>
  <c r="Z7" i="12" s="1"/>
  <c r="AG64" i="3"/>
  <c r="Z7" i="14" s="1"/>
  <c r="AG72" i="3"/>
  <c r="Z8" i="15" s="1"/>
  <c r="AG78" i="3"/>
  <c r="Z7" i="16" s="1"/>
  <c r="AG65" i="3"/>
  <c r="Z8" i="14" s="1"/>
  <c r="AG71" i="3"/>
  <c r="Z7" i="15" s="1"/>
  <c r="AG79" i="3"/>
  <c r="Z8" i="16" s="1"/>
  <c r="AG92" i="3"/>
  <c r="AG93" i="3"/>
  <c r="AG85" i="3"/>
  <c r="Z7" i="17" s="1"/>
  <c r="AG22" i="3"/>
  <c r="Z7" i="8" s="1"/>
  <c r="AG29" i="3"/>
  <c r="Z7" i="9" s="1"/>
  <c r="AG30" i="3"/>
  <c r="Z8" i="9" s="1"/>
  <c r="AG86" i="3"/>
  <c r="Z8" i="17" s="1"/>
  <c r="AG15" i="3"/>
  <c r="Z7" i="2" s="1"/>
  <c r="AG18" i="3"/>
  <c r="Z3" i="8" s="1"/>
  <c r="AG23" i="3"/>
  <c r="Z8" i="8" s="1"/>
  <c r="AG16" i="3"/>
  <c r="Z8" i="2" s="1"/>
  <c r="AG53" i="3"/>
  <c r="Z3" i="13" s="1"/>
  <c r="AG42" i="3"/>
  <c r="AG91" i="3"/>
  <c r="AG89" i="3"/>
  <c r="AG90" i="3"/>
  <c r="AG88" i="3"/>
  <c r="AG87" i="3"/>
  <c r="AG75" i="3"/>
  <c r="Z4" i="16" s="1"/>
  <c r="AG52" i="3"/>
  <c r="Z2" i="13" s="1"/>
  <c r="AG62" i="3"/>
  <c r="Z5" i="14" s="1"/>
  <c r="AG41" i="3"/>
  <c r="Z5" i="11" s="1"/>
  <c r="AG70" i="3"/>
  <c r="Z6" i="15" s="1"/>
  <c r="AG46" i="3"/>
  <c r="Z3" i="12" s="1"/>
  <c r="AG66" i="3"/>
  <c r="Z2" i="15" s="1"/>
  <c r="AG76" i="3"/>
  <c r="Z5" i="16" s="1"/>
  <c r="AG82" i="3"/>
  <c r="Z4" i="17" s="1"/>
  <c r="AG61" i="3"/>
  <c r="Z4" i="14" s="1"/>
  <c r="AG56" i="3"/>
  <c r="Z6" i="13" s="1"/>
  <c r="AG47" i="3"/>
  <c r="Z4" i="12" s="1"/>
  <c r="AG40" i="3"/>
  <c r="Z4" i="11" s="1"/>
  <c r="AG74" i="3"/>
  <c r="Z3" i="16" s="1"/>
  <c r="AG69" i="3"/>
  <c r="Z5" i="15" s="1"/>
  <c r="AG73" i="3"/>
  <c r="Z2" i="16" s="1"/>
  <c r="AG59" i="3"/>
  <c r="Z2" i="14" s="1"/>
  <c r="AG34" i="3"/>
  <c r="Z5" i="10" s="1"/>
  <c r="AG49" i="3"/>
  <c r="Z6" i="12" s="1"/>
  <c r="AG27" i="3"/>
  <c r="Z5" i="9" s="1"/>
  <c r="AG48" i="3"/>
  <c r="Z5" i="12" s="1"/>
  <c r="AG68" i="3"/>
  <c r="Z4" i="15" s="1"/>
  <c r="AG54" i="3"/>
  <c r="Z4" i="13" s="1"/>
  <c r="AG38" i="3"/>
  <c r="Z2" i="11" s="1"/>
  <c r="AG67" i="3"/>
  <c r="Z3" i="15" s="1"/>
  <c r="AG45" i="3"/>
  <c r="Z2" i="12" s="1"/>
  <c r="AG60" i="3"/>
  <c r="Z3" i="14" s="1"/>
  <c r="AG55" i="3"/>
  <c r="Z5" i="13" s="1"/>
  <c r="AG39" i="3"/>
  <c r="Z3" i="11" s="1"/>
  <c r="AG63" i="3"/>
  <c r="Z6" i="14" s="1"/>
  <c r="AG19" i="3"/>
  <c r="Z4" i="8" s="1"/>
  <c r="AG77" i="3"/>
  <c r="Z6" i="16" s="1"/>
  <c r="AG20" i="3"/>
  <c r="Z5" i="8" s="1"/>
  <c r="AG33" i="3"/>
  <c r="Z4" i="10" s="1"/>
  <c r="AG26" i="3"/>
  <c r="Z4" i="9" s="1"/>
  <c r="AG83" i="3"/>
  <c r="Z5" i="17" s="1"/>
  <c r="AG84" i="3"/>
  <c r="Z6" i="17" s="1"/>
  <c r="AG81" i="3"/>
  <c r="Z3" i="17" s="1"/>
  <c r="AG35" i="3"/>
  <c r="Z6" i="10" s="1"/>
  <c r="AG32" i="3"/>
  <c r="Z3" i="10" s="1"/>
  <c r="Z2" i="10"/>
  <c r="AG28" i="3"/>
  <c r="Z6" i="9" s="1"/>
  <c r="AG21" i="3"/>
  <c r="Z6" i="8" s="1"/>
  <c r="AG25" i="3"/>
  <c r="Z3" i="9" s="1"/>
  <c r="AH9" i="3"/>
  <c r="Z1" i="17"/>
  <c r="Z1" i="15"/>
  <c r="Z1" i="13"/>
  <c r="Z1" i="11"/>
  <c r="Z1" i="9"/>
  <c r="Z1" i="12"/>
  <c r="Z1" i="18"/>
  <c r="Z1" i="10"/>
  <c r="Z1" i="2"/>
  <c r="Z1" i="8"/>
  <c r="Z1" i="16"/>
  <c r="Z1" i="14"/>
  <c r="AG12" i="3"/>
  <c r="Z4" i="2" s="1"/>
  <c r="Z6" i="11"/>
  <c r="AG13" i="3"/>
  <c r="Z5" i="2" s="1"/>
  <c r="AG11" i="3"/>
  <c r="Z3" i="2" s="1"/>
  <c r="AH10" i="3" l="1"/>
  <c r="AA2" i="2" s="1"/>
  <c r="AH24" i="3"/>
  <c r="AA2" i="9" s="1"/>
  <c r="AH31" i="3"/>
  <c r="AH14" i="3"/>
  <c r="AA6" i="2" s="1"/>
  <c r="AH80" i="3"/>
  <c r="AA2" i="17" s="1"/>
  <c r="AH17" i="3"/>
  <c r="AA2" i="8" s="1"/>
  <c r="AH36" i="3"/>
  <c r="AA7" i="10" s="1"/>
  <c r="AH37" i="3"/>
  <c r="AA8" i="10" s="1"/>
  <c r="AH44" i="3"/>
  <c r="AA8" i="11" s="1"/>
  <c r="AH50" i="3"/>
  <c r="AA7" i="12" s="1"/>
  <c r="AH58" i="3"/>
  <c r="AA8" i="13" s="1"/>
  <c r="AH64" i="3"/>
  <c r="AA7" i="14" s="1"/>
  <c r="AH43" i="3"/>
  <c r="AA7" i="11" s="1"/>
  <c r="AH51" i="3"/>
  <c r="AA8" i="12" s="1"/>
  <c r="AH57" i="3"/>
  <c r="AA7" i="13" s="1"/>
  <c r="AH65" i="3"/>
  <c r="AA8" i="14" s="1"/>
  <c r="AH71" i="3"/>
  <c r="AA7" i="15" s="1"/>
  <c r="AH79" i="3"/>
  <c r="AA8" i="16" s="1"/>
  <c r="AH85" i="3"/>
  <c r="AA7" i="17" s="1"/>
  <c r="AH72" i="3"/>
  <c r="AA8" i="15" s="1"/>
  <c r="AH78" i="3"/>
  <c r="AA7" i="16" s="1"/>
  <c r="AH92" i="3"/>
  <c r="AH93" i="3"/>
  <c r="AH22" i="3"/>
  <c r="AA7" i="8" s="1"/>
  <c r="AH30" i="3"/>
  <c r="AA8" i="9" s="1"/>
  <c r="AH86" i="3"/>
  <c r="AA8" i="17" s="1"/>
  <c r="AH29" i="3"/>
  <c r="AA7" i="9" s="1"/>
  <c r="AH15" i="3"/>
  <c r="AA7" i="2" s="1"/>
  <c r="AH18" i="3"/>
  <c r="AA3" i="8" s="1"/>
  <c r="AH23" i="3"/>
  <c r="AA8" i="8" s="1"/>
  <c r="AH16" i="3"/>
  <c r="AA8" i="2" s="1"/>
  <c r="AH53" i="3"/>
  <c r="AA3" i="13" s="1"/>
  <c r="AH91" i="3"/>
  <c r="AH89" i="3"/>
  <c r="AH88" i="3"/>
  <c r="AH90" i="3"/>
  <c r="AH87" i="3"/>
  <c r="AH42" i="3"/>
  <c r="AA6" i="11" s="1"/>
  <c r="AH52" i="3"/>
  <c r="AA2" i="13" s="1"/>
  <c r="AH61" i="3"/>
  <c r="AA4" i="14" s="1"/>
  <c r="AH62" i="3"/>
  <c r="AA5" i="14" s="1"/>
  <c r="AH46" i="3"/>
  <c r="AA3" i="12" s="1"/>
  <c r="AH76" i="3"/>
  <c r="AA5" i="16" s="1"/>
  <c r="AH41" i="3"/>
  <c r="AA5" i="11" s="1"/>
  <c r="AH82" i="3"/>
  <c r="AA4" i="17" s="1"/>
  <c r="AH75" i="3"/>
  <c r="AA4" i="16" s="1"/>
  <c r="AH70" i="3"/>
  <c r="AA6" i="15" s="1"/>
  <c r="AH66" i="3"/>
  <c r="AA2" i="15" s="1"/>
  <c r="AH56" i="3"/>
  <c r="AA6" i="13" s="1"/>
  <c r="AH47" i="3"/>
  <c r="AA4" i="12" s="1"/>
  <c r="AH69" i="3"/>
  <c r="AA5" i="15" s="1"/>
  <c r="AH19" i="3"/>
  <c r="AA4" i="8" s="1"/>
  <c r="AH59" i="3"/>
  <c r="AA2" i="14" s="1"/>
  <c r="AH38" i="3"/>
  <c r="AA2" i="11" s="1"/>
  <c r="AH49" i="3"/>
  <c r="AA6" i="12" s="1"/>
  <c r="AH45" i="3"/>
  <c r="AA2" i="12" s="1"/>
  <c r="AH40" i="3"/>
  <c r="AA4" i="11" s="1"/>
  <c r="AH27" i="3"/>
  <c r="AA5" i="9" s="1"/>
  <c r="AH77" i="3"/>
  <c r="AA6" i="16" s="1"/>
  <c r="AH67" i="3"/>
  <c r="AA3" i="15" s="1"/>
  <c r="AH60" i="3"/>
  <c r="AA3" i="14" s="1"/>
  <c r="AH48" i="3"/>
  <c r="AA5" i="12" s="1"/>
  <c r="AH73" i="3"/>
  <c r="AA2" i="16" s="1"/>
  <c r="AH68" i="3"/>
  <c r="AA4" i="15" s="1"/>
  <c r="AH34" i="3"/>
  <c r="AA5" i="10" s="1"/>
  <c r="AH74" i="3"/>
  <c r="AA3" i="16" s="1"/>
  <c r="AH55" i="3"/>
  <c r="AA5" i="13" s="1"/>
  <c r="AH39" i="3"/>
  <c r="AA3" i="11" s="1"/>
  <c r="AH63" i="3"/>
  <c r="AA6" i="14" s="1"/>
  <c r="AH54" i="3"/>
  <c r="AA4" i="13" s="1"/>
  <c r="AH20" i="3"/>
  <c r="AA5" i="8" s="1"/>
  <c r="AH84" i="3"/>
  <c r="AA6" i="17" s="1"/>
  <c r="AH81" i="3"/>
  <c r="AA3" i="17" s="1"/>
  <c r="AH26" i="3"/>
  <c r="AA4" i="9" s="1"/>
  <c r="AH33" i="3"/>
  <c r="AA4" i="10" s="1"/>
  <c r="AH83" i="3"/>
  <c r="AA5" i="17" s="1"/>
  <c r="AH25" i="3"/>
  <c r="AA3" i="9" s="1"/>
  <c r="AH35" i="3"/>
  <c r="AA6" i="10" s="1"/>
  <c r="AH28" i="3"/>
  <c r="AA6" i="9" s="1"/>
  <c r="AA2" i="10"/>
  <c r="AH32" i="3"/>
  <c r="AA3" i="10" s="1"/>
  <c r="AH21" i="3"/>
  <c r="AA6" i="8" s="1"/>
  <c r="AI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H12" i="3"/>
  <c r="AA4" i="2" s="1"/>
  <c r="AH13" i="3"/>
  <c r="AA5" i="2" s="1"/>
  <c r="AH11" i="3"/>
  <c r="AA3" i="2" s="1"/>
  <c r="AI24" i="3" l="1"/>
  <c r="AB2" i="9" s="1"/>
  <c r="AI10" i="3"/>
  <c r="AB2" i="2" s="1"/>
  <c r="AI31" i="3"/>
  <c r="AB2" i="10" s="1"/>
  <c r="AI14" i="3"/>
  <c r="AB6" i="2" s="1"/>
  <c r="AI80" i="3"/>
  <c r="AB2" i="17" s="1"/>
  <c r="AI17" i="3"/>
  <c r="AB2" i="8" s="1"/>
  <c r="AI36" i="3"/>
  <c r="AB7" i="10" s="1"/>
  <c r="AI37" i="3"/>
  <c r="AB8" i="10" s="1"/>
  <c r="AI57" i="3"/>
  <c r="AB7" i="13" s="1"/>
  <c r="AI44" i="3"/>
  <c r="AB8" i="11" s="1"/>
  <c r="AI50" i="3"/>
  <c r="AB7" i="12" s="1"/>
  <c r="AI58" i="3"/>
  <c r="AB8" i="13" s="1"/>
  <c r="AI43" i="3"/>
  <c r="AB7" i="11" s="1"/>
  <c r="AI51" i="3"/>
  <c r="AB8" i="12" s="1"/>
  <c r="AI64" i="3"/>
  <c r="AB7" i="14" s="1"/>
  <c r="AI65" i="3"/>
  <c r="AB8" i="14" s="1"/>
  <c r="AI71" i="3"/>
  <c r="AB7" i="15" s="1"/>
  <c r="AI79" i="3"/>
  <c r="AB8" i="16" s="1"/>
  <c r="AI85" i="3"/>
  <c r="AB7" i="17" s="1"/>
  <c r="AI72" i="3"/>
  <c r="AB8" i="15" s="1"/>
  <c r="AI78" i="3"/>
  <c r="AB7" i="16" s="1"/>
  <c r="AI93" i="3"/>
  <c r="AI92" i="3"/>
  <c r="AI22" i="3"/>
  <c r="AB7" i="8" s="1"/>
  <c r="AI86" i="3"/>
  <c r="AB8" i="17" s="1"/>
  <c r="AI29" i="3"/>
  <c r="AB7" i="9" s="1"/>
  <c r="AI30" i="3"/>
  <c r="AB8" i="9" s="1"/>
  <c r="AI15" i="3"/>
  <c r="AB7" i="2" s="1"/>
  <c r="AI18" i="3"/>
  <c r="AB3" i="8" s="1"/>
  <c r="AI23" i="3"/>
  <c r="AB8" i="8" s="1"/>
  <c r="AI90" i="3"/>
  <c r="AI88" i="3"/>
  <c r="AI87" i="3"/>
  <c r="AI42" i="3"/>
  <c r="AB6" i="11" s="1"/>
  <c r="AI91" i="3"/>
  <c r="AI53" i="3"/>
  <c r="AB3" i="13" s="1"/>
  <c r="AI89" i="3"/>
  <c r="AI16" i="3"/>
  <c r="AB8" i="2" s="1"/>
  <c r="AI76" i="3"/>
  <c r="AB5" i="16" s="1"/>
  <c r="AI41" i="3"/>
  <c r="AB5" i="11" s="1"/>
  <c r="AI70" i="3"/>
  <c r="AB6" i="15" s="1"/>
  <c r="AI46" i="3"/>
  <c r="AB3" i="12" s="1"/>
  <c r="AI61" i="3"/>
  <c r="AB4" i="14" s="1"/>
  <c r="AI62" i="3"/>
  <c r="AB5" i="14" s="1"/>
  <c r="AI82" i="3"/>
  <c r="AB4" i="17" s="1"/>
  <c r="AI52" i="3"/>
  <c r="AB2" i="13" s="1"/>
  <c r="AI75" i="3"/>
  <c r="AB4" i="16" s="1"/>
  <c r="AI66" i="3"/>
  <c r="AB2" i="15" s="1"/>
  <c r="AI34" i="3"/>
  <c r="AB5" i="10" s="1"/>
  <c r="AI49" i="3"/>
  <c r="AB6" i="12" s="1"/>
  <c r="AI74" i="3"/>
  <c r="AB3" i="16" s="1"/>
  <c r="AI48" i="3"/>
  <c r="AB5" i="12" s="1"/>
  <c r="AI39" i="3"/>
  <c r="AB3" i="11" s="1"/>
  <c r="AI63" i="3"/>
  <c r="AB6" i="14" s="1"/>
  <c r="AI40" i="3"/>
  <c r="AB4" i="11" s="1"/>
  <c r="AI69" i="3"/>
  <c r="AB5" i="15" s="1"/>
  <c r="AI55" i="3"/>
  <c r="AB5" i="13" s="1"/>
  <c r="AI59" i="3"/>
  <c r="AB2" i="14" s="1"/>
  <c r="AI54" i="3"/>
  <c r="AB4" i="13" s="1"/>
  <c r="AI47" i="3"/>
  <c r="AB4" i="12" s="1"/>
  <c r="AI38" i="3"/>
  <c r="AB2" i="11" s="1"/>
  <c r="AI27" i="3"/>
  <c r="AB5" i="9" s="1"/>
  <c r="AI19" i="3"/>
  <c r="AB4" i="8" s="1"/>
  <c r="AI73" i="3"/>
  <c r="AB2" i="16" s="1"/>
  <c r="AI68" i="3"/>
  <c r="AB4" i="15" s="1"/>
  <c r="AI56" i="3"/>
  <c r="AB6" i="13" s="1"/>
  <c r="AI67" i="3"/>
  <c r="AB3" i="15" s="1"/>
  <c r="AI45" i="3"/>
  <c r="AB2" i="12" s="1"/>
  <c r="AI60" i="3"/>
  <c r="AB3" i="14" s="1"/>
  <c r="AI77" i="3"/>
  <c r="AB6" i="16" s="1"/>
  <c r="AI20" i="3"/>
  <c r="AB5" i="8" s="1"/>
  <c r="AI81" i="3"/>
  <c r="AB3" i="17" s="1"/>
  <c r="AI84" i="3"/>
  <c r="AB6" i="17" s="1"/>
  <c r="AI26" i="3"/>
  <c r="AB4" i="9" s="1"/>
  <c r="AI83" i="3"/>
  <c r="AB5" i="17" s="1"/>
  <c r="AI33" i="3"/>
  <c r="AB4" i="10" s="1"/>
  <c r="AI35" i="3"/>
  <c r="AB6" i="10" s="1"/>
  <c r="AI28" i="3"/>
  <c r="AB6" i="9" s="1"/>
  <c r="AI32" i="3"/>
  <c r="AB3" i="10" s="1"/>
  <c r="AI21" i="3"/>
  <c r="AB6" i="8" s="1"/>
  <c r="AI25" i="3"/>
  <c r="AB3" i="9" s="1"/>
  <c r="AJ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I12" i="3"/>
  <c r="AB4" i="2" s="1"/>
  <c r="AI13" i="3"/>
  <c r="AB5" i="2" s="1"/>
  <c r="AI11" i="3"/>
  <c r="AB3" i="2" s="1"/>
  <c r="AJ24" i="3" l="1"/>
  <c r="AC2" i="9" s="1"/>
  <c r="AJ10" i="3"/>
  <c r="AC2" i="2" s="1"/>
  <c r="AJ31" i="3"/>
  <c r="AC2" i="10" s="1"/>
  <c r="AJ14" i="3"/>
  <c r="AC6" i="2" s="1"/>
  <c r="AJ17" i="3"/>
  <c r="AC2" i="8" s="1"/>
  <c r="AJ80" i="3"/>
  <c r="AC2" i="17" s="1"/>
  <c r="AJ36" i="3"/>
  <c r="AC7" i="10" s="1"/>
  <c r="AJ37" i="3"/>
  <c r="AC8" i="10" s="1"/>
  <c r="AJ43" i="3"/>
  <c r="AC7" i="11" s="1"/>
  <c r="AJ51" i="3"/>
  <c r="AC8" i="12" s="1"/>
  <c r="AJ57" i="3"/>
  <c r="AC7" i="13" s="1"/>
  <c r="AJ44" i="3"/>
  <c r="AC8" i="11" s="1"/>
  <c r="AJ50" i="3"/>
  <c r="AC7" i="12" s="1"/>
  <c r="AJ58" i="3"/>
  <c r="AC8" i="13" s="1"/>
  <c r="AJ72" i="3"/>
  <c r="AC8" i="15" s="1"/>
  <c r="AJ78" i="3"/>
  <c r="AC7" i="16" s="1"/>
  <c r="AJ86" i="3"/>
  <c r="AC8" i="17" s="1"/>
  <c r="AJ64" i="3"/>
  <c r="AC7" i="14" s="1"/>
  <c r="AJ65" i="3"/>
  <c r="AC8" i="14" s="1"/>
  <c r="AJ71" i="3"/>
  <c r="AC7" i="15" s="1"/>
  <c r="AJ79" i="3"/>
  <c r="AC8" i="16" s="1"/>
  <c r="AJ85" i="3"/>
  <c r="AC7" i="17" s="1"/>
  <c r="AJ93" i="3"/>
  <c r="AJ92" i="3"/>
  <c r="AJ30" i="3"/>
  <c r="AC8" i="9" s="1"/>
  <c r="AJ29" i="3"/>
  <c r="AC7" i="9" s="1"/>
  <c r="AJ22" i="3"/>
  <c r="AC7" i="8" s="1"/>
  <c r="AJ15" i="3"/>
  <c r="AC7" i="2" s="1"/>
  <c r="AJ18" i="3"/>
  <c r="AC3" i="8" s="1"/>
  <c r="AJ16" i="3"/>
  <c r="AC8" i="2" s="1"/>
  <c r="AJ23" i="3"/>
  <c r="AC8" i="8" s="1"/>
  <c r="AJ90" i="3"/>
  <c r="AJ53" i="3"/>
  <c r="AC3" i="13" s="1"/>
  <c r="AJ88" i="3"/>
  <c r="AJ87" i="3"/>
  <c r="AJ91" i="3"/>
  <c r="AJ89" i="3"/>
  <c r="AJ42" i="3"/>
  <c r="AC6" i="11" s="1"/>
  <c r="AJ76" i="3"/>
  <c r="AC5" i="16" s="1"/>
  <c r="AJ61" i="3"/>
  <c r="AC4" i="14" s="1"/>
  <c r="AJ46" i="3"/>
  <c r="AC3" i="12" s="1"/>
  <c r="AJ82" i="3"/>
  <c r="AC4" i="17" s="1"/>
  <c r="AJ62" i="3"/>
  <c r="AC5" i="14" s="1"/>
  <c r="AJ41" i="3"/>
  <c r="AC5" i="11" s="1"/>
  <c r="AJ75" i="3"/>
  <c r="AC4" i="16" s="1"/>
  <c r="AJ70" i="3"/>
  <c r="AC6" i="15" s="1"/>
  <c r="AJ52" i="3"/>
  <c r="AC2" i="13" s="1"/>
  <c r="AJ66" i="3"/>
  <c r="AC2" i="15" s="1"/>
  <c r="AJ34" i="3"/>
  <c r="AC5" i="10" s="1"/>
  <c r="AJ49" i="3"/>
  <c r="AC6" i="12" s="1"/>
  <c r="AJ40" i="3"/>
  <c r="AC4" i="11" s="1"/>
  <c r="AJ47" i="3"/>
  <c r="AC4" i="12" s="1"/>
  <c r="AJ74" i="3"/>
  <c r="AC3" i="16" s="1"/>
  <c r="AJ69" i="3"/>
  <c r="AC5" i="15" s="1"/>
  <c r="AJ55" i="3"/>
  <c r="AC5" i="13" s="1"/>
  <c r="AJ19" i="3"/>
  <c r="AC4" i="8" s="1"/>
  <c r="AJ77" i="3"/>
  <c r="AC6" i="16" s="1"/>
  <c r="AJ73" i="3"/>
  <c r="AC2" i="16" s="1"/>
  <c r="AJ59" i="3"/>
  <c r="AC2" i="14" s="1"/>
  <c r="AJ54" i="3"/>
  <c r="AC4" i="13" s="1"/>
  <c r="AJ45" i="3"/>
  <c r="AC2" i="12" s="1"/>
  <c r="AJ27" i="3"/>
  <c r="AC5" i="9" s="1"/>
  <c r="AJ68" i="3"/>
  <c r="AC4" i="15" s="1"/>
  <c r="AJ56" i="3"/>
  <c r="AC6" i="13" s="1"/>
  <c r="AJ38" i="3"/>
  <c r="AC2" i="11" s="1"/>
  <c r="AJ67" i="3"/>
  <c r="AC3" i="15" s="1"/>
  <c r="AJ60" i="3"/>
  <c r="AC3" i="14" s="1"/>
  <c r="AJ48" i="3"/>
  <c r="AC5" i="12" s="1"/>
  <c r="AJ39" i="3"/>
  <c r="AC3" i="11" s="1"/>
  <c r="AJ63" i="3"/>
  <c r="AC6" i="14" s="1"/>
  <c r="AJ20" i="3"/>
  <c r="AC5" i="8" s="1"/>
  <c r="AJ81" i="3"/>
  <c r="AC3" i="17" s="1"/>
  <c r="AJ84" i="3"/>
  <c r="AC6" i="17" s="1"/>
  <c r="AJ33" i="3"/>
  <c r="AC4" i="10" s="1"/>
  <c r="AJ26" i="3"/>
  <c r="AC4" i="9" s="1"/>
  <c r="AJ83" i="3"/>
  <c r="AC5" i="17" s="1"/>
  <c r="AJ35" i="3"/>
  <c r="AC6" i="10" s="1"/>
  <c r="AJ32" i="3"/>
  <c r="AC3" i="10" s="1"/>
  <c r="AJ28" i="3"/>
  <c r="AC6" i="9" s="1"/>
  <c r="AJ21" i="3"/>
  <c r="AC6" i="8" s="1"/>
  <c r="AJ25" i="3"/>
  <c r="AC3" i="9" s="1"/>
  <c r="AK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J12" i="3"/>
  <c r="AC4" i="2" s="1"/>
  <c r="AJ13" i="3"/>
  <c r="AC5" i="2" s="1"/>
  <c r="AJ11" i="3"/>
  <c r="AC3" i="2" s="1"/>
  <c r="AK10" i="3" l="1"/>
  <c r="AD2" i="2" s="1"/>
  <c r="AK24" i="3"/>
  <c r="AD2" i="9" s="1"/>
  <c r="AK31" i="3"/>
  <c r="AD2" i="10" s="1"/>
  <c r="AK14" i="3"/>
  <c r="AD6" i="2" s="1"/>
  <c r="AK80" i="3"/>
  <c r="AD2" i="17" s="1"/>
  <c r="AK17" i="3"/>
  <c r="AD2" i="8" s="1"/>
  <c r="AK36" i="3"/>
  <c r="AD7" i="10" s="1"/>
  <c r="AK37" i="3"/>
  <c r="AD8" i="10" s="1"/>
  <c r="AK58" i="3"/>
  <c r="AD8" i="13" s="1"/>
  <c r="AK43" i="3"/>
  <c r="AD7" i="11" s="1"/>
  <c r="AK51" i="3"/>
  <c r="AD8" i="12" s="1"/>
  <c r="AK57" i="3"/>
  <c r="AD7" i="13" s="1"/>
  <c r="AK44" i="3"/>
  <c r="AD8" i="11" s="1"/>
  <c r="AK50" i="3"/>
  <c r="AD7" i="12" s="1"/>
  <c r="AK72" i="3"/>
  <c r="AD8" i="15" s="1"/>
  <c r="AK78" i="3"/>
  <c r="AD7" i="16" s="1"/>
  <c r="AK64" i="3"/>
  <c r="AD7" i="14" s="1"/>
  <c r="AK65" i="3"/>
  <c r="AD8" i="14" s="1"/>
  <c r="AK71" i="3"/>
  <c r="AD7" i="15" s="1"/>
  <c r="AK79" i="3"/>
  <c r="AD8" i="16" s="1"/>
  <c r="AK85" i="3"/>
  <c r="AD7" i="17" s="1"/>
  <c r="AK92" i="3"/>
  <c r="AK93" i="3"/>
  <c r="AK22" i="3"/>
  <c r="AD7" i="8" s="1"/>
  <c r="AK30" i="3"/>
  <c r="AD8" i="9" s="1"/>
  <c r="AK86" i="3"/>
  <c r="AD8" i="17" s="1"/>
  <c r="AK29" i="3"/>
  <c r="AD7" i="9" s="1"/>
  <c r="AK15" i="3"/>
  <c r="AD7" i="2" s="1"/>
  <c r="AK18" i="3"/>
  <c r="AD3" i="8" s="1"/>
  <c r="AK23" i="3"/>
  <c r="AD8" i="8" s="1"/>
  <c r="AK16" i="3"/>
  <c r="AD8" i="2" s="1"/>
  <c r="AK87" i="3"/>
  <c r="AK53" i="3"/>
  <c r="AD3" i="13" s="1"/>
  <c r="AK91" i="3"/>
  <c r="AK89" i="3"/>
  <c r="AK90" i="3"/>
  <c r="AK88" i="3"/>
  <c r="AK42" i="3"/>
  <c r="AD6" i="11" s="1"/>
  <c r="AK76" i="3"/>
  <c r="AD5" i="16" s="1"/>
  <c r="AK82" i="3"/>
  <c r="AD4" i="17" s="1"/>
  <c r="AK61" i="3"/>
  <c r="AD4" i="14" s="1"/>
  <c r="AK52" i="3"/>
  <c r="AD2" i="13" s="1"/>
  <c r="AK75" i="3"/>
  <c r="AD4" i="16" s="1"/>
  <c r="AK62" i="3"/>
  <c r="AD5" i="14" s="1"/>
  <c r="AK41" i="3"/>
  <c r="AD5" i="11" s="1"/>
  <c r="AK70" i="3"/>
  <c r="AD6" i="15" s="1"/>
  <c r="AK46" i="3"/>
  <c r="AD3" i="12" s="1"/>
  <c r="AK66" i="3"/>
  <c r="AD2" i="15" s="1"/>
  <c r="AK67" i="3"/>
  <c r="AD3" i="15" s="1"/>
  <c r="AK45" i="3"/>
  <c r="AD2" i="12" s="1"/>
  <c r="AK19" i="3"/>
  <c r="AD4" i="8" s="1"/>
  <c r="AK77" i="3"/>
  <c r="AD6" i="16" s="1"/>
  <c r="AK56" i="3"/>
  <c r="AD6" i="13" s="1"/>
  <c r="AK38" i="3"/>
  <c r="AD2" i="11" s="1"/>
  <c r="AK74" i="3"/>
  <c r="AD3" i="16" s="1"/>
  <c r="AK73" i="3"/>
  <c r="AD2" i="16" s="1"/>
  <c r="AK59" i="3"/>
  <c r="AD2" i="14" s="1"/>
  <c r="AK47" i="3"/>
  <c r="AD4" i="12" s="1"/>
  <c r="AK49" i="3"/>
  <c r="AD6" i="12" s="1"/>
  <c r="AK40" i="3"/>
  <c r="AD4" i="11" s="1"/>
  <c r="AK69" i="3"/>
  <c r="AD5" i="15" s="1"/>
  <c r="AK68" i="3"/>
  <c r="AD4" i="15" s="1"/>
  <c r="AK34" i="3"/>
  <c r="AD5" i="10" s="1"/>
  <c r="AK60" i="3"/>
  <c r="AD3" i="14" s="1"/>
  <c r="AK55" i="3"/>
  <c r="AD5" i="13" s="1"/>
  <c r="AK27" i="3"/>
  <c r="AD5" i="9" s="1"/>
  <c r="AK48" i="3"/>
  <c r="AD5" i="12" s="1"/>
  <c r="AK39" i="3"/>
  <c r="AD3" i="11" s="1"/>
  <c r="AK63" i="3"/>
  <c r="AD6" i="14" s="1"/>
  <c r="AK54" i="3"/>
  <c r="AD4" i="13" s="1"/>
  <c r="AK20" i="3"/>
  <c r="AD5" i="8" s="1"/>
  <c r="AK84" i="3"/>
  <c r="AD6" i="17" s="1"/>
  <c r="AK81" i="3"/>
  <c r="AD3" i="17" s="1"/>
  <c r="AK33" i="3"/>
  <c r="AD4" i="10" s="1"/>
  <c r="AK26" i="3"/>
  <c r="AD4" i="9" s="1"/>
  <c r="AK83" i="3"/>
  <c r="AD5" i="17" s="1"/>
  <c r="AK35" i="3"/>
  <c r="AD6" i="10" s="1"/>
  <c r="AK28" i="3"/>
  <c r="AD6" i="9" s="1"/>
  <c r="AK32" i="3"/>
  <c r="AD3" i="10" s="1"/>
  <c r="AK25" i="3"/>
  <c r="AD3" i="9" s="1"/>
  <c r="AK21" i="3"/>
  <c r="AD6" i="8" s="1"/>
  <c r="AL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K12" i="3"/>
  <c r="AD4" i="2" s="1"/>
  <c r="AK13" i="3"/>
  <c r="AD5" i="2" s="1"/>
  <c r="AK11" i="3"/>
  <c r="AD3" i="2" s="1"/>
  <c r="AL24" i="3" l="1"/>
  <c r="AE2" i="9" s="1"/>
  <c r="AL10" i="3"/>
  <c r="AE2" i="2" s="1"/>
  <c r="AL31" i="3"/>
  <c r="AL14" i="3"/>
  <c r="AE6" i="2" s="1"/>
  <c r="AL80" i="3"/>
  <c r="AE2" i="17" s="1"/>
  <c r="AL17" i="3"/>
  <c r="AE2" i="8" s="1"/>
  <c r="AL36" i="3"/>
  <c r="AE7" i="10" s="1"/>
  <c r="AL37" i="3"/>
  <c r="AE8" i="10" s="1"/>
  <c r="AL44" i="3"/>
  <c r="AE8" i="11" s="1"/>
  <c r="AL50" i="3"/>
  <c r="AE7" i="12" s="1"/>
  <c r="AL58" i="3"/>
  <c r="AE8" i="13" s="1"/>
  <c r="AL64" i="3"/>
  <c r="AE7" i="14" s="1"/>
  <c r="AL29" i="3"/>
  <c r="AE7" i="9" s="1"/>
  <c r="AL43" i="3"/>
  <c r="AE7" i="11" s="1"/>
  <c r="AL51" i="3"/>
  <c r="AE8" i="12" s="1"/>
  <c r="AL57" i="3"/>
  <c r="AE7" i="13" s="1"/>
  <c r="AL65" i="3"/>
  <c r="AE8" i="14" s="1"/>
  <c r="AL71" i="3"/>
  <c r="AE7" i="15" s="1"/>
  <c r="AL79" i="3"/>
  <c r="AE8" i="16" s="1"/>
  <c r="AL85" i="3"/>
  <c r="AE7" i="17" s="1"/>
  <c r="AL72" i="3"/>
  <c r="AE8" i="15" s="1"/>
  <c r="AL78" i="3"/>
  <c r="AE7" i="16" s="1"/>
  <c r="AL92" i="3"/>
  <c r="AL93" i="3"/>
  <c r="AL30" i="3"/>
  <c r="AE8" i="9" s="1"/>
  <c r="AL22" i="3"/>
  <c r="AE7" i="8" s="1"/>
  <c r="AL86" i="3"/>
  <c r="AE8" i="17" s="1"/>
  <c r="AL15" i="3"/>
  <c r="AE7" i="2" s="1"/>
  <c r="AL18" i="3"/>
  <c r="AE3" i="8" s="1"/>
  <c r="AL16" i="3"/>
  <c r="AE8" i="2" s="1"/>
  <c r="AL23" i="3"/>
  <c r="AE8" i="8" s="1"/>
  <c r="AL90" i="3"/>
  <c r="AL88" i="3"/>
  <c r="AL42" i="3"/>
  <c r="AE6" i="11" s="1"/>
  <c r="AL53" i="3"/>
  <c r="AE3" i="13" s="1"/>
  <c r="AL91" i="3"/>
  <c r="AL89" i="3"/>
  <c r="AL87" i="3"/>
  <c r="AL82" i="3"/>
  <c r="AE4" i="17" s="1"/>
  <c r="AL75" i="3"/>
  <c r="AE4" i="16" s="1"/>
  <c r="AL70" i="3"/>
  <c r="AE6" i="15" s="1"/>
  <c r="AL66" i="3"/>
  <c r="AE2" i="15" s="1"/>
  <c r="AL52" i="3"/>
  <c r="AE2" i="13" s="1"/>
  <c r="AL76" i="3"/>
  <c r="AE5" i="16" s="1"/>
  <c r="AL61" i="3"/>
  <c r="AE4" i="14" s="1"/>
  <c r="AL62" i="3"/>
  <c r="AE5" i="14" s="1"/>
  <c r="AL46" i="3"/>
  <c r="AE3" i="12" s="1"/>
  <c r="AL41" i="3"/>
  <c r="AE5" i="11" s="1"/>
  <c r="AL34" i="3"/>
  <c r="AE5" i="10" s="1"/>
  <c r="AL74" i="3"/>
  <c r="AE3" i="16" s="1"/>
  <c r="AL55" i="3"/>
  <c r="AE5" i="13" s="1"/>
  <c r="AL39" i="3"/>
  <c r="AE3" i="11" s="1"/>
  <c r="AL63" i="3"/>
  <c r="AE6" i="14" s="1"/>
  <c r="AL56" i="3"/>
  <c r="AE6" i="13" s="1"/>
  <c r="AL47" i="3"/>
  <c r="AE4" i="12" s="1"/>
  <c r="AL69" i="3"/>
  <c r="AE5" i="15" s="1"/>
  <c r="AL59" i="3"/>
  <c r="AE2" i="14" s="1"/>
  <c r="AL38" i="3"/>
  <c r="AE2" i="11" s="1"/>
  <c r="AL49" i="3"/>
  <c r="AE6" i="12" s="1"/>
  <c r="AL45" i="3"/>
  <c r="AE2" i="12" s="1"/>
  <c r="AL40" i="3"/>
  <c r="AE4" i="11" s="1"/>
  <c r="AL27" i="3"/>
  <c r="AE5" i="9" s="1"/>
  <c r="AL19" i="3"/>
  <c r="AE4" i="8" s="1"/>
  <c r="AL48" i="3"/>
  <c r="AE5" i="12" s="1"/>
  <c r="AL77" i="3"/>
  <c r="AE6" i="16" s="1"/>
  <c r="AL73" i="3"/>
  <c r="AE2" i="16" s="1"/>
  <c r="AL67" i="3"/>
  <c r="AE3" i="15" s="1"/>
  <c r="AL60" i="3"/>
  <c r="AE3" i="14" s="1"/>
  <c r="AL68" i="3"/>
  <c r="AE4" i="15" s="1"/>
  <c r="AL54" i="3"/>
  <c r="AE4" i="13" s="1"/>
  <c r="AL20" i="3"/>
  <c r="AE5" i="8" s="1"/>
  <c r="AL84" i="3"/>
  <c r="AE6" i="17" s="1"/>
  <c r="AL81" i="3"/>
  <c r="AE3" i="17" s="1"/>
  <c r="AL26" i="3"/>
  <c r="AE4" i="9" s="1"/>
  <c r="AL33" i="3"/>
  <c r="AE4" i="10" s="1"/>
  <c r="AL83" i="3"/>
  <c r="AE5" i="17" s="1"/>
  <c r="AE2" i="10"/>
  <c r="AL35" i="3"/>
  <c r="AE6" i="10" s="1"/>
  <c r="AL28" i="3"/>
  <c r="AE6" i="9" s="1"/>
  <c r="AL25" i="3"/>
  <c r="AE3" i="9" s="1"/>
  <c r="AL21" i="3"/>
  <c r="AE6" i="8" s="1"/>
  <c r="AL32" i="3"/>
  <c r="AE3" i="10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L12" i="3"/>
  <c r="AE4" i="2" s="1"/>
  <c r="AL13" i="3"/>
  <c r="AE5" i="2" s="1"/>
  <c r="AL11" i="3"/>
  <c r="AE3" i="2" s="1"/>
</calcChain>
</file>

<file path=xl/sharedStrings.xml><?xml version="1.0" encoding="utf-8"?>
<sst xmlns="http://schemas.openxmlformats.org/spreadsheetml/2006/main" count="1827" uniqueCount="1001">
  <si>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</si>
  <si>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</si>
  <si>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</si>
  <si>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</si>
  <si>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</si>
  <si>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</si>
  <si>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</si>
  <si>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</si>
  <si>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</si>
  <si>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</si>
  <si>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</si>
  <si>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</si>
  <si>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</si>
  <si>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</si>
  <si>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</si>
  <si>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</si>
  <si>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</si>
  <si>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</si>
  <si>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</si>
  <si>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</si>
  <si>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</si>
  <si>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</si>
  <si>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</si>
  <si>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</si>
  <si>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</si>
  <si>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</si>
  <si>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</si>
  <si>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</si>
  <si>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</si>
  <si>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</si>
  <si>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</si>
  <si>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</si>
  <si>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</si>
  <si>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</si>
  <si>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</si>
  <si>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</si>
  <si>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</si>
  <si>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</si>
  <si>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</si>
  <si>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</si>
  <si>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</si>
  <si>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</si>
  <si>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</si>
  <si>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</si>
  <si>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</si>
  <si>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</si>
  <si>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</si>
  <si>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</si>
  <si>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</si>
  <si>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</si>
  <si>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</si>
  <si>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</si>
  <si>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</si>
  <si>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</si>
  <si>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</si>
  <si>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</si>
  <si>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</si>
  <si>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</si>
  <si>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</si>
  <si>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</si>
  <si>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</si>
  <si>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</si>
  <si>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</si>
  <si>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</si>
  <si>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</si>
  <si>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</si>
  <si>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</si>
  <si>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</si>
  <si>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</si>
  <si>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</si>
  <si>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</si>
  <si>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</si>
  <si>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</si>
  <si>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</si>
  <si>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</si>
  <si>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</si>
  <si>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</si>
  <si>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</si>
  <si>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</si>
  <si>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</si>
  <si>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</si>
  <si>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</si>
  <si>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</si>
  <si>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</si>
  <si>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</si>
  <si>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</si>
  <si>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</si>
  <si>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</si>
  <si>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</si>
  <si>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</si>
  <si>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</si>
  <si>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</si>
  <si>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</si>
  <si>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</si>
  <si>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</si>
  <si>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</si>
  <si>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</si>
  <si>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</si>
  <si>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</si>
  <si>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</si>
  <si>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</si>
  <si>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</si>
  <si>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</si>
  <si>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</si>
  <si>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</si>
  <si>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</si>
  <si>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</si>
  <si>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</si>
  <si>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</si>
  <si>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</si>
  <si>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</si>
  <si>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</si>
  <si>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</si>
  <si>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</si>
  <si>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</si>
  <si>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</si>
  <si>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</si>
  <si>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</si>
  <si>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</si>
  <si>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</si>
  <si>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</si>
  <si>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</si>
  <si>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</si>
  <si>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</si>
  <si>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</si>
  <si>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</si>
  <si>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</si>
  <si>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</si>
  <si>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</si>
  <si>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</si>
  <si>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</si>
  <si>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</si>
  <si>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</si>
  <si>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</si>
  <si>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</si>
  <si>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</si>
  <si>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</si>
  <si>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</si>
  <si>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</si>
  <si>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</si>
  <si>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</si>
  <si>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</si>
  <si>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</si>
  <si>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</si>
  <si>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</si>
  <si>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</si>
  <si>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</si>
  <si>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</si>
  <si>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</si>
  <si>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</si>
  <si>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</si>
  <si>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</si>
  <si>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</si>
  <si>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</si>
  <si>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</si>
  <si>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</si>
  <si>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</si>
  <si>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</si>
  <si>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</si>
  <si>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</si>
  <si>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</si>
  <si>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</si>
  <si>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</si>
  <si>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</si>
  <si>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</si>
  <si>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</si>
  <si>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</si>
  <si>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</si>
  <si>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</si>
  <si>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</si>
  <si>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</si>
  <si>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</si>
  <si>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</si>
  <si>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</si>
  <si>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</si>
  <si>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</si>
  <si>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</si>
  <si>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</si>
  <si>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</si>
  <si>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</si>
  <si>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</si>
  <si>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</si>
  <si>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</si>
  <si>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</si>
  <si>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</si>
  <si>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</si>
  <si>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</si>
  <si>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</si>
  <si>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</si>
  <si>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</si>
  <si>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</si>
  <si>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</si>
  <si>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</si>
  <si>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</si>
  <si>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</si>
  <si>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</si>
  <si>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</si>
  <si>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</si>
  <si>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</si>
  <si>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</si>
  <si>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</si>
  <si>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</si>
  <si>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</si>
  <si>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</si>
  <si>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</si>
  <si>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</si>
  <si>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</si>
  <si>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</si>
  <si>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</si>
  <si>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</si>
  <si>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</si>
  <si>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</si>
  <si>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</si>
  <si>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</si>
  <si>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</si>
  <si>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</si>
  <si>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</si>
  <si>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</si>
  <si>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</si>
  <si>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</si>
  <si>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</si>
  <si>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</si>
  <si>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</si>
  <si>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</si>
  <si>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</si>
  <si>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</si>
  <si>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</si>
  <si>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</si>
  <si>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</si>
  <si>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</si>
  <si>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</si>
  <si>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</si>
  <si>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</si>
  <si>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</si>
  <si>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</si>
  <si>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</si>
  <si>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</si>
  <si>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</si>
  <si>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</si>
  <si>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</si>
  <si>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</si>
  <si>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</si>
  <si>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</si>
  <si>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</si>
  <si>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</si>
  <si>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</si>
  <si>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</si>
  <si>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</si>
  <si>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</si>
  <si>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</si>
  <si>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</si>
  <si>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</si>
  <si>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</si>
  <si>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</si>
  <si>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</si>
  <si>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</si>
  <si>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</si>
  <si>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</si>
  <si>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</si>
  <si>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</si>
  <si>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</si>
  <si>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</si>
  <si>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</si>
  <si>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</si>
  <si>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</si>
  <si>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</si>
  <si>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</si>
  <si>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</si>
  <si>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</si>
  <si>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</si>
  <si>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</si>
  <si>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</si>
  <si>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</si>
  <si>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</si>
  <si>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</si>
  <si>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</si>
  <si>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</si>
  <si>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</si>
  <si>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</si>
  <si>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</si>
  <si>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</si>
  <si>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</si>
  <si>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</si>
  <si>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</si>
  <si>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</si>
  <si>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</si>
  <si>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</si>
  <si>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</si>
  <si>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</si>
  <si>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</si>
  <si>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</si>
  <si>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</si>
  <si>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</si>
  <si>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</si>
  <si>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</si>
  <si>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</si>
  <si>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</si>
  <si>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</si>
  <si>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</si>
  <si>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</si>
  <si>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</si>
  <si>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</si>
  <si>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</si>
  <si>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</si>
  <si>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</si>
  <si>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</si>
  <si>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</si>
  <si>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</si>
  <si>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</si>
  <si>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</si>
  <si>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</si>
  <si>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</si>
  <si>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</si>
  <si>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</si>
  <si>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</si>
  <si>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</si>
  <si>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</si>
  <si>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</si>
  <si>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</si>
  <si>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</si>
  <si>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</si>
  <si>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</si>
  <si>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</si>
  <si>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</si>
  <si>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</si>
  <si>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</si>
  <si>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</si>
  <si>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</si>
  <si>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</si>
  <si>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</si>
  <si>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</si>
  <si>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</si>
  <si>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</si>
  <si>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</si>
  <si>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</si>
  <si>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</si>
  <si>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</si>
  <si>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</si>
  <si>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</si>
  <si>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</si>
  <si>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</si>
  <si>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</si>
  <si>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</si>
  <si>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</si>
  <si>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</si>
  <si>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</si>
  <si>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</si>
  <si>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</si>
  <si>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</si>
  <si>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</si>
  <si>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</si>
  <si>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</si>
  <si>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</si>
  <si>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</si>
  <si>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</si>
  <si>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</si>
  <si>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</si>
  <si>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</si>
  <si>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</si>
  <si>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</si>
  <si>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</si>
  <si>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</si>
  <si>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</si>
  <si>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</si>
  <si>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</si>
  <si>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</si>
  <si>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</si>
  <si>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</si>
  <si>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</si>
  <si>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</si>
  <si>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</si>
  <si>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</si>
  <si>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</si>
  <si>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</si>
  <si>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</si>
  <si>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</si>
  <si>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</si>
  <si>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</si>
  <si>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</si>
  <si>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</si>
  <si>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</si>
  <si>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</si>
  <si>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</si>
  <si>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</si>
  <si>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</si>
  <si>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</si>
  <si>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</si>
  <si>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</si>
  <si>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</si>
  <si>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</si>
  <si>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</si>
  <si>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</si>
  <si>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</si>
  <si>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</si>
  <si>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</si>
  <si>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</si>
  <si>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</si>
  <si>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</si>
  <si>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</si>
  <si>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</si>
  <si>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</si>
  <si>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</si>
  <si>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</si>
  <si>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</si>
  <si>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</si>
  <si>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</si>
  <si>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</si>
  <si>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</si>
  <si>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</si>
  <si>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</si>
  <si>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</si>
  <si>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</si>
  <si>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</si>
  <si>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</si>
  <si>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</si>
  <si>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</si>
  <si>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</si>
  <si>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</si>
  <si>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</si>
  <si>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</si>
  <si>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</si>
  <si>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</si>
  <si>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</si>
  <si>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</si>
  <si>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</si>
  <si>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</si>
  <si>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</si>
  <si>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</si>
  <si>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</si>
  <si>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</si>
  <si>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</si>
  <si>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</si>
  <si>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</si>
  <si>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</si>
  <si>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</si>
  <si>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</si>
  <si>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</si>
  <si>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</si>
  <si>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</si>
  <si>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</si>
  <si>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</si>
  <si>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</si>
  <si>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</si>
  <si>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</si>
  <si>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</si>
  <si>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</si>
  <si>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</si>
  <si>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</si>
  <si>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</si>
  <si>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</si>
  <si>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</si>
  <si>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</si>
  <si>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</si>
  <si>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</si>
  <si>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</si>
  <si>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</si>
  <si>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</si>
  <si>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</si>
  <si>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</si>
  <si>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</si>
  <si>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</si>
  <si>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</si>
  <si>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</si>
  <si>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</si>
  <si>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</si>
  <si>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</si>
  <si>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</si>
  <si>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</si>
  <si>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</si>
  <si>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</si>
  <si>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</si>
  <si>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</si>
  <si>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</si>
  <si>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</si>
  <si>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</si>
  <si>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</si>
  <si>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</si>
  <si>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</si>
  <si>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</si>
  <si>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</si>
  <si>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</si>
  <si>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</si>
  <si>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</si>
  <si>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</si>
  <si>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</si>
  <si>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</si>
  <si>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</si>
  <si>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</si>
  <si>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</si>
  <si>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</si>
  <si>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</si>
  <si>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</si>
  <si>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</si>
  <si>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</si>
  <si>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</si>
  <si>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</si>
  <si>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</si>
  <si>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</si>
  <si>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</si>
  <si>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</si>
  <si>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</si>
  <si>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</si>
  <si>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</si>
  <si>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</si>
  <si>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</si>
  <si>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</si>
  <si>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</si>
  <si>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</si>
  <si>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</si>
  <si>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</si>
  <si>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</si>
  <si>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</si>
  <si>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</si>
  <si>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</si>
  <si>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</si>
  <si>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</si>
  <si>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</si>
  <si>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</si>
  <si>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</si>
  <si>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</si>
  <si>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</si>
  <si>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</si>
  <si>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</si>
  <si>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</si>
  <si>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</si>
  <si>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</si>
  <si>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</si>
  <si>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</si>
  <si>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</si>
  <si>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</si>
  <si>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</si>
  <si>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</si>
  <si>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</si>
  <si>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</si>
  <si>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</si>
  <si>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</si>
  <si>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</si>
  <si>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</si>
  <si>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</si>
  <si>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</si>
  <si>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</si>
  <si>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</si>
  <si>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</si>
  <si>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</si>
  <si>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</si>
  <si>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</si>
  <si>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</si>
  <si>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</si>
  <si>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</si>
  <si>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</si>
  <si>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</si>
  <si>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</si>
  <si>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</si>
  <si>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</si>
  <si>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</si>
  <si>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</si>
  <si>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</si>
  <si>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</si>
  <si>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</si>
  <si>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</si>
  <si>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</si>
  <si>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</si>
  <si>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</si>
  <si>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</si>
  <si>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</si>
  <si>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</si>
  <si>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</si>
  <si>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</si>
  <si>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</si>
  <si>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</si>
  <si>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</si>
  <si>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</si>
  <si>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</si>
  <si>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</si>
  <si>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</si>
  <si>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</si>
  <si>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</si>
  <si>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</si>
  <si>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</si>
  <si>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</si>
  <si>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</si>
  <si>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</si>
  <si>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</si>
  <si>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</si>
  <si>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</si>
  <si>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</si>
  <si>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</si>
  <si>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</si>
  <si>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</si>
  <si>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</si>
  <si>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</si>
  <si>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</si>
  <si>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</si>
  <si>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</si>
  <si>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</si>
  <si>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</si>
  <si>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</si>
  <si>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</si>
  <si>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</si>
  <si>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</si>
  <si>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</si>
  <si>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</si>
  <si>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</si>
  <si>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</si>
  <si>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</si>
  <si>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</si>
  <si>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</si>
  <si>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</si>
  <si>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</si>
  <si>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</si>
  <si>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</si>
  <si>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</si>
  <si>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</si>
  <si>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</si>
  <si>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</si>
  <si>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</si>
  <si>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</si>
  <si>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</si>
  <si>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</si>
  <si>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</si>
  <si>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</si>
  <si>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</si>
  <si>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</si>
  <si>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</si>
  <si>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</si>
  <si>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</si>
  <si>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</si>
  <si>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</si>
  <si>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</si>
  <si>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</si>
  <si>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</si>
  <si>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</si>
  <si>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</si>
  <si>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</si>
  <si>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</si>
  <si>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</si>
  <si>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</si>
  <si>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</si>
  <si>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</si>
  <si>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</si>
  <si>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</si>
  <si>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</si>
  <si>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</si>
  <si>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</si>
  <si>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</si>
  <si>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</si>
  <si>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</si>
  <si>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</si>
  <si>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</si>
  <si>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</si>
  <si>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</si>
  <si>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</si>
  <si>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</si>
  <si>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</si>
  <si>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</si>
  <si>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</si>
  <si>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</si>
  <si>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</si>
  <si>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</si>
  <si>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</si>
  <si>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</si>
  <si>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</si>
  <si>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</si>
  <si>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</si>
  <si>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</si>
  <si>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</si>
  <si>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</si>
  <si>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</si>
  <si>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</si>
  <si>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</si>
  <si>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</si>
  <si>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</si>
  <si>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</si>
  <si>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</si>
  <si>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</si>
  <si>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</si>
  <si>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</si>
  <si>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</si>
  <si>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</si>
  <si>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</si>
  <si>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</si>
  <si>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</si>
  <si>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</si>
  <si>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</si>
  <si>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</si>
  <si>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</si>
  <si>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</si>
  <si>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</si>
  <si>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</si>
  <si>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</si>
  <si>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</si>
  <si>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</si>
  <si>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</si>
  <si>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</si>
  <si>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</si>
  <si>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</si>
  <si>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</si>
  <si>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</si>
  <si>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</si>
  <si>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</si>
  <si>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</si>
  <si>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</si>
  <si>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</si>
  <si>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</si>
  <si>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</si>
  <si>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</si>
  <si>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</si>
  <si>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</si>
  <si>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</si>
  <si>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</si>
  <si>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</si>
  <si>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</si>
  <si>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</si>
  <si>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</si>
  <si>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</si>
  <si>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</si>
  <si>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</si>
  <si>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</si>
  <si>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</si>
  <si>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</si>
  <si>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</si>
  <si>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</si>
  <si>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</si>
  <si>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</si>
  <si>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</si>
  <si>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</si>
  <si>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</si>
  <si>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</si>
  <si>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</si>
  <si>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</si>
  <si>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</si>
  <si>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</si>
  <si>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</si>
  <si>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</si>
  <si>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</si>
  <si>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</si>
  <si>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</si>
  <si>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</si>
  <si>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</si>
  <si>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</si>
  <si>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</si>
  <si>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</si>
  <si>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</si>
  <si>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</si>
  <si>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</si>
  <si>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</si>
  <si>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</si>
  <si>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</si>
  <si>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</si>
  <si>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</si>
  <si>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</si>
  <si>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</si>
  <si>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</si>
  <si>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</si>
  <si>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</si>
  <si>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</si>
  <si>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</si>
  <si>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</si>
  <si>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</si>
  <si>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</si>
  <si>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</si>
  <si>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</si>
  <si>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</si>
  <si>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</si>
  <si>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</si>
  <si>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</si>
  <si>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</si>
  <si>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</si>
  <si>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</si>
  <si>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</si>
  <si>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</si>
  <si>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</si>
  <si>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</si>
  <si>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</si>
  <si>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</si>
  <si>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</si>
  <si>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</si>
  <si>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</si>
  <si>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</si>
  <si>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</si>
  <si>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</si>
  <si>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</si>
  <si>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</si>
  <si>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</si>
  <si>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</si>
  <si>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</si>
  <si>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</si>
  <si>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</si>
  <si>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</si>
  <si>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</si>
  <si>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</si>
  <si>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</si>
  <si>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</si>
  <si>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</si>
  <si>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</si>
  <si>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</si>
  <si>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</si>
  <si>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</si>
  <si>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</si>
  <si>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</si>
  <si>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</si>
  <si>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</si>
  <si>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</si>
  <si>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</si>
  <si>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</si>
  <si>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</si>
  <si>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</si>
  <si>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</si>
  <si>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</si>
  <si>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</si>
  <si>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</si>
  <si>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</si>
  <si>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</si>
  <si>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</si>
  <si>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</si>
  <si>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</si>
  <si>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</si>
  <si>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</si>
  <si>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</si>
  <si>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</si>
  <si>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</si>
  <si>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</si>
  <si>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</si>
  <si>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</si>
  <si>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</si>
  <si>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</si>
  <si>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</si>
  <si>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</si>
  <si>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</si>
  <si>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</si>
  <si>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</si>
  <si>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</si>
  <si>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</si>
  <si>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</si>
  <si>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</si>
  <si>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</si>
  <si>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</si>
  <si>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</si>
  <si>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</si>
  <si>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</si>
  <si>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</si>
  <si>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</si>
  <si>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</si>
  <si>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</si>
  <si>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</si>
  <si>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</si>
  <si>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</si>
  <si>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</si>
  <si>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</si>
  <si>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</si>
  <si>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</si>
  <si>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</si>
  <si>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</si>
  <si>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</si>
  <si>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</si>
  <si>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</si>
  <si>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</si>
  <si>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</si>
  <si>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</si>
  <si>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</si>
  <si>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</si>
  <si>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</si>
  <si>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</si>
  <si>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</si>
  <si>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</si>
  <si>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</si>
  <si>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</si>
  <si>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</si>
  <si>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</si>
  <si>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</si>
  <si>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</si>
  <si>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</si>
  <si>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</si>
  <si>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</si>
  <si>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</si>
  <si>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</si>
  <si>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</si>
  <si>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</si>
  <si>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</si>
  <si>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</si>
  <si>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</si>
  <si>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</si>
  <si>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</si>
  <si>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</si>
  <si>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</si>
  <si>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</si>
  <si>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</si>
  <si>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</si>
  <si>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</si>
  <si>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</si>
  <si>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</si>
  <si>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</si>
  <si>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</si>
  <si>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</si>
  <si>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</si>
  <si>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</si>
  <si>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</si>
  <si>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</si>
  <si>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</si>
  <si>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</si>
  <si>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</si>
  <si>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</si>
  <si>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</si>
  <si>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</si>
  <si>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</si>
  <si>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</si>
  <si>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</si>
  <si>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</si>
  <si>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</si>
  <si>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</si>
  <si>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</si>
  <si>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</si>
  <si>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</si>
  <si>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</si>
  <si>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</si>
  <si>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</si>
  <si>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</si>
  <si>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</si>
  <si>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</si>
  <si>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</si>
  <si>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</si>
  <si>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</si>
  <si>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</si>
  <si>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</si>
  <si>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</si>
  <si>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</si>
  <si>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</si>
  <si>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</si>
  <si>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</si>
  <si>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</si>
  <si>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LDV BEV and PHEV sales</t>
  </si>
  <si>
    <t>Time (Time)</t>
  </si>
  <si>
    <t>BEV sales share</t>
  </si>
  <si>
    <t>PHEV sales share</t>
  </si>
  <si>
    <t>Total sales share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</si>
  <si>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</si>
  <si>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</si>
  <si>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</si>
  <si>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</si>
  <si>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</si>
  <si>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</si>
  <si>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</si>
  <si>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Deloitte</t>
  </si>
  <si>
    <t>Electric vehicles: Setting a course for 2030</t>
  </si>
  <si>
    <t>https://www2.deloitte.com/us/en/insights/focus/future-of-mobility/electric-vehicle-trends-2030.html</t>
  </si>
  <si>
    <t>Our approach is to use values of TTS that align with historical sales percentages for 2021 and 2022.</t>
  </si>
  <si>
    <t>Total Sales for Website_August2023.pdf (anl.gov)</t>
  </si>
  <si>
    <t>BEV</t>
  </si>
  <si>
    <t>PHEV</t>
  </si>
  <si>
    <t>HEV</t>
  </si>
  <si>
    <t>Total LDV</t>
  </si>
  <si>
    <t>2021 Total</t>
  </si>
  <si>
    <t>2022 Total</t>
  </si>
  <si>
    <t>New Vehicles[LDVs,passenger,battery electric vehicle] : MostRecentRun2</t>
  </si>
  <si>
    <t>New Vehicles[LDVs,passenger,natural gas vehicle] : MostRecentRun2</t>
  </si>
  <si>
    <t>New Vehicles[LDVs,passenger,gasoline vehicle] : MostRecentRun2</t>
  </si>
  <si>
    <t>New Vehicles[LDVs,passenger,diesel vehicle] : MostRecentRun2</t>
  </si>
  <si>
    <t>New Vehicles[LDVs,passenger,plugin hybrid vehicle] : MostRecentRun2</t>
  </si>
  <si>
    <t>New Vehicles[LDVs,passenger,LPG vehicle] : MostRecentRun2</t>
  </si>
  <si>
    <t>New Vehicles[LDVs,passenger,hydrogen vehicle] : MostRecentRun2</t>
  </si>
  <si>
    <t>New Vehicles Allocated before ZEV Standards[LDVs,passenger,battery electric vehicle] : MostRecentRun2</t>
  </si>
  <si>
    <t>New Vehicles Allocated before ZEV Standards[LDVs,passenger,natural gas vehicle] : MostRecentRun2</t>
  </si>
  <si>
    <t>New Vehicles Allocated before ZEV Standards[LDVs,passenger,gasoline vehicle] : MostRecentRun2</t>
  </si>
  <si>
    <t>New Vehicles Allocated before ZEV Standards[LDVs,passenger,diesel vehicle] : MostRecentRun2</t>
  </si>
  <si>
    <t>New Vehicles Allocated before ZEV Standards[LDVs,passenger,plugin hybrid vehicle] : MostRecentRun2</t>
  </si>
  <si>
    <t>New Vehicles Allocated before ZEV Standards[LDVs,passenger,LPG vehicle] : MostRecentRun2</t>
  </si>
  <si>
    <t>New Vehicles Allocated before ZEV Standards[LDVs,passenger,hydrogen vehicle] : MostRecentRun2</t>
  </si>
  <si>
    <t xml:space="preserve">Buses: </t>
  </si>
  <si>
    <t>https://www.iea.org/data-and-statistics/charts/electric-bus-registrations-and-sales-share-by-region-2015-2022</t>
  </si>
  <si>
    <t>New Vehicles[HDVs,passenger,battery electric vehicle] : MostRecentRun2</t>
  </si>
  <si>
    <t>New Vehicles[HDVs,passenger,natural gas vehicle] : MostRecentRun2</t>
  </si>
  <si>
    <t>New Vehicles[HDVs,passenger,gasoline vehicle] : MostRecentRun2</t>
  </si>
  <si>
    <t>New Vehicles[HDVs,passenger,diesel vehicle] : MostRecentRun2</t>
  </si>
  <si>
    <t>New Vehicles[HDVs,passenger,plugin hybrid vehicle] : MostRecentRun2</t>
  </si>
  <si>
    <t>New Vehicles[HDVs,passenger,LPG vehicle] : MostRecentRun2</t>
  </si>
  <si>
    <t>New Vehicles[HDVs,passenger,hydrogen vehicle] : MostRecentRun2</t>
  </si>
  <si>
    <t>IEA</t>
  </si>
  <si>
    <t>EPS</t>
  </si>
  <si>
    <t>EV Sales Share</t>
  </si>
  <si>
    <t>FCEV Sales Share</t>
  </si>
  <si>
    <t>Freight LDVs:</t>
  </si>
  <si>
    <t>New Vehicles[LDVs,freight,battery electric vehicle] : MostRecentRun2</t>
  </si>
  <si>
    <t>New Vehicles[LDVs,freight,natural gas vehicle] : MostRecentRun2</t>
  </si>
  <si>
    <t>New Vehicles[LDVs,freight,gasoline vehicle] : MostRecentRun2</t>
  </si>
  <si>
    <t>New Vehicles[LDVs,freight,diesel vehicle] : MostRecentRun2</t>
  </si>
  <si>
    <t>New Vehicles[LDVs,freight,plugin hybrid vehicle] : MostRecentRun2</t>
  </si>
  <si>
    <t>New Vehicles[LDVs,freight,LPG vehicle] : MostRecentRun2</t>
  </si>
  <si>
    <t>New Vehicles[LDVs,freight,hydrogen vehicle] : MostRecentRun2</t>
  </si>
  <si>
    <t>PHEV Sales Share</t>
  </si>
  <si>
    <t>Total ZEV</t>
  </si>
  <si>
    <t>Freight HDVs:</t>
  </si>
  <si>
    <t>New Vehicles[HDVs,freight,battery electric vehicle] : MostRecentRun2</t>
  </si>
  <si>
    <t>New Vehicles[HDVs,freight,natural gas vehicle] : MostRecentRun2</t>
  </si>
  <si>
    <t>New Vehicles[HDVs,freight,gasoline vehicle] : MostRecentRun2</t>
  </si>
  <si>
    <t>New Vehicles[HDVs,freight,diesel vehicle] : MostRecentRun2</t>
  </si>
  <si>
    <t>New Vehicles[HDVs,freight,plugin hybrid vehicle] : MostRecentRun2</t>
  </si>
  <si>
    <t>New Vehicles[HDVs,freight,LPG vehicle] : MostRecentRun2</t>
  </si>
  <si>
    <t>New Vehicles[HDVs,freight,hydrogen vehicle] : MostRecentRun2</t>
  </si>
  <si>
    <t>Sigmoidal Curve Values for battery electric passenger HDV Technologies</t>
  </si>
  <si>
    <t>Total</t>
  </si>
  <si>
    <t>Vermont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</si>
</sst>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2" applyNumberFormat="0" applyFill="0" applyAlignment="0" applyProtection="0"/>
    <xf numFmtId="0" fontId="11" fillId="0" borderId="13" applyNumberFormat="0" applyFill="0" applyAlignment="0" applyProtection="0"/>
    <xf numFmtId="0" fontId="12" fillId="0" borderId="14" applyNumberFormat="0" applyFill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15" applyNumberFormat="0" applyAlignment="0" applyProtection="0"/>
    <xf numFmtId="0" fontId="17" fillId="9" borderId="16" applyNumberFormat="0" applyAlignment="0" applyProtection="0"/>
    <xf numFmtId="0" fontId="18" fillId="9" borderId="15" applyNumberFormat="0" applyAlignment="0" applyProtection="0"/>
    <xf numFmtId="0" fontId="19" fillId="0" borderId="17" applyNumberFormat="0" applyFill="0" applyAlignment="0" applyProtection="0"/>
    <xf numFmtId="0" fontId="20" fillId="10" borderId="18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3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3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3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3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3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3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7" fillId="0" borderId="0"/>
    <xf numFmtId="43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31" fillId="0" borderId="0"/>
    <xf numFmtId="0" fontId="7" fillId="0" borderId="0"/>
    <xf numFmtId="0" fontId="7" fillId="0" borderId="0"/>
    <xf numFmtId="0" fontId="32" fillId="0" borderId="0"/>
    <xf numFmtId="9" fontId="32" fillId="0" borderId="0" applyFont="0" applyFill="0" applyBorder="0" applyAlignment="0" applyProtection="0"/>
    <xf numFmtId="0" fontId="28" fillId="0" borderId="0"/>
    <xf numFmtId="0" fontId="29" fillId="0" borderId="0"/>
    <xf numFmtId="43" fontId="29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32" fillId="0" borderId="0"/>
    <xf numFmtId="0" fontId="33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5" fillId="0" borderId="0"/>
    <xf numFmtId="9" fontId="35" fillId="0" borderId="0" applyFont="0" applyFill="0" applyBorder="0" applyAlignment="0" applyProtection="0"/>
    <xf numFmtId="0" fontId="7" fillId="0" borderId="0"/>
    <xf numFmtId="0" fontId="32" fillId="0" borderId="0"/>
    <xf numFmtId="9" fontId="7" fillId="0" borderId="0" applyFont="0" applyFill="0" applyBorder="0" applyAlignment="0" applyProtection="0"/>
    <xf numFmtId="0" fontId="36" fillId="0" borderId="0"/>
    <xf numFmtId="0" fontId="26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4" fillId="0" borderId="0" xfId="0" applyFont="1"/>
    <xf numFmtId="0" fontId="25" fillId="0" borderId="0" xfId="0" applyFont="1"/>
    <xf numFmtId="0" fontId="24" fillId="0" borderId="0" xfId="0" quotePrefix="1" applyFont="1"/>
    <xf numFmtId="0" fontId="25" fillId="0" borderId="0" xfId="0" applyFont="1" applyAlignment="1">
      <alignment horizontal="center"/>
    </xf>
    <xf numFmtId="165" fontId="25" fillId="0" borderId="0" xfId="0" applyNumberFormat="1" applyFont="1"/>
    <xf numFmtId="3" fontId="25" fillId="0" borderId="0" xfId="0" applyNumberFormat="1" applyFont="1"/>
    <xf numFmtId="11" fontId="0" fillId="0" borderId="0" xfId="0" applyNumberFormat="1"/>
    <xf numFmtId="167" fontId="0" fillId="0" borderId="0" xfId="0" applyNumberFormat="1"/>
    <xf numFmtId="164" fontId="5" fillId="0" borderId="0" xfId="0" applyNumberFormat="1" applyFont="1"/>
    <xf numFmtId="16" fontId="0" fillId="0" borderId="0" xfId="0" applyNumberFormat="1"/>
    <xf numFmtId="3" fontId="25" fillId="0" borderId="0" xfId="0" applyNumberFormat="1" applyFont="1" applyAlignment="1">
      <alignment horizontal="center"/>
    </xf>
    <xf numFmtId="167" fontId="0" fillId="0" borderId="0" xfId="10" applyNumberFormat="1" applyFont="1"/>
    <xf numFmtId="0" fontId="0" fillId="0" borderId="0" xfId="0" applyAlignment="1">
      <alignment wrapText="1"/>
    </xf>
    <xf numFmtId="167" fontId="0" fillId="3" borderId="0" xfId="10" applyNumberFormat="1" applyFont="1" applyFill="1" applyAlignment="1"/>
    <xf numFmtId="9" fontId="0" fillId="0" borderId="0" xfId="10" applyFont="1"/>
    <xf numFmtId="9" fontId="0" fillId="0" borderId="0" xfId="0" applyNumberForma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ZEV Sales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After ZEV Stds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Assumptions!$B$61:$AE$61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Assumptions!$B$81:$AE$81</c:f>
              <c:numCache>
                <c:formatCode>0.0%</c:formatCode>
                <c:ptCount val="30"/>
                <c:pt idx="0">
                  <c:v>4.2989087116825836E-2</c:v>
                </c:pt>
                <c:pt idx="1">
                  <c:v>6.610634592201016E-2</c:v>
                </c:pt>
                <c:pt idx="2">
                  <c:v>8.2048991297294677E-2</c:v>
                </c:pt>
                <c:pt idx="3">
                  <c:v>9.7938516213935262E-2</c:v>
                </c:pt>
                <c:pt idx="4">
                  <c:v>0.13255343166565225</c:v>
                </c:pt>
                <c:pt idx="5">
                  <c:v>0.19259695429008059</c:v>
                </c:pt>
                <c:pt idx="6">
                  <c:v>0.25323627728904263</c:v>
                </c:pt>
                <c:pt idx="7">
                  <c:v>0.33278584926987881</c:v>
                </c:pt>
                <c:pt idx="8">
                  <c:v>0.41798904086565025</c:v>
                </c:pt>
                <c:pt idx="9">
                  <c:v>0.49316617269424545</c:v>
                </c:pt>
                <c:pt idx="10">
                  <c:v>0.55116113328204885</c:v>
                </c:pt>
                <c:pt idx="11">
                  <c:v>0.58951809016318057</c:v>
                </c:pt>
                <c:pt idx="12">
                  <c:v>0.61884597837006305</c:v>
                </c:pt>
                <c:pt idx="13">
                  <c:v>0.64278872398529041</c:v>
                </c:pt>
                <c:pt idx="14">
                  <c:v>0.66542783664592342</c:v>
                </c:pt>
                <c:pt idx="15">
                  <c:v>0.66837396397299065</c:v>
                </c:pt>
                <c:pt idx="16">
                  <c:v>0.67114522419821177</c:v>
                </c:pt>
                <c:pt idx="17">
                  <c:v>0.67392071280267885</c:v>
                </c:pt>
                <c:pt idx="18">
                  <c:v>0.67675528198629942</c:v>
                </c:pt>
                <c:pt idx="19">
                  <c:v>0.67906496100671743</c:v>
                </c:pt>
                <c:pt idx="20">
                  <c:v>0.68131425456393102</c:v>
                </c:pt>
                <c:pt idx="21">
                  <c:v>0.68364296966553328</c:v>
                </c:pt>
                <c:pt idx="22">
                  <c:v>0.68594206027321325</c:v>
                </c:pt>
                <c:pt idx="23">
                  <c:v>0.6878492859390436</c:v>
                </c:pt>
                <c:pt idx="24">
                  <c:v>0.68996767307949547</c:v>
                </c:pt>
                <c:pt idx="25">
                  <c:v>0.69173200720957029</c:v>
                </c:pt>
                <c:pt idx="26">
                  <c:v>0.6937773997554576</c:v>
                </c:pt>
                <c:pt idx="27">
                  <c:v>0.69577377527787654</c:v>
                </c:pt>
                <c:pt idx="28">
                  <c:v>0.69812969478238196</c:v>
                </c:pt>
                <c:pt idx="29">
                  <c:v>0.69972120336254584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E-40C4-A2A1-117B16D6B030}"/>
            </c:ext>
          </c:extLst>
        </c:ser>
        <c:ser>
          <c:idx val="1"/>
          <c:order val="1"/>
          <c:tx>
            <c:v>Before ZEV Stds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Assumptions!$B$85:$AE$85</c:f>
              <c:numCache>
                <c:formatCode>0.0%</c:formatCode>
                <c:ptCount val="30"/>
                <c:pt idx="0">
                  <c:v>1.4526603899662979E-2</c:v>
                </c:pt>
                <c:pt idx="1">
                  <c:v>3.6940999504299625E-2</c:v>
                </c:pt>
                <c:pt idx="2">
                  <c:v>4.6906718259392313E-2</c:v>
                </c:pt>
                <c:pt idx="3">
                  <c:v>5.9153804776936304E-2</c:v>
                </c:pt>
                <c:pt idx="4">
                  <c:v>8.1526478103565253E-2</c:v>
                </c:pt>
                <c:pt idx="5">
                  <c:v>0.12099755530460035</c:v>
                </c:pt>
                <c:pt idx="6">
                  <c:v>0.18396396573581036</c:v>
                </c:pt>
                <c:pt idx="7">
                  <c:v>0.268687545612392</c:v>
                </c:pt>
                <c:pt idx="8">
                  <c:v>0.35577287104298477</c:v>
                </c:pt>
                <c:pt idx="9">
                  <c:v>0.42558856222371522</c:v>
                </c:pt>
                <c:pt idx="10">
                  <c:v>0.47562504404827732</c:v>
                </c:pt>
                <c:pt idx="11">
                  <c:v>0.50615204685715875</c:v>
                </c:pt>
                <c:pt idx="12">
                  <c:v>0.52438801632193954</c:v>
                </c:pt>
                <c:pt idx="13">
                  <c:v>0.53529042660448245</c:v>
                </c:pt>
                <c:pt idx="14">
                  <c:v>0.54441872389763757</c:v>
                </c:pt>
                <c:pt idx="15">
                  <c:v>0.54843243359657723</c:v>
                </c:pt>
                <c:pt idx="16">
                  <c:v>0.55221175741745077</c:v>
                </c:pt>
                <c:pt idx="17">
                  <c:v>0.55599411583999525</c:v>
                </c:pt>
                <c:pt idx="18">
                  <c:v>0.55985536228265298</c:v>
                </c:pt>
                <c:pt idx="19">
                  <c:v>0.5630058933749198</c:v>
                </c:pt>
                <c:pt idx="20">
                  <c:v>0.56607040672558384</c:v>
                </c:pt>
                <c:pt idx="21">
                  <c:v>0.56924242851976126</c:v>
                </c:pt>
                <c:pt idx="22">
                  <c:v>0.57237493029080388</c:v>
                </c:pt>
                <c:pt idx="23">
                  <c:v>0.57497498787826407</c:v>
                </c:pt>
                <c:pt idx="24">
                  <c:v>0.57786200287835643</c:v>
                </c:pt>
                <c:pt idx="25">
                  <c:v>0.5802651724483513</c:v>
                </c:pt>
                <c:pt idx="26">
                  <c:v>0.58304870283176558</c:v>
                </c:pt>
                <c:pt idx="27">
                  <c:v>0.58577004171820146</c:v>
                </c:pt>
                <c:pt idx="28">
                  <c:v>0.58897747576024373</c:v>
                </c:pt>
                <c:pt idx="29">
                  <c:v>0.59114544632199251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5-4AFC-B68C-098EF54FC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580063"/>
        <c:axId val="43444287"/>
      </c:lineChart>
      <c:catAx>
        <c:axId val="184258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4287"/>
        <c:crosses val="autoZero"/>
        <c:auto val="1"/>
        <c:lblAlgn val="ctr"/>
        <c:lblOffset val="100"/>
        <c:noMultiLvlLbl val="0"/>
      </c:catAx>
      <c:valAx>
        <c:axId val="434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58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Data!$I$17:$AL$17</c:f>
              <c:numCache>
                <c:formatCode>General</c:formatCode>
                <c:ptCount val="30"/>
                <c:pt idx="0" formatCode="0.0000">
                  <c:v>0.2</c:v>
                </c:pt>
                <c:pt idx="1">
                  <c:v>0.2579411882892142</c:v>
                </c:pt>
                <c:pt idx="2">
                  <c:v>0.27627957191928759</c:v>
                </c:pt>
                <c:pt idx="3">
                  <c:v>0.2996426865499332</c:v>
                </c:pt>
                <c:pt idx="4">
                  <c:v>0.32888715966126825</c:v>
                </c:pt>
                <c:pt idx="5">
                  <c:v>0.36469629744075793</c:v>
                </c:pt>
                <c:pt idx="6">
                  <c:v>0.40738008065427683</c:v>
                </c:pt>
                <c:pt idx="7">
                  <c:v>0.45665704065968565</c:v>
                </c:pt>
                <c:pt idx="8">
                  <c:v>0.51148861284062241</c:v>
                </c:pt>
                <c:pt idx="9">
                  <c:v>0.57005612372500036</c:v>
                </c:pt>
                <c:pt idx="10">
                  <c:v>0.62994387627499959</c:v>
                </c:pt>
                <c:pt idx="11">
                  <c:v>0.68851138715937765</c:v>
                </c:pt>
                <c:pt idx="12">
                  <c:v>0.74334295934031447</c:v>
                </c:pt>
                <c:pt idx="13">
                  <c:v>0.79261991934572329</c:v>
                </c:pt>
                <c:pt idx="14">
                  <c:v>0.83530370255924202</c:v>
                </c:pt>
                <c:pt idx="15">
                  <c:v>0.87111284033873182</c:v>
                </c:pt>
                <c:pt idx="16">
                  <c:v>0.90035731345006687</c:v>
                </c:pt>
                <c:pt idx="17">
                  <c:v>0.92372042808071253</c:v>
                </c:pt>
                <c:pt idx="18">
                  <c:v>0.94205881171078576</c:v>
                </c:pt>
                <c:pt idx="19">
                  <c:v>0.95625494622724738</c:v>
                </c:pt>
                <c:pt idx="20">
                  <c:v>0.96712697743962805</c:v>
                </c:pt>
                <c:pt idx="21">
                  <c:v>0.97538491251428172</c:v>
                </c:pt>
                <c:pt idx="22">
                  <c:v>0.98161810407197958</c:v>
                </c:pt>
                <c:pt idx="23">
                  <c:v>0.98630077334741784</c:v>
                </c:pt>
                <c:pt idx="24">
                  <c:v>0.98980612042871075</c:v>
                </c:pt>
                <c:pt idx="25">
                  <c:v>0.99242316513444306</c:v>
                </c:pt>
                <c:pt idx="26">
                  <c:v>0.99437313027600394</c:v>
                </c:pt>
                <c:pt idx="27">
                  <c:v>0.99582389944515337</c:v>
                </c:pt>
                <c:pt idx="28">
                  <c:v>0.99690207724746327</c:v>
                </c:pt>
                <c:pt idx="29">
                  <c:v>0.99770269667543965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6-4178-8258-F69654CF1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846560"/>
        <c:axId val="1290876240"/>
      </c:lineChart>
      <c:catAx>
        <c:axId val="72084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876240"/>
        <c:crosses val="autoZero"/>
        <c:auto val="1"/>
        <c:lblAlgn val="ctr"/>
        <c:lblOffset val="100"/>
        <c:noMultiLvlLbl val="0"/>
      </c:catAx>
      <c:valAx>
        <c:axId val="12908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4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Data!$I$10:$AL$10</c:f>
              <c:numCache>
                <c:formatCode>0.0000</c:formatCode>
                <c:ptCount val="30"/>
                <c:pt idx="0" formatCode="General">
                  <c:v>1.7999999999999999E-2</c:v>
                </c:pt>
                <c:pt idx="1">
                  <c:v>4.8000000000000001E-2</c:v>
                </c:pt>
                <c:pt idx="2">
                  <c:v>9.9000000000000005E-2</c:v>
                </c:pt>
                <c:pt idx="3" formatCode="General">
                  <c:v>0.11695001406416487</c:v>
                </c:pt>
                <c:pt idx="4" formatCode="General">
                  <c:v>0.13877269058395222</c:v>
                </c:pt>
                <c:pt idx="5" formatCode="General">
                  <c:v>0.16657479699442046</c:v>
                </c:pt>
                <c:pt idx="6" formatCode="General">
                  <c:v>0.20137571999690912</c:v>
                </c:pt>
                <c:pt idx="7" formatCode="General">
                  <c:v>0.2439885939545019</c:v>
                </c:pt>
                <c:pt idx="8" formatCode="General">
                  <c:v>0.2947822959785894</c:v>
                </c:pt>
                <c:pt idx="9" formatCode="General">
                  <c:v>0.35342187838502587</c:v>
                </c:pt>
                <c:pt idx="10" formatCode="General">
                  <c:v>0.41867144928034067</c:v>
                </c:pt>
                <c:pt idx="11" formatCode="General">
                  <c:v>0.4883667872327504</c:v>
                </c:pt>
                <c:pt idx="12" formatCode="General">
                  <c:v>0.55963321276724964</c:v>
                </c:pt>
                <c:pt idx="13" formatCode="General">
                  <c:v>0.62932855071965943</c:v>
                </c:pt>
                <c:pt idx="14" formatCode="General">
                  <c:v>0.69457812161497412</c:v>
                </c:pt>
                <c:pt idx="15" formatCode="General">
                  <c:v>0.75321770402141064</c:v>
                </c:pt>
                <c:pt idx="16" formatCode="General">
                  <c:v>0.80401140604549803</c:v>
                </c:pt>
                <c:pt idx="17" formatCode="General">
                  <c:v>0.84662428000309087</c:v>
                </c:pt>
                <c:pt idx="18" formatCode="General">
                  <c:v>0.88142520300557958</c:v>
                </c:pt>
                <c:pt idx="19" formatCode="General">
                  <c:v>0.90922730941604779</c:v>
                </c:pt>
                <c:pt idx="20" formatCode="General">
                  <c:v>0.9310499859358351</c:v>
                </c:pt>
                <c:pt idx="21" formatCode="General">
                  <c:v>0.94794338601042438</c:v>
                </c:pt>
                <c:pt idx="22" formatCode="General">
                  <c:v>0.96088110315315733</c:v>
                </c:pt>
                <c:pt idx="23" formatCode="General">
                  <c:v>0.97070804589199511</c:v>
                </c:pt>
                <c:pt idx="24" formatCode="General">
                  <c:v>0.97812554384565553</c:v>
                </c:pt>
                <c:pt idx="25" formatCode="General">
                  <c:v>0.98369792028342729</c:v>
                </c:pt>
                <c:pt idx="26" formatCode="General">
                  <c:v>0.98786928331016577</c:v>
                </c:pt>
                <c:pt idx="27" formatCode="General">
                  <c:v>0.9909835665099872</c:v>
                </c:pt>
                <c:pt idx="28" formatCode="General">
                  <c:v>0.99330402502844461</c:v>
                </c:pt>
                <c:pt idx="29" formatCode="General">
                  <c:v>0.99503044033973242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7-4B7A-BC10-BFBD94963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510703"/>
        <c:axId val="589151247"/>
      </c:lineChart>
      <c:catAx>
        <c:axId val="584510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51247"/>
        <c:crosses val="autoZero"/>
        <c:auto val="1"/>
        <c:lblAlgn val="ctr"/>
        <c:lblOffset val="100"/>
        <c:noMultiLvlLbl val="0"/>
      </c:catAx>
      <c:valAx>
        <c:axId val="58915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1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44823</xdr:colOff>
      <xdr:row>37</xdr:row>
      <xdr:rowOff>150437</xdr:rowOff>
    </xdr:from>
    <xdr:to>
      <xdr:col>25</xdr:col>
      <xdr:colOff>111498</xdr:colOff>
      <xdr:row>61</xdr:row>
      <xdr:rowOff>88525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4F07D-D7A2-EA69-341B-3CEBADFE3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361950</xdr:colOff>
      <xdr:row>31</xdr:row>
      <xdr:rowOff>141287</xdr:rowOff>
    </xdr:from>
    <xdr:to>
      <xdr:col>29</xdr:col>
      <xdr:colOff>463550</xdr:colOff>
      <xdr:row>46</xdr:row>
      <xdr:rowOff>144462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228D84-E7C9-CF7F-FA1E-0DFE7495F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136525</xdr:colOff>
      <xdr:row>3</xdr:row>
      <xdr:rowOff>63500</xdr:rowOff>
    </xdr:from>
    <xdr:to>
      <xdr:col>24</xdr:col>
      <xdr:colOff>219075</xdr:colOff>
      <xdr:row>13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611677-E89A-3C1B-D779-903087F49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nl.gov/sites/www/files/2023-09/Total%20Sales%20for%20Website_August2023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workbookViewId="0">
      <selection activeCell="F24" sqref="F24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1000</v>
      </c>
      <c r="C1" s="49">
        <v>45321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935</v>
      </c>
    </row>
    <row r="11" spans="1:3" x14ac:dyDescent="0.25">
      <c r="B11" t="s">
        <v>936</v>
      </c>
    </row>
    <row r="12" spans="1:3" x14ac:dyDescent="0.25">
      <c r="B12" s="3">
        <v>2021</v>
      </c>
    </row>
    <row r="13" spans="1:3" x14ac:dyDescent="0.25">
      <c r="B13" t="s">
        <v>937</v>
      </c>
    </row>
    <row r="14" spans="1:3" x14ac:dyDescent="0.25">
      <c r="B14" s="28" t="s">
        <v>938</v>
      </c>
    </row>
    <row r="16" spans="1:3" x14ac:dyDescent="0.25">
      <c r="B16" t="s">
        <v>939</v>
      </c>
    </row>
    <row r="17" spans="2:2" x14ac:dyDescent="0.25">
      <c r="B17" s="3">
        <v>2022</v>
      </c>
    </row>
    <row r="18" spans="2:2" x14ac:dyDescent="0.25">
      <c r="B18" t="s">
        <v>940</v>
      </c>
    </row>
    <row r="19" spans="2:2" x14ac:dyDescent="0.25">
      <c r="B19" s="31" t="s">
        <v>941</v>
      </c>
    </row>
    <row r="20" spans="2:2" x14ac:dyDescent="0.25">
      <c r="B20" s="31"/>
    </row>
    <row r="21" spans="2:2" x14ac:dyDescent="0.25">
      <c r="B21" s="3" t="s">
        <v>942</v>
      </c>
    </row>
    <row r="22" spans="2:2" x14ac:dyDescent="0.25">
      <c r="B22" s="3">
        <v>2020</v>
      </c>
    </row>
    <row r="23" spans="2:2" x14ac:dyDescent="0.25">
      <c r="B23" s="3" t="s">
        <v>943</v>
      </c>
    </row>
    <row r="24" spans="2:2" x14ac:dyDescent="0.25">
      <c r="B24" s="31" t="s">
        <v>944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1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E8"/>
  <sheetViews>
    <sheetView workbookViewId="0">
      <selection activeCell="A39" sqref="A39"/>
    </sheetView>
  </sheetViews>
  <sheetFormatPr defaultColWidth="9.140625" defaultRowHeight="15" x14ac:dyDescent="0.25"/>
  <cols>
    <col min="1" max="1" width="24.42578125" customWidth="1"/>
    <col min="2" max="2" width="13.5703125" customWidth="1"/>
  </cols>
  <sheetData>
    <row r="1" spans="1:31" ht="45" x14ac:dyDescent="0.25">
      <c r="A1" s="25" t="s">
        <v>127</v>
      </c>
      <c r="B1" s="45"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Data!I10</f>
        <v>1.7999999999999999E-2</v>
      </c>
      <c r="C2">
        <f>Data!J10</f>
        <v>4.8000000000000001E-2</v>
      </c>
      <c r="D2">
        <f>Data!K10</f>
        <v>9.9000000000000005E-2</v>
      </c>
      <c r="E2">
        <f>Data!L10</f>
        <v>0.11695001406416487</v>
      </c>
      <c r="F2">
        <f>Data!M10</f>
        <v>0.13877269058395222</v>
      </c>
      <c r="G2">
        <f>Data!N10</f>
        <v>0.16657479699442046</v>
      </c>
      <c r="H2">
        <f>Data!O10</f>
        <v>0.20137571999690912</v>
      </c>
      <c r="I2">
        <f>Data!P10</f>
        <v>0.2439885939545019</v>
      </c>
      <c r="J2">
        <f>Data!Q10</f>
        <v>0.2947822959785894</v>
      </c>
      <c r="K2">
        <f>Data!R10</f>
        <v>0.35342187838502587</v>
      </c>
      <c r="L2">
        <f>Data!S10</f>
        <v>0.41867144928034067</v>
      </c>
      <c r="M2">
        <f>Data!T10</f>
        <v>0.4883667872327504</v>
      </c>
      <c r="N2">
        <f>Data!U10</f>
        <v>0.55963321276724964</v>
      </c>
      <c r="O2">
        <f>Data!V10</f>
        <v>0.62932855071965943</v>
      </c>
      <c r="P2">
        <f>Data!W10</f>
        <v>0.69457812161497412</v>
      </c>
      <c r="Q2">
        <f>Data!X10</f>
        <v>0.75321770402141064</v>
      </c>
      <c r="R2">
        <f>Data!Y10</f>
        <v>0.80401140604549803</v>
      </c>
      <c r="S2">
        <f>Data!Z10</f>
        <v>0.84662428000309087</v>
      </c>
      <c r="T2">
        <f>Data!AA10</f>
        <v>0.88142520300557958</v>
      </c>
      <c r="U2">
        <f>Data!AB10</f>
        <v>0.90922730941604779</v>
      </c>
      <c r="V2">
        <f>Data!AC10</f>
        <v>0.9310499859358351</v>
      </c>
      <c r="W2">
        <f>Data!AD10</f>
        <v>0.94794338601042438</v>
      </c>
      <c r="X2">
        <f>Data!AE10</f>
        <v>0.96088110315315733</v>
      </c>
      <c r="Y2">
        <f>Data!AF10</f>
        <v>0.97070804589199511</v>
      </c>
      <c r="Z2">
        <f>Data!AG10</f>
        <v>0.97812554384565553</v>
      </c>
      <c r="AA2">
        <f>Data!AH10</f>
        <v>0.98369792028342729</v>
      </c>
      <c r="AB2">
        <f>Data!AI10</f>
        <v>0.98786928331016577</v>
      </c>
      <c r="AC2">
        <f>Data!AJ10</f>
        <v>0.9909835665099872</v>
      </c>
      <c r="AD2">
        <f>Data!AK10</f>
        <v>0.99330402502844461</v>
      </c>
      <c r="AE2">
        <f>Data!AL10</f>
        <v>0.99503044033973242</v>
      </c>
    </row>
    <row r="3" spans="1:31" x14ac:dyDescent="0.25">
      <c r="A3" t="s">
        <v>2</v>
      </c>
      <c r="B3">
        <f>Data!I11</f>
        <v>3.7087168441147616E-4</v>
      </c>
      <c r="C3">
        <f>Data!J11</f>
        <v>3.8364380292024329E-4</v>
      </c>
      <c r="D3">
        <f>Data!K11</f>
        <v>3.8802358589285646E-4</v>
      </c>
      <c r="E3">
        <f>Data!L11</f>
        <v>3.9386472794848996E-4</v>
      </c>
      <c r="F3">
        <f>Data!M11</f>
        <v>4.016229007564876E-4</v>
      </c>
      <c r="G3">
        <f>Data!N11</f>
        <v>4.118712494037081E-4</v>
      </c>
      <c r="H3">
        <f>Data!O11</f>
        <v>4.253120147933965E-4</v>
      </c>
      <c r="I3">
        <f>Data!P11</f>
        <v>4.4277430100040505E-4</v>
      </c>
      <c r="J3">
        <f>Data!Q11</f>
        <v>4.6518565084723181E-4</v>
      </c>
      <c r="K3">
        <f>Data!R11</f>
        <v>4.935016238293516E-4</v>
      </c>
      <c r="L3">
        <f>Data!S11</f>
        <v>5.2857815597262656E-4</v>
      </c>
      <c r="M3">
        <f>Data!T11</f>
        <v>5.7098150943230659E-4</v>
      </c>
      <c r="N3">
        <f>Data!U11</f>
        <v>6.207552154704006E-4</v>
      </c>
      <c r="O3">
        <f>Data!V11</f>
        <v>6.7720104282073751E-4</v>
      </c>
      <c r="P3">
        <f>Data!W11</f>
        <v>7.387652100527514E-4</v>
      </c>
      <c r="Q3">
        <f>Data!X11</f>
        <v>8.0312060515064557E-4</v>
      </c>
      <c r="R3">
        <f>Data!Y11</f>
        <v>8.6747600024853974E-4</v>
      </c>
      <c r="S3">
        <f>Data!Z11</f>
        <v>9.2904016748055363E-4</v>
      </c>
      <c r="T3">
        <f>Data!AA11</f>
        <v>9.8548599483089076E-4</v>
      </c>
      <c r="U3">
        <f>Data!AB11</f>
        <v>1.0352597008689846E-3</v>
      </c>
      <c r="V3">
        <f>Data!AC11</f>
        <v>1.0776630543286646E-3</v>
      </c>
      <c r="W3">
        <f>Data!AD11</f>
        <v>1.1127395864719398E-3</v>
      </c>
      <c r="X3">
        <f>Data!AE11</f>
        <v>1.1410555594540594E-3</v>
      </c>
      <c r="Y3">
        <f>Data!AF11</f>
        <v>1.1634669093008863E-3</v>
      </c>
      <c r="Z3">
        <f>Data!AG11</f>
        <v>1.1809291955078949E-3</v>
      </c>
      <c r="AA3">
        <f>Data!AH11</f>
        <v>1.1943699608975833E-3</v>
      </c>
      <c r="AB3">
        <f>Data!AI11</f>
        <v>1.2046183095448036E-3</v>
      </c>
      <c r="AC3">
        <f>Data!AJ11</f>
        <v>1.2123764823528012E-3</v>
      </c>
      <c r="AD3">
        <f>Data!AK11</f>
        <v>1.2182176244084349E-3</v>
      </c>
      <c r="AE3">
        <f>Data!AL11</f>
        <v>1.2225974073810479E-3</v>
      </c>
    </row>
    <row r="4" spans="1:31" x14ac:dyDescent="0.25">
      <c r="A4" t="s">
        <v>3</v>
      </c>
      <c r="B4">
        <f>Data!I12</f>
        <v>1</v>
      </c>
      <c r="C4">
        <f>Data!J12</f>
        <v>1</v>
      </c>
      <c r="D4">
        <f>Data!K12</f>
        <v>1</v>
      </c>
      <c r="E4">
        <f>Data!L12</f>
        <v>1</v>
      </c>
      <c r="F4">
        <f>Data!M12</f>
        <v>1</v>
      </c>
      <c r="G4">
        <f>Data!N12</f>
        <v>1</v>
      </c>
      <c r="H4">
        <f>Data!O12</f>
        <v>1</v>
      </c>
      <c r="I4">
        <f>Data!P12</f>
        <v>1</v>
      </c>
      <c r="J4">
        <f>Data!Q12</f>
        <v>1</v>
      </c>
      <c r="K4">
        <f>Data!R12</f>
        <v>1</v>
      </c>
      <c r="L4">
        <f>Data!S12</f>
        <v>1</v>
      </c>
      <c r="M4">
        <f>Data!T12</f>
        <v>1</v>
      </c>
      <c r="N4">
        <f>Data!U12</f>
        <v>1</v>
      </c>
      <c r="O4">
        <f>Data!V12</f>
        <v>1</v>
      </c>
      <c r="P4">
        <f>Data!W12</f>
        <v>1</v>
      </c>
      <c r="Q4">
        <f>Data!X12</f>
        <v>1</v>
      </c>
      <c r="R4">
        <f>Data!Y12</f>
        <v>1</v>
      </c>
      <c r="S4">
        <f>Data!Z12</f>
        <v>1</v>
      </c>
      <c r="T4">
        <f>Data!AA12</f>
        <v>1</v>
      </c>
      <c r="U4">
        <f>Data!AB12</f>
        <v>1</v>
      </c>
      <c r="V4">
        <f>Data!AC12</f>
        <v>1</v>
      </c>
      <c r="W4">
        <f>Data!AD12</f>
        <v>1</v>
      </c>
      <c r="X4">
        <f>Data!AE12</f>
        <v>1</v>
      </c>
      <c r="Y4">
        <f>Data!AF12</f>
        <v>1</v>
      </c>
      <c r="Z4">
        <f>Data!AG12</f>
        <v>1</v>
      </c>
      <c r="AA4">
        <f>Data!AH12</f>
        <v>1</v>
      </c>
      <c r="AB4">
        <f>Data!AI12</f>
        <v>1</v>
      </c>
      <c r="AC4">
        <f>Data!AJ12</f>
        <v>1</v>
      </c>
      <c r="AD4">
        <f>Data!AK12</f>
        <v>1</v>
      </c>
      <c r="AE4">
        <f>Data!AL12</f>
        <v>1</v>
      </c>
    </row>
    <row r="5" spans="1:31" x14ac:dyDescent="0.25">
      <c r="A5" t="s">
        <v>4</v>
      </c>
      <c r="B5">
        <f>Data!I13</f>
        <v>4.6260368305253595E-3</v>
      </c>
      <c r="C5">
        <f>Data!J13</f>
        <v>4.6260368305253152E-3</v>
      </c>
      <c r="D5">
        <f>Data!K13</f>
        <v>5.5614806554173946E-3</v>
      </c>
      <c r="E5">
        <f>Data!L13</f>
        <v>6.4969244803096959E-3</v>
      </c>
      <c r="F5">
        <f>Data!M13</f>
        <v>7.4323683052017753E-3</v>
      </c>
      <c r="G5">
        <f>Data!N13</f>
        <v>8.3678121300938546E-3</v>
      </c>
      <c r="H5">
        <f>Data!O13</f>
        <v>9.303255954986156E-3</v>
      </c>
      <c r="I5">
        <f>Data!P13</f>
        <v>1.0238699779878235E-2</v>
      </c>
      <c r="J5">
        <f>Data!Q13</f>
        <v>1.1174143604770537E-2</v>
      </c>
      <c r="K5">
        <f>Data!R13</f>
        <v>1.2109587429662616E-2</v>
      </c>
      <c r="L5">
        <f>Data!S13</f>
        <v>1.3045031254554917E-2</v>
      </c>
      <c r="M5">
        <f>Data!T13</f>
        <v>1.3980475079446997E-2</v>
      </c>
      <c r="N5">
        <f>Data!U13</f>
        <v>1.4915918904339076E-2</v>
      </c>
      <c r="O5">
        <f>Data!V13</f>
        <v>1.5851362729231377E-2</v>
      </c>
      <c r="P5">
        <f>Data!W13</f>
        <v>1.6786806554123457E-2</v>
      </c>
      <c r="Q5">
        <f>Data!X13</f>
        <v>1.7722250379015758E-2</v>
      </c>
      <c r="R5">
        <f>Data!Y13</f>
        <v>1.8657694203907838E-2</v>
      </c>
      <c r="S5">
        <f>Data!Z13</f>
        <v>1.9593138028800139E-2</v>
      </c>
      <c r="T5">
        <f>Data!AA13</f>
        <v>2.0528581853692218E-2</v>
      </c>
      <c r="U5">
        <f>Data!AB13</f>
        <v>2.146402567858452E-2</v>
      </c>
      <c r="V5">
        <f>Data!AC13</f>
        <v>2.2399469503476599E-2</v>
      </c>
      <c r="W5">
        <f>Data!AD13</f>
        <v>2.3334913328368678E-2</v>
      </c>
      <c r="X5">
        <f>Data!AE13</f>
        <v>2.427035715326098E-2</v>
      </c>
      <c r="Y5">
        <f>Data!AF13</f>
        <v>2.5205800978153059E-2</v>
      </c>
      <c r="Z5">
        <f>Data!AG13</f>
        <v>2.614124480304536E-2</v>
      </c>
      <c r="AA5">
        <f>Data!AH13</f>
        <v>2.707668862793744E-2</v>
      </c>
      <c r="AB5">
        <f>Data!AI13</f>
        <v>2.8012132452829741E-2</v>
      </c>
      <c r="AC5">
        <f>Data!AJ13</f>
        <v>2.894757627772182E-2</v>
      </c>
      <c r="AD5">
        <f>Data!AK13</f>
        <v>2.98830201026139E-2</v>
      </c>
      <c r="AE5">
        <f>Data!AL13</f>
        <v>3.0818463927506201E-2</v>
      </c>
    </row>
    <row r="6" spans="1:31" x14ac:dyDescent="0.25">
      <c r="A6" t="s">
        <v>5</v>
      </c>
      <c r="B6">
        <f>Data!I14</f>
        <v>4.1999999999999997E-3</v>
      </c>
      <c r="C6">
        <f>Data!J14</f>
        <v>8.0000000000000002E-3</v>
      </c>
      <c r="D6">
        <f>Data!K14</f>
        <v>1.2004677525762598E-2</v>
      </c>
      <c r="E6">
        <f>Data!L14</f>
        <v>1.3231241043871491E-2</v>
      </c>
      <c r="F6">
        <f>Data!M14</f>
        <v>1.4766575882216582E-2</v>
      </c>
      <c r="G6">
        <f>Data!N14</f>
        <v>1.664655561563979E-2</v>
      </c>
      <c r="H6">
        <f>Data!O14</f>
        <v>1.8887454234349531E-2</v>
      </c>
      <c r="I6">
        <f>Data!P14</f>
        <v>2.1474494634633495E-2</v>
      </c>
      <c r="J6">
        <f>Data!Q14</f>
        <v>2.435315217413268E-2</v>
      </c>
      <c r="K6">
        <f>Data!R14</f>
        <v>2.742794649556252E-2</v>
      </c>
      <c r="L6">
        <f>Data!S14</f>
        <v>3.0572053504437483E-2</v>
      </c>
      <c r="M6">
        <f>Data!T14</f>
        <v>3.3646847825867326E-2</v>
      </c>
      <c r="N6">
        <f>Data!U14</f>
        <v>3.6525505365366501E-2</v>
      </c>
      <c r="O6">
        <f>Data!V14</f>
        <v>3.9112545765650472E-2</v>
      </c>
      <c r="P6">
        <f>Data!W14</f>
        <v>4.1353444384360213E-2</v>
      </c>
      <c r="Q6">
        <f>Data!X14</f>
        <v>4.3233424117783421E-2</v>
      </c>
      <c r="R6">
        <f>Data!Y14</f>
        <v>4.4768758956128508E-2</v>
      </c>
      <c r="S6">
        <f>Data!Z14</f>
        <v>4.5995322474237404E-2</v>
      </c>
      <c r="T6">
        <f>Data!AA14</f>
        <v>4.6958087614816256E-2</v>
      </c>
      <c r="U6">
        <f>Data!AB14</f>
        <v>4.7703384676930492E-2</v>
      </c>
      <c r="V6">
        <f>Data!AC14</f>
        <v>4.8274166315580479E-2</v>
      </c>
      <c r="W6">
        <f>Data!AD14</f>
        <v>4.8707707906999784E-2</v>
      </c>
      <c r="X6">
        <f>Data!AE14</f>
        <v>4.9034950463778926E-2</v>
      </c>
      <c r="Y6">
        <f>Data!AF14</f>
        <v>4.9280790600739442E-2</v>
      </c>
      <c r="Z6">
        <f>Data!AG14</f>
        <v>4.9464821322507319E-2</v>
      </c>
      <c r="AA6">
        <f>Data!AH14</f>
        <v>4.9602216169558261E-2</v>
      </c>
      <c r="AB6">
        <f>Data!AI14</f>
        <v>4.9704589339490207E-2</v>
      </c>
      <c r="AC6">
        <f>Data!AJ14</f>
        <v>4.9780754720870554E-2</v>
      </c>
      <c r="AD6">
        <f>Data!AK14</f>
        <v>4.9837359055491817E-2</v>
      </c>
      <c r="AE6">
        <f>Data!AL14</f>
        <v>4.9879391575460584E-2</v>
      </c>
    </row>
    <row r="7" spans="1:31" x14ac:dyDescent="0.25">
      <c r="A7" t="s">
        <v>124</v>
      </c>
      <c r="B7">
        <f>Data!I15</f>
        <v>2.9379012033304164E-4</v>
      </c>
      <c r="C7">
        <f>Data!J15</f>
        <v>2.9379012033303731E-4</v>
      </c>
      <c r="D7">
        <f>Data!K15</f>
        <v>3.1407086748862223E-4</v>
      </c>
      <c r="E7">
        <f>Data!L15</f>
        <v>3.3435161464420715E-4</v>
      </c>
      <c r="F7">
        <f>Data!M15</f>
        <v>3.5463236179979207E-4</v>
      </c>
      <c r="G7">
        <f>Data!N15</f>
        <v>3.7491310895537006E-4</v>
      </c>
      <c r="H7">
        <f>Data!O15</f>
        <v>3.9519385611095498E-4</v>
      </c>
      <c r="I7">
        <f>Data!P15</f>
        <v>4.154746032665399E-4</v>
      </c>
      <c r="J7">
        <f>Data!Q15</f>
        <v>4.3575535042212482E-4</v>
      </c>
      <c r="K7">
        <f>Data!R15</f>
        <v>4.560360975777028E-4</v>
      </c>
      <c r="L7">
        <f>Data!S15</f>
        <v>4.7631684473328773E-4</v>
      </c>
      <c r="M7">
        <f>Data!T15</f>
        <v>4.9659759188887265E-4</v>
      </c>
      <c r="N7">
        <f>Data!U15</f>
        <v>5.1687833904445757E-4</v>
      </c>
      <c r="O7">
        <f>Data!V15</f>
        <v>5.3715908620003555E-4</v>
      </c>
      <c r="P7">
        <f>Data!W15</f>
        <v>5.5743983335562047E-4</v>
      </c>
      <c r="Q7">
        <f>Data!X15</f>
        <v>5.7772058051120539E-4</v>
      </c>
      <c r="R7">
        <f>Data!Y15</f>
        <v>5.9800132766679032E-4</v>
      </c>
      <c r="S7">
        <f>Data!Z15</f>
        <v>6.182820748223683E-4</v>
      </c>
      <c r="T7">
        <f>Data!AA15</f>
        <v>6.3856282197795322E-4</v>
      </c>
      <c r="U7">
        <f>Data!AB15</f>
        <v>6.5884356913353814E-4</v>
      </c>
      <c r="V7">
        <f>Data!AC15</f>
        <v>6.7912431628912306E-4</v>
      </c>
      <c r="W7">
        <f>Data!AD15</f>
        <v>6.9940506344470105E-4</v>
      </c>
      <c r="X7">
        <f>Data!AE15</f>
        <v>7.1968581060028597E-4</v>
      </c>
      <c r="Y7">
        <f>Data!AF15</f>
        <v>7.3996655775587089E-4</v>
      </c>
      <c r="Z7">
        <f>Data!AG15</f>
        <v>7.6024730491145581E-4</v>
      </c>
      <c r="AA7">
        <f>Data!AH15</f>
        <v>7.805280520670338E-4</v>
      </c>
      <c r="AB7">
        <f>Data!AI15</f>
        <v>8.0080879922261872E-4</v>
      </c>
      <c r="AC7">
        <f>Data!AJ15</f>
        <v>8.2108954637820364E-4</v>
      </c>
      <c r="AD7">
        <f>Data!AK15</f>
        <v>8.4137029353378856E-4</v>
      </c>
      <c r="AE7">
        <f>Data!AL15</f>
        <v>8.6165104068937348E-4</v>
      </c>
    </row>
    <row r="8" spans="1:31" x14ac:dyDescent="0.25">
      <c r="A8" t="s">
        <v>125</v>
      </c>
      <c r="B8">
        <f>Data!I16</f>
        <v>3.0883943362035788E-5</v>
      </c>
      <c r="C8">
        <f>Data!J16</f>
        <v>3.5078860889128402E-5</v>
      </c>
      <c r="D8">
        <f>Data!K16</f>
        <v>3.6517371528069407E-5</v>
      </c>
      <c r="E8">
        <f>Data!L16</f>
        <v>3.8435855855520251E-5</v>
      </c>
      <c r="F8">
        <f>Data!M16</f>
        <v>4.0983976205965081E-5</v>
      </c>
      <c r="G8">
        <f>Data!N16</f>
        <v>4.4349978277937009E-5</v>
      </c>
      <c r="H8">
        <f>Data!O16</f>
        <v>4.8764508433763626E-5</v>
      </c>
      <c r="I8">
        <f>Data!P16</f>
        <v>5.4499880402212323E-5</v>
      </c>
      <c r="J8">
        <f>Data!Q16</f>
        <v>6.1860739465156677E-5</v>
      </c>
      <c r="K8">
        <f>Data!R16</f>
        <v>7.1160932794700195E-5</v>
      </c>
      <c r="L8">
        <f>Data!S16</f>
        <v>8.268158689577577E-5</v>
      </c>
      <c r="M8">
        <f>Data!T16</f>
        <v>9.6608686813727074E-5</v>
      </c>
      <c r="N8">
        <f>Data!U16</f>
        <v>1.1295653010254654E-4</v>
      </c>
      <c r="O8">
        <f>Data!V16</f>
        <v>1.3149578733858268E-4</v>
      </c>
      <c r="P8">
        <f>Data!W16</f>
        <v>1.5171612932688805E-4</v>
      </c>
      <c r="Q8">
        <f>Data!X16</f>
        <v>1.7285323157612058E-4</v>
      </c>
      <c r="R8">
        <f>Data!Y16</f>
        <v>1.9399033382535313E-4</v>
      </c>
      <c r="S8">
        <f>Data!Z16</f>
        <v>2.1421067581365848E-4</v>
      </c>
      <c r="T8">
        <f>Data!AA16</f>
        <v>2.3274993304969461E-4</v>
      </c>
      <c r="U8">
        <f>Data!AB16</f>
        <v>2.4909777633851408E-4</v>
      </c>
      <c r="V8">
        <f>Data!AC16</f>
        <v>2.6302487625646539E-4</v>
      </c>
      <c r="W8">
        <f>Data!AD16</f>
        <v>2.7454553035754099E-4</v>
      </c>
      <c r="X8">
        <f>Data!AE16</f>
        <v>2.8384572368708451E-4</v>
      </c>
      <c r="Y8">
        <f>Data!AF16</f>
        <v>2.9120658275002886E-4</v>
      </c>
      <c r="Z8">
        <f>Data!AG16</f>
        <v>2.9694195471847756E-4</v>
      </c>
      <c r="AA8">
        <f>Data!AH16</f>
        <v>3.0135648487430419E-4</v>
      </c>
      <c r="AB8">
        <f>Data!AI16</f>
        <v>3.0472248694627611E-4</v>
      </c>
      <c r="AC8">
        <f>Data!AJ16</f>
        <v>3.0727060729672089E-4</v>
      </c>
      <c r="AD8">
        <f>Data!AK16</f>
        <v>3.0918909162417176E-4</v>
      </c>
      <c r="AE8">
        <f>Data!AL16</f>
        <v>3.1062760226311276E-4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Data!I17</f>
        <v>0.2</v>
      </c>
      <c r="C2">
        <f>Data!J17</f>
        <v>0.2579411882892142</v>
      </c>
      <c r="D2">
        <f>Data!K17</f>
        <v>0.27627957191928759</v>
      </c>
      <c r="E2">
        <f>Data!L17</f>
        <v>0.2996426865499332</v>
      </c>
      <c r="F2">
        <f>Data!M17</f>
        <v>0.32888715966126825</v>
      </c>
      <c r="G2">
        <f>Data!N17</f>
        <v>0.36469629744075793</v>
      </c>
      <c r="H2">
        <f>Data!O17</f>
        <v>0.40738008065427683</v>
      </c>
      <c r="I2">
        <f>Data!P17</f>
        <v>0.45665704065968565</v>
      </c>
      <c r="J2">
        <f>Data!Q17</f>
        <v>0.51148861284062241</v>
      </c>
      <c r="K2">
        <f>Data!R17</f>
        <v>0.57005612372500036</v>
      </c>
      <c r="L2">
        <f>Data!S17</f>
        <v>0.62994387627499959</v>
      </c>
      <c r="M2">
        <f>Data!T17</f>
        <v>0.68851138715937765</v>
      </c>
      <c r="N2">
        <f>Data!U17</f>
        <v>0.74334295934031447</v>
      </c>
      <c r="O2">
        <f>Data!V17</f>
        <v>0.79261991934572329</v>
      </c>
      <c r="P2">
        <f>Data!W17</f>
        <v>0.83530370255924202</v>
      </c>
      <c r="Q2">
        <f>Data!X17</f>
        <v>0.87111284033873182</v>
      </c>
      <c r="R2">
        <f>Data!Y17</f>
        <v>0.90035731345006687</v>
      </c>
      <c r="S2">
        <f>Data!Z17</f>
        <v>0.92372042808071253</v>
      </c>
      <c r="T2">
        <f>Data!AA17</f>
        <v>0.94205881171078576</v>
      </c>
      <c r="U2">
        <f>Data!AB17</f>
        <v>0.95625494622724738</v>
      </c>
      <c r="V2">
        <f>Data!AC17</f>
        <v>0.96712697743962805</v>
      </c>
      <c r="W2">
        <f>Data!AD17</f>
        <v>0.97538491251428172</v>
      </c>
      <c r="X2">
        <f>Data!AE17</f>
        <v>0.98161810407197958</v>
      </c>
      <c r="Y2">
        <f>Data!AF17</f>
        <v>0.98630077334741784</v>
      </c>
      <c r="Z2">
        <f>Data!AG17</f>
        <v>0.98980612042871075</v>
      </c>
      <c r="AA2">
        <f>Data!AH17</f>
        <v>0.99242316513444306</v>
      </c>
      <c r="AB2">
        <f>Data!AI17</f>
        <v>0.99437313027600394</v>
      </c>
      <c r="AC2">
        <f>Data!AJ17</f>
        <v>0.99582389944515337</v>
      </c>
      <c r="AD2">
        <f>Data!AK17</f>
        <v>0.99690207724746327</v>
      </c>
      <c r="AE2">
        <f>Data!AL17</f>
        <v>0.99770269667543965</v>
      </c>
    </row>
    <row r="3" spans="1:31" x14ac:dyDescent="0.25">
      <c r="A3" t="s">
        <v>2</v>
      </c>
      <c r="B3">
        <f>Data!I18</f>
        <v>1.4975764421952546E-3</v>
      </c>
      <c r="C3">
        <f>Data!J18</f>
        <v>1.4975764421952566E-3</v>
      </c>
      <c r="D3">
        <f>Data!K18</f>
        <v>1.4882119094700615E-3</v>
      </c>
      <c r="E3">
        <f>Data!L18</f>
        <v>1.4788473767448664E-3</v>
      </c>
      <c r="F3">
        <f>Data!M18</f>
        <v>1.4694828440196712E-3</v>
      </c>
      <c r="G3">
        <f>Data!N18</f>
        <v>1.4601183112944796E-3</v>
      </c>
      <c r="H3">
        <f>Data!O18</f>
        <v>1.4507537785692845E-3</v>
      </c>
      <c r="I3">
        <f>Data!P18</f>
        <v>1.4413892458440894E-3</v>
      </c>
      <c r="J3">
        <f>Data!Q18</f>
        <v>1.4320247131188943E-3</v>
      </c>
      <c r="K3">
        <f>Data!R18</f>
        <v>1.4226601803937027E-3</v>
      </c>
      <c r="L3">
        <f>Data!S18</f>
        <v>1.4132956476685075E-3</v>
      </c>
      <c r="M3">
        <f>Data!T18</f>
        <v>1.4039311149433124E-3</v>
      </c>
      <c r="N3">
        <f>Data!U18</f>
        <v>1.3945665822181173E-3</v>
      </c>
      <c r="O3">
        <f>Data!V18</f>
        <v>1.3852020494929257E-3</v>
      </c>
      <c r="P3">
        <f>Data!W18</f>
        <v>1.3758375167677306E-3</v>
      </c>
      <c r="Q3">
        <f>Data!X18</f>
        <v>1.3664729840425355E-3</v>
      </c>
      <c r="R3">
        <f>Data!Y18</f>
        <v>1.3571084513173404E-3</v>
      </c>
      <c r="S3">
        <f>Data!Z18</f>
        <v>1.3477439185921487E-3</v>
      </c>
      <c r="T3">
        <f>Data!AA18</f>
        <v>1.3383793858669536E-3</v>
      </c>
      <c r="U3">
        <f>Data!AB18</f>
        <v>1.3290148531417585E-3</v>
      </c>
      <c r="V3">
        <f>Data!AC18</f>
        <v>1.3196503204165634E-3</v>
      </c>
      <c r="W3">
        <f>Data!AD18</f>
        <v>1.3102857876913718E-3</v>
      </c>
      <c r="X3">
        <f>Data!AE18</f>
        <v>1.3009212549661767E-3</v>
      </c>
      <c r="Y3">
        <f>Data!AF18</f>
        <v>1.2915567222409816E-3</v>
      </c>
      <c r="Z3">
        <f>Data!AG18</f>
        <v>1.2821921895157865E-3</v>
      </c>
      <c r="AA3">
        <f>Data!AH18</f>
        <v>1.2728276567905948E-3</v>
      </c>
      <c r="AB3">
        <f>Data!AI18</f>
        <v>1.2634631240653997E-3</v>
      </c>
      <c r="AC3">
        <f>Data!AJ18</f>
        <v>1.2540985913402046E-3</v>
      </c>
      <c r="AD3">
        <f>Data!AK18</f>
        <v>1.2447340586150095E-3</v>
      </c>
      <c r="AE3">
        <f>Data!AL18</f>
        <v>1.2353695258898144E-3</v>
      </c>
    </row>
    <row r="4" spans="1:31" x14ac:dyDescent="0.25">
      <c r="A4" t="s">
        <v>3</v>
      </c>
      <c r="B4">
        <f>Data!I19</f>
        <v>1</v>
      </c>
      <c r="C4">
        <f>Data!J19</f>
        <v>1</v>
      </c>
      <c r="D4">
        <f>Data!K19</f>
        <v>1</v>
      </c>
      <c r="E4">
        <f>Data!L19</f>
        <v>1</v>
      </c>
      <c r="F4">
        <f>Data!M19</f>
        <v>1</v>
      </c>
      <c r="G4">
        <f>Data!N19</f>
        <v>1</v>
      </c>
      <c r="H4">
        <f>Data!O19</f>
        <v>1</v>
      </c>
      <c r="I4">
        <f>Data!P19</f>
        <v>1</v>
      </c>
      <c r="J4">
        <f>Data!Q19</f>
        <v>1</v>
      </c>
      <c r="K4">
        <f>Data!R19</f>
        <v>1</v>
      </c>
      <c r="L4">
        <f>Data!S19</f>
        <v>1</v>
      </c>
      <c r="M4">
        <f>Data!T19</f>
        <v>1</v>
      </c>
      <c r="N4">
        <f>Data!U19</f>
        <v>1</v>
      </c>
      <c r="O4">
        <f>Data!V19</f>
        <v>1</v>
      </c>
      <c r="P4">
        <f>Data!W19</f>
        <v>1</v>
      </c>
      <c r="Q4">
        <f>Data!X19</f>
        <v>1</v>
      </c>
      <c r="R4">
        <f>Data!Y19</f>
        <v>1</v>
      </c>
      <c r="S4">
        <f>Data!Z19</f>
        <v>1</v>
      </c>
      <c r="T4">
        <f>Data!AA19</f>
        <v>1</v>
      </c>
      <c r="U4">
        <f>Data!AB19</f>
        <v>1</v>
      </c>
      <c r="V4">
        <f>Data!AC19</f>
        <v>1</v>
      </c>
      <c r="W4">
        <f>Data!AD19</f>
        <v>1</v>
      </c>
      <c r="X4">
        <f>Data!AE19</f>
        <v>1</v>
      </c>
      <c r="Y4">
        <f>Data!AF19</f>
        <v>1</v>
      </c>
      <c r="Z4">
        <f>Data!AG19</f>
        <v>1</v>
      </c>
      <c r="AA4">
        <f>Data!AH19</f>
        <v>1</v>
      </c>
      <c r="AB4">
        <f>Data!AI19</f>
        <v>1</v>
      </c>
      <c r="AC4">
        <f>Data!AJ19</f>
        <v>1</v>
      </c>
      <c r="AD4">
        <f>Data!AK19</f>
        <v>1</v>
      </c>
      <c r="AE4">
        <f>Data!AL19</f>
        <v>1</v>
      </c>
    </row>
    <row r="5" spans="1:31" x14ac:dyDescent="0.25">
      <c r="A5" t="s">
        <v>4</v>
      </c>
      <c r="B5">
        <f>Data!I20</f>
        <v>1</v>
      </c>
      <c r="C5">
        <f>Data!J20</f>
        <v>1</v>
      </c>
      <c r="D5">
        <f>Data!K20</f>
        <v>1</v>
      </c>
      <c r="E5">
        <f>Data!L20</f>
        <v>1</v>
      </c>
      <c r="F5">
        <f>Data!M20</f>
        <v>1</v>
      </c>
      <c r="G5">
        <f>Data!N20</f>
        <v>1</v>
      </c>
      <c r="H5">
        <f>Data!O20</f>
        <v>1</v>
      </c>
      <c r="I5">
        <f>Data!P20</f>
        <v>1</v>
      </c>
      <c r="J5">
        <f>Data!Q20</f>
        <v>1</v>
      </c>
      <c r="K5">
        <f>Data!R20</f>
        <v>1</v>
      </c>
      <c r="L5">
        <f>Data!S20</f>
        <v>1</v>
      </c>
      <c r="M5">
        <f>Data!T20</f>
        <v>1</v>
      </c>
      <c r="N5">
        <f>Data!U20</f>
        <v>1</v>
      </c>
      <c r="O5">
        <f>Data!V20</f>
        <v>1</v>
      </c>
      <c r="P5">
        <f>Data!W20</f>
        <v>1</v>
      </c>
      <c r="Q5">
        <f>Data!X20</f>
        <v>1</v>
      </c>
      <c r="R5">
        <f>Data!Y20</f>
        <v>1</v>
      </c>
      <c r="S5">
        <f>Data!Z20</f>
        <v>1</v>
      </c>
      <c r="T5">
        <f>Data!AA20</f>
        <v>1</v>
      </c>
      <c r="U5">
        <f>Data!AB20</f>
        <v>1</v>
      </c>
      <c r="V5">
        <f>Data!AC20</f>
        <v>1</v>
      </c>
      <c r="W5">
        <f>Data!AD20</f>
        <v>1</v>
      </c>
      <c r="X5">
        <f>Data!AE20</f>
        <v>1</v>
      </c>
      <c r="Y5">
        <f>Data!AF20</f>
        <v>1</v>
      </c>
      <c r="Z5">
        <f>Data!AG20</f>
        <v>1</v>
      </c>
      <c r="AA5">
        <f>Data!AH20</f>
        <v>1</v>
      </c>
      <c r="AB5">
        <f>Data!AI20</f>
        <v>1</v>
      </c>
      <c r="AC5">
        <f>Data!AJ20</f>
        <v>1</v>
      </c>
      <c r="AD5">
        <f>Data!AK20</f>
        <v>1</v>
      </c>
      <c r="AE5">
        <f>Data!AL20</f>
        <v>1</v>
      </c>
    </row>
    <row r="6" spans="1:31" x14ac:dyDescent="0.25">
      <c r="A6" t="s">
        <v>5</v>
      </c>
      <c r="B6">
        <f>Data!I21</f>
        <v>2.8156107643030772E-4</v>
      </c>
      <c r="C6">
        <f>Data!J21</f>
        <v>1.0161028688271871E-3</v>
      </c>
      <c r="D6">
        <f>Data!K21</f>
        <v>1.26799010529499E-3</v>
      </c>
      <c r="E6">
        <f>Data!L21</f>
        <v>1.6039220771322887E-3</v>
      </c>
      <c r="F6">
        <f>Data!M21</f>
        <v>2.0501050777206073E-3</v>
      </c>
      <c r="G6">
        <f>Data!N21</f>
        <v>2.6395014554061241E-3</v>
      </c>
      <c r="H6">
        <f>Data!O21</f>
        <v>3.4124980333622964E-3</v>
      </c>
      <c r="I6">
        <f>Data!P21</f>
        <v>4.416777707171987E-3</v>
      </c>
      <c r="J6">
        <f>Data!Q21</f>
        <v>5.705684717799993E-3</v>
      </c>
      <c r="K6">
        <f>Data!R21</f>
        <v>7.3341745829285324E-3</v>
      </c>
      <c r="L6">
        <f>Data!S21</f>
        <v>9.3514733398968458E-3</v>
      </c>
      <c r="M6">
        <f>Data!T21</f>
        <v>1.1790147490354473E-2</v>
      </c>
      <c r="N6">
        <f>Data!U21</f>
        <v>1.4652700575996493E-2</v>
      </c>
      <c r="O6">
        <f>Data!V21</f>
        <v>1.7898976373295176E-2</v>
      </c>
      <c r="P6">
        <f>Data!W21</f>
        <v>2.1439614812797877E-2</v>
      </c>
      <c r="Q6">
        <f>Data!X21</f>
        <v>2.5140780538215154E-2</v>
      </c>
      <c r="R6">
        <f>Data!Y21</f>
        <v>2.8841946263632432E-2</v>
      </c>
      <c r="S6">
        <f>Data!Z21</f>
        <v>3.2382584703135125E-2</v>
      </c>
      <c r="T6">
        <f>Data!AA21</f>
        <v>3.5628860500433818E-2</v>
      </c>
      <c r="U6">
        <f>Data!AB21</f>
        <v>3.8491413586075836E-2</v>
      </c>
      <c r="V6">
        <f>Data!AC21</f>
        <v>4.0930087736533463E-2</v>
      </c>
      <c r="W6">
        <f>Data!AD21</f>
        <v>4.2947386493501785E-2</v>
      </c>
      <c r="X6">
        <f>Data!AE21</f>
        <v>4.457587635863032E-2</v>
      </c>
      <c r="Y6">
        <f>Data!AF21</f>
        <v>4.5864783369258325E-2</v>
      </c>
      <c r="Z6">
        <f>Data!AG21</f>
        <v>4.6869063043068017E-2</v>
      </c>
      <c r="AA6">
        <f>Data!AH21</f>
        <v>4.7642059621024191E-2</v>
      </c>
      <c r="AB6">
        <f>Data!AI21</f>
        <v>4.8231455998709705E-2</v>
      </c>
      <c r="AC6">
        <f>Data!AJ21</f>
        <v>4.8677638999298022E-2</v>
      </c>
      <c r="AD6">
        <f>Data!AK21</f>
        <v>4.9013570971135324E-2</v>
      </c>
      <c r="AE6">
        <f>Data!AL21</f>
        <v>4.9265458207603127E-2</v>
      </c>
    </row>
    <row r="7" spans="1:31" x14ac:dyDescent="0.25">
      <c r="A7" t="s">
        <v>124</v>
      </c>
      <c r="B7">
        <f>Data!I22</f>
        <v>5.4448944256116078E-4</v>
      </c>
      <c r="C7">
        <f>Data!J22</f>
        <v>5.4448944256116003E-4</v>
      </c>
      <c r="D7">
        <f>Data!K22</f>
        <v>5.558166424943084E-4</v>
      </c>
      <c r="E7">
        <f>Data!L22</f>
        <v>5.6714384242746024E-4</v>
      </c>
      <c r="F7">
        <f>Data!M22</f>
        <v>5.7847104236061209E-4</v>
      </c>
      <c r="G7">
        <f>Data!N22</f>
        <v>5.8979824229376046E-4</v>
      </c>
      <c r="H7">
        <f>Data!O22</f>
        <v>6.011254422269123E-4</v>
      </c>
      <c r="I7">
        <f>Data!P22</f>
        <v>6.1245264216006068E-4</v>
      </c>
      <c r="J7">
        <f>Data!Q22</f>
        <v>6.2377984209321252E-4</v>
      </c>
      <c r="K7">
        <f>Data!R22</f>
        <v>6.351070420263609E-4</v>
      </c>
      <c r="L7">
        <f>Data!S22</f>
        <v>6.4643424195951274E-4</v>
      </c>
      <c r="M7">
        <f>Data!T22</f>
        <v>6.5776144189266458E-4</v>
      </c>
      <c r="N7">
        <f>Data!U22</f>
        <v>6.6908864182581296E-4</v>
      </c>
      <c r="O7">
        <f>Data!V22</f>
        <v>6.804158417589648E-4</v>
      </c>
      <c r="P7">
        <f>Data!W22</f>
        <v>6.9174304169211318E-4</v>
      </c>
      <c r="Q7">
        <f>Data!X22</f>
        <v>7.0307024162526502E-4</v>
      </c>
      <c r="R7">
        <f>Data!Y22</f>
        <v>7.1439744155841686E-4</v>
      </c>
      <c r="S7">
        <f>Data!Z22</f>
        <v>7.2572464149156524E-4</v>
      </c>
      <c r="T7">
        <f>Data!AA22</f>
        <v>7.3705184142471708E-4</v>
      </c>
      <c r="U7">
        <f>Data!AB22</f>
        <v>7.4837904135786545E-4</v>
      </c>
      <c r="V7">
        <f>Data!AC22</f>
        <v>7.597062412910173E-4</v>
      </c>
      <c r="W7">
        <f>Data!AD22</f>
        <v>7.7103344122416567E-4</v>
      </c>
      <c r="X7">
        <f>Data!AE22</f>
        <v>7.8236064115731752E-4</v>
      </c>
      <c r="Y7">
        <f>Data!AF22</f>
        <v>7.9368784109046936E-4</v>
      </c>
      <c r="Z7">
        <f>Data!AG22</f>
        <v>8.0501504102361773E-4</v>
      </c>
      <c r="AA7">
        <f>Data!AH22</f>
        <v>8.1634224095676958E-4</v>
      </c>
      <c r="AB7">
        <f>Data!AI22</f>
        <v>8.2766944088991795E-4</v>
      </c>
      <c r="AC7">
        <f>Data!AJ22</f>
        <v>8.3899664082306979E-4</v>
      </c>
      <c r="AD7">
        <f>Data!AK22</f>
        <v>8.5032384075622164E-4</v>
      </c>
      <c r="AE7">
        <f>Data!AL22</f>
        <v>8.6165104068937001E-4</v>
      </c>
    </row>
    <row r="8" spans="1:31" x14ac:dyDescent="0.25">
      <c r="A8" t="s">
        <v>125</v>
      </c>
      <c r="B8">
        <f>Data!I23</f>
        <v>2.8265820535957225E-5</v>
      </c>
      <c r="C8">
        <f>Data!J23</f>
        <v>3.2499418292659206E-5</v>
      </c>
      <c r="D8">
        <f>Data!K23</f>
        <v>3.3951193059309608E-5</v>
      </c>
      <c r="E8">
        <f>Data!L23</f>
        <v>3.5887367225430346E-5</v>
      </c>
      <c r="F8">
        <f>Data!M23</f>
        <v>3.8458983122471971E-5</v>
      </c>
      <c r="G8">
        <f>Data!N23</f>
        <v>4.1856022212971344E-5</v>
      </c>
      <c r="H8">
        <f>Data!O23</f>
        <v>4.6311257588612655E-5</v>
      </c>
      <c r="I8">
        <f>Data!P23</f>
        <v>5.2099513911331002E-5</v>
      </c>
      <c r="J8">
        <f>Data!Q23</f>
        <v>5.9528245516902954E-5</v>
      </c>
      <c r="K8">
        <f>Data!R23</f>
        <v>6.8914193479541143E-5</v>
      </c>
      <c r="L8">
        <f>Data!S23</f>
        <v>8.0541076497633965E-5</v>
      </c>
      <c r="M8">
        <f>Data!T23</f>
        <v>9.4596594535641205E-5</v>
      </c>
      <c r="N8">
        <f>Data!U23</f>
        <v>1.1109517698153481E-4</v>
      </c>
      <c r="O8">
        <f>Data!V23</f>
        <v>1.2980537982545135E-4</v>
      </c>
      <c r="P8">
        <f>Data!W23</f>
        <v>1.5021216826135341E-4</v>
      </c>
      <c r="Q8">
        <f>Data!X23</f>
        <v>1.7154417016308128E-4</v>
      </c>
      <c r="R8">
        <f>Data!Y23</f>
        <v>1.9287617206480915E-4</v>
      </c>
      <c r="S8">
        <f>Data!Z23</f>
        <v>2.1328296050071122E-4</v>
      </c>
      <c r="T8">
        <f>Data!AA23</f>
        <v>2.3199316334462775E-4</v>
      </c>
      <c r="U8">
        <f>Data!AB23</f>
        <v>2.4849174579052134E-4</v>
      </c>
      <c r="V8">
        <f>Data!AC23</f>
        <v>2.625472638285286E-4</v>
      </c>
      <c r="W8">
        <f>Data!AD23</f>
        <v>2.7417414684662147E-4</v>
      </c>
      <c r="X8">
        <f>Data!AE23</f>
        <v>2.8356009480925965E-4</v>
      </c>
      <c r="Y8">
        <f>Data!AF23</f>
        <v>2.9098882641483164E-4</v>
      </c>
      <c r="Z8">
        <f>Data!AG23</f>
        <v>2.9677708273754996E-4</v>
      </c>
      <c r="AA8">
        <f>Data!AH23</f>
        <v>3.012323181131913E-4</v>
      </c>
      <c r="AB8">
        <f>Data!AI23</f>
        <v>3.0462935720369062E-4</v>
      </c>
      <c r="AC8">
        <f>Data!AJ23</f>
        <v>3.0720097310073225E-4</v>
      </c>
      <c r="AD8">
        <f>Data!AK23</f>
        <v>3.0913714726685303E-4</v>
      </c>
      <c r="AE8">
        <f>Data!AL23</f>
        <v>3.1058892203350341E-4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Data!I24</f>
        <v>0.6</v>
      </c>
      <c r="C2">
        <f>Data!J24</f>
        <v>0.6</v>
      </c>
      <c r="D2">
        <f>Data!K24</f>
        <v>0.62187252688637629</v>
      </c>
      <c r="E2">
        <f>Data!L24</f>
        <v>0.6289705941446071</v>
      </c>
      <c r="F2">
        <f>Data!M24</f>
        <v>0.63813978595964382</v>
      </c>
      <c r="G2">
        <f>Data!N24</f>
        <v>0.64982134327496655</v>
      </c>
      <c r="H2">
        <f>Data!O24</f>
        <v>0.66444357983063407</v>
      </c>
      <c r="I2">
        <f>Data!P24</f>
        <v>0.68234814872037897</v>
      </c>
      <c r="J2">
        <f>Data!Q24</f>
        <v>0.70369004032713844</v>
      </c>
      <c r="K2">
        <f>Data!R24</f>
        <v>0.72832852032984285</v>
      </c>
      <c r="L2">
        <f>Data!S24</f>
        <v>0.75574430642031121</v>
      </c>
      <c r="M2">
        <f>Data!T24</f>
        <v>0.78502806186250018</v>
      </c>
      <c r="N2">
        <f>Data!U24</f>
        <v>0.8149719381374998</v>
      </c>
      <c r="O2">
        <f>Data!V24</f>
        <v>0.84425569357968877</v>
      </c>
      <c r="P2">
        <f>Data!W24</f>
        <v>0.87167147967015723</v>
      </c>
      <c r="Q2">
        <f>Data!X24</f>
        <v>0.89630995967286164</v>
      </c>
      <c r="R2">
        <f>Data!Y24</f>
        <v>0.91765185127962101</v>
      </c>
      <c r="S2">
        <f>Data!Z24</f>
        <v>0.93555642016936591</v>
      </c>
      <c r="T2">
        <f>Data!AA24</f>
        <v>0.95017865672503343</v>
      </c>
      <c r="U2">
        <f>Data!AB24</f>
        <v>0.96186021404035627</v>
      </c>
      <c r="V2">
        <f>Data!AC24</f>
        <v>0.97102940585539288</v>
      </c>
      <c r="W2">
        <f>Data!AD24</f>
        <v>0.97812747311362369</v>
      </c>
      <c r="X2">
        <f>Data!AE24</f>
        <v>0.98356348871981403</v>
      </c>
      <c r="Y2">
        <f>Data!AF24</f>
        <v>0.98769245625714075</v>
      </c>
      <c r="Z2">
        <f>Data!AG24</f>
        <v>0.99080905203598979</v>
      </c>
      <c r="AA2">
        <f>Data!AH24</f>
        <v>0.99315038667370892</v>
      </c>
      <c r="AB2">
        <f>Data!AI24</f>
        <v>0.99490306021435537</v>
      </c>
      <c r="AC2">
        <f>Data!AJ24</f>
        <v>0.99621158256722153</v>
      </c>
      <c r="AD2">
        <f>Data!AK24</f>
        <v>0.99718656513800186</v>
      </c>
      <c r="AE2">
        <f>Data!AL24</f>
        <v>0.99791194972257657</v>
      </c>
    </row>
    <row r="3" spans="1:31" x14ac:dyDescent="0.25">
      <c r="A3" t="s">
        <v>2</v>
      </c>
      <c r="B3">
        <f>Data!I25</f>
        <v>0.29802375741500553</v>
      </c>
      <c r="C3">
        <f>Data!J25</f>
        <v>0.29596244960239987</v>
      </c>
      <c r="D3">
        <f>Data!K25</f>
        <v>0.29525559107671612</v>
      </c>
      <c r="E3">
        <f>Data!L25</f>
        <v>0.29431288202296346</v>
      </c>
      <c r="F3">
        <f>Data!M25</f>
        <v>0.2930607810336332</v>
      </c>
      <c r="G3">
        <f>Data!N25</f>
        <v>0.29140678752282123</v>
      </c>
      <c r="H3">
        <f>Data!O25</f>
        <v>0.28923756597307232</v>
      </c>
      <c r="I3">
        <f>Data!P25</f>
        <v>0.28641930626464923</v>
      </c>
      <c r="J3">
        <f>Data!Q25</f>
        <v>0.28280231112804816</v>
      </c>
      <c r="K3">
        <f>Data!R25</f>
        <v>0.27823236164867954</v>
      </c>
      <c r="L3">
        <f>Data!S25</f>
        <v>0.2725713172654462</v>
      </c>
      <c r="M3">
        <f>Data!T25</f>
        <v>0.26572778823718668</v>
      </c>
      <c r="N3">
        <f>Data!U25</f>
        <v>0.25769474900033379</v>
      </c>
      <c r="O3">
        <f>Data!V25</f>
        <v>0.24858488795211589</v>
      </c>
      <c r="P3">
        <f>Data!W25</f>
        <v>0.23864897177620478</v>
      </c>
      <c r="Q3">
        <f>Data!X25</f>
        <v>0.22826257592436899</v>
      </c>
      <c r="R3">
        <f>Data!Y25</f>
        <v>0.21787618007253318</v>
      </c>
      <c r="S3">
        <f>Data!Z25</f>
        <v>0.20794026389662207</v>
      </c>
      <c r="T3">
        <f>Data!AA25</f>
        <v>0.19883040284840414</v>
      </c>
      <c r="U3">
        <f>Data!AB25</f>
        <v>0.19079736361155128</v>
      </c>
      <c r="V3">
        <f>Data!AC25</f>
        <v>0.18395383458329176</v>
      </c>
      <c r="W3">
        <f>Data!AD25</f>
        <v>0.17829279020005839</v>
      </c>
      <c r="X3">
        <f>Data!AE25</f>
        <v>0.17372284072068978</v>
      </c>
      <c r="Y3">
        <f>Data!AF25</f>
        <v>0.17010584558408873</v>
      </c>
      <c r="Z3">
        <f>Data!AG25</f>
        <v>0.16728758587566564</v>
      </c>
      <c r="AA3">
        <f>Data!AH25</f>
        <v>0.1651183643259167</v>
      </c>
      <c r="AB3">
        <f>Data!AI25</f>
        <v>0.16346437081510473</v>
      </c>
      <c r="AC3">
        <f>Data!AJ25</f>
        <v>0.1622122698257745</v>
      </c>
      <c r="AD3">
        <f>Data!AK25</f>
        <v>0.16126956077202181</v>
      </c>
      <c r="AE3">
        <f>Data!AL25</f>
        <v>0.16056270224633809</v>
      </c>
    </row>
    <row r="4" spans="1:31" x14ac:dyDescent="0.25">
      <c r="A4" t="s">
        <v>3</v>
      </c>
      <c r="B4">
        <f>Data!I26</f>
        <v>0.29802375741500553</v>
      </c>
      <c r="C4">
        <f>Data!J26</f>
        <v>0.29802375741500553</v>
      </c>
      <c r="D4">
        <f>Data!K26</f>
        <v>0.29802375741500553</v>
      </c>
      <c r="E4">
        <f>Data!L26</f>
        <v>0.29802375741500553</v>
      </c>
      <c r="F4">
        <f>Data!M26</f>
        <v>0.29802375741500553</v>
      </c>
      <c r="G4">
        <f>Data!N26</f>
        <v>0.29802375741500553</v>
      </c>
      <c r="H4">
        <f>Data!O26</f>
        <v>0.29802375741500553</v>
      </c>
      <c r="I4">
        <f>Data!P26</f>
        <v>0.29802375741500553</v>
      </c>
      <c r="J4">
        <f>Data!Q26</f>
        <v>0.29802375741500553</v>
      </c>
      <c r="K4">
        <f>Data!R26</f>
        <v>0.29802375741500553</v>
      </c>
      <c r="L4">
        <f>Data!S26</f>
        <v>0.29802375741500553</v>
      </c>
      <c r="M4">
        <f>Data!T26</f>
        <v>0.29802375741500553</v>
      </c>
      <c r="N4">
        <f>Data!U26</f>
        <v>0.29802375741500553</v>
      </c>
      <c r="O4">
        <f>Data!V26</f>
        <v>0.29802375741500553</v>
      </c>
      <c r="P4">
        <f>Data!W26</f>
        <v>0.29802375741500553</v>
      </c>
      <c r="Q4">
        <f>Data!X26</f>
        <v>0.29802375741500553</v>
      </c>
      <c r="R4">
        <f>Data!Y26</f>
        <v>0.29802375741500553</v>
      </c>
      <c r="S4">
        <f>Data!Z26</f>
        <v>0.29802375741500553</v>
      </c>
      <c r="T4">
        <f>Data!AA26</f>
        <v>0.29802375741500553</v>
      </c>
      <c r="U4">
        <f>Data!AB26</f>
        <v>0.29802375741500553</v>
      </c>
      <c r="V4">
        <f>Data!AC26</f>
        <v>0.29802375741500553</v>
      </c>
      <c r="W4">
        <f>Data!AD26</f>
        <v>0.29802375741500553</v>
      </c>
      <c r="X4">
        <f>Data!AE26</f>
        <v>0.29802375741500553</v>
      </c>
      <c r="Y4">
        <f>Data!AF26</f>
        <v>0.29802375741500553</v>
      </c>
      <c r="Z4">
        <f>Data!AG26</f>
        <v>0.29802375741500553</v>
      </c>
      <c r="AA4">
        <f>Data!AH26</f>
        <v>0.29802375741500553</v>
      </c>
      <c r="AB4">
        <f>Data!AI26</f>
        <v>0.29802375741500553</v>
      </c>
      <c r="AC4">
        <f>Data!AJ26</f>
        <v>0.29802375741500553</v>
      </c>
      <c r="AD4">
        <f>Data!AK26</f>
        <v>0.29802375741500553</v>
      </c>
      <c r="AE4">
        <f>Data!AL26</f>
        <v>0.29802375741500553</v>
      </c>
    </row>
    <row r="5" spans="1:31" x14ac:dyDescent="0.25">
      <c r="A5" t="s">
        <v>4</v>
      </c>
      <c r="B5">
        <f>Data!I27</f>
        <v>1</v>
      </c>
      <c r="C5">
        <f>Data!J27</f>
        <v>1</v>
      </c>
      <c r="D5">
        <f>Data!K27</f>
        <v>1</v>
      </c>
      <c r="E5">
        <f>Data!L27</f>
        <v>1</v>
      </c>
      <c r="F5">
        <f>Data!M27</f>
        <v>1</v>
      </c>
      <c r="G5">
        <f>Data!N27</f>
        <v>1</v>
      </c>
      <c r="H5">
        <f>Data!O27</f>
        <v>1</v>
      </c>
      <c r="I5">
        <f>Data!P27</f>
        <v>1</v>
      </c>
      <c r="J5">
        <f>Data!Q27</f>
        <v>1</v>
      </c>
      <c r="K5">
        <f>Data!R27</f>
        <v>1</v>
      </c>
      <c r="L5">
        <f>Data!S27</f>
        <v>1</v>
      </c>
      <c r="M5">
        <f>Data!T27</f>
        <v>1</v>
      </c>
      <c r="N5">
        <f>Data!U27</f>
        <v>1</v>
      </c>
      <c r="O5">
        <f>Data!V27</f>
        <v>1</v>
      </c>
      <c r="P5">
        <f>Data!W27</f>
        <v>1</v>
      </c>
      <c r="Q5">
        <f>Data!X27</f>
        <v>1</v>
      </c>
      <c r="R5">
        <f>Data!Y27</f>
        <v>1</v>
      </c>
      <c r="S5">
        <f>Data!Z27</f>
        <v>1</v>
      </c>
      <c r="T5">
        <f>Data!AA27</f>
        <v>1</v>
      </c>
      <c r="U5">
        <f>Data!AB27</f>
        <v>1</v>
      </c>
      <c r="V5">
        <f>Data!AC27</f>
        <v>1</v>
      </c>
      <c r="W5">
        <f>Data!AD27</f>
        <v>1</v>
      </c>
      <c r="X5">
        <f>Data!AE27</f>
        <v>1</v>
      </c>
      <c r="Y5">
        <f>Data!AF27</f>
        <v>1</v>
      </c>
      <c r="Z5">
        <f>Data!AG27</f>
        <v>1</v>
      </c>
      <c r="AA5">
        <f>Data!AH27</f>
        <v>1</v>
      </c>
      <c r="AB5">
        <f>Data!AI27</f>
        <v>1</v>
      </c>
      <c r="AC5">
        <f>Data!AJ27</f>
        <v>1</v>
      </c>
      <c r="AD5">
        <f>Data!AK27</f>
        <v>1</v>
      </c>
      <c r="AE5">
        <f>Data!AL27</f>
        <v>1</v>
      </c>
    </row>
    <row r="6" spans="1:31" x14ac:dyDescent="0.25">
      <c r="A6" t="s">
        <v>5</v>
      </c>
      <c r="B6">
        <f>Data!I28</f>
        <v>0</v>
      </c>
      <c r="C6">
        <f>Data!J28</f>
        <v>8.8644190159638335E-5</v>
      </c>
      <c r="D6">
        <f>Data!K28</f>
        <v>1.1904183440446507E-4</v>
      </c>
      <c r="E6">
        <f>Data!L28</f>
        <v>1.5958196146119519E-4</v>
      </c>
      <c r="F6">
        <f>Data!M28</f>
        <v>2.1342713563581709E-4</v>
      </c>
      <c r="G6">
        <f>Data!N28</f>
        <v>2.845552390654007E-4</v>
      </c>
      <c r="H6">
        <f>Data!O28</f>
        <v>3.7784013634197905E-4</v>
      </c>
      <c r="I6">
        <f>Data!P28</f>
        <v>4.9903617896353422E-4</v>
      </c>
      <c r="J6">
        <f>Data!Q28</f>
        <v>6.5458092717367755E-4</v>
      </c>
      <c r="K6">
        <f>Data!R28</f>
        <v>8.5110638940292692E-4</v>
      </c>
      <c r="L6">
        <f>Data!S28</f>
        <v>1.0945531428381381E-3</v>
      </c>
      <c r="M6">
        <f>Data!T28</f>
        <v>1.3888512990058942E-3</v>
      </c>
      <c r="N6">
        <f>Data!U28</f>
        <v>1.7343029842499763E-3</v>
      </c>
      <c r="O6">
        <f>Data!V28</f>
        <v>2.1260621626452273E-3</v>
      </c>
      <c r="P6">
        <f>Data!W28</f>
        <v>2.553344899130046E-3</v>
      </c>
      <c r="Q6">
        <f>Data!X28</f>
        <v>3.0000000000000001E-3</v>
      </c>
      <c r="R6">
        <f>Data!Y28</f>
        <v>3.4466551008699542E-3</v>
      </c>
      <c r="S6">
        <f>Data!Z28</f>
        <v>3.8739378373547728E-3</v>
      </c>
      <c r="T6">
        <f>Data!AA28</f>
        <v>4.2656970157500234E-3</v>
      </c>
      <c r="U6">
        <f>Data!AB28</f>
        <v>4.6111487009941055E-3</v>
      </c>
      <c r="V6">
        <f>Data!AC28</f>
        <v>4.9054468571618614E-3</v>
      </c>
      <c r="W6">
        <f>Data!AD28</f>
        <v>5.1488936105970736E-3</v>
      </c>
      <c r="X6">
        <f>Data!AE28</f>
        <v>5.3454190728263228E-3</v>
      </c>
      <c r="Y6">
        <f>Data!AF28</f>
        <v>5.5009638210364665E-3</v>
      </c>
      <c r="Z6">
        <f>Data!AG28</f>
        <v>5.6221598636580217E-3</v>
      </c>
      <c r="AA6">
        <f>Data!AH28</f>
        <v>5.7154447609346001E-3</v>
      </c>
      <c r="AB6">
        <f>Data!AI28</f>
        <v>5.7865728643641829E-3</v>
      </c>
      <c r="AC6">
        <f>Data!AJ28</f>
        <v>5.840418038538805E-3</v>
      </c>
      <c r="AD6">
        <f>Data!AK28</f>
        <v>5.880958165595535E-3</v>
      </c>
      <c r="AE6">
        <f>Data!AL28</f>
        <v>5.9113558098403615E-3</v>
      </c>
    </row>
    <row r="7" spans="1:31" x14ac:dyDescent="0.25">
      <c r="A7" t="s">
        <v>124</v>
      </c>
      <c r="B7">
        <f>Data!I29</f>
        <v>2.1496445375763083E-2</v>
      </c>
      <c r="C7">
        <f>Data!J29</f>
        <v>2.1496445375760231E-2</v>
      </c>
      <c r="D7">
        <f>Data!K29</f>
        <v>3.9809241000682505E-2</v>
      </c>
      <c r="E7">
        <f>Data!L29</f>
        <v>5.8122036625604778E-2</v>
      </c>
      <c r="F7">
        <f>Data!M29</f>
        <v>7.6434832250534157E-2</v>
      </c>
      <c r="G7">
        <f>Data!N29</f>
        <v>9.4747627875456431E-2</v>
      </c>
      <c r="H7">
        <f>Data!O29</f>
        <v>0.1130604235003787</v>
      </c>
      <c r="I7">
        <f>Data!P29</f>
        <v>0.13137321912530098</v>
      </c>
      <c r="J7">
        <f>Data!Q29</f>
        <v>0.14968601475022325</v>
      </c>
      <c r="K7">
        <f>Data!R29</f>
        <v>0.16799881037514552</v>
      </c>
      <c r="L7">
        <f>Data!S29</f>
        <v>0.1863116060000678</v>
      </c>
      <c r="M7">
        <f>Data!T29</f>
        <v>0.20462440162499007</v>
      </c>
      <c r="N7">
        <f>Data!U29</f>
        <v>0.22293719724991234</v>
      </c>
      <c r="O7">
        <f>Data!V29</f>
        <v>0.24124999287483462</v>
      </c>
      <c r="P7">
        <f>Data!W29</f>
        <v>0.25956278849975689</v>
      </c>
      <c r="Q7">
        <f>Data!X29</f>
        <v>0.27787558412467916</v>
      </c>
      <c r="R7">
        <f>Data!Y29</f>
        <v>0.29618837974960144</v>
      </c>
      <c r="S7">
        <f>Data!Z29</f>
        <v>0.31450117537452371</v>
      </c>
      <c r="T7">
        <f>Data!AA29</f>
        <v>0.33281397099944598</v>
      </c>
      <c r="U7">
        <f>Data!AB29</f>
        <v>0.35112676662436826</v>
      </c>
      <c r="V7">
        <f>Data!AC29</f>
        <v>0.36943956224929764</v>
      </c>
      <c r="W7">
        <f>Data!AD29</f>
        <v>0.38775235787421991</v>
      </c>
      <c r="X7">
        <f>Data!AE29</f>
        <v>0.40606515349914218</v>
      </c>
      <c r="Y7">
        <f>Data!AF29</f>
        <v>0.42437794912406446</v>
      </c>
      <c r="Z7">
        <f>Data!AG29</f>
        <v>0.44269074474898673</v>
      </c>
      <c r="AA7">
        <f>Data!AH29</f>
        <v>0.461003540373909</v>
      </c>
      <c r="AB7">
        <f>Data!AI29</f>
        <v>0.47931633599883128</v>
      </c>
      <c r="AC7">
        <f>Data!AJ29</f>
        <v>0.49762913162375355</v>
      </c>
      <c r="AD7">
        <f>Data!AK29</f>
        <v>0.51594192724867582</v>
      </c>
      <c r="AE7">
        <f>Data!AL29</f>
        <v>0.5342547228735981</v>
      </c>
    </row>
    <row r="8" spans="1:31" x14ac:dyDescent="0.25">
      <c r="A8" t="s">
        <v>125</v>
      </c>
      <c r="B8">
        <f>Data!I30</f>
        <v>8.470448323552864E-5</v>
      </c>
      <c r="C8">
        <f>Data!J30</f>
        <v>8.2215464117929744E-4</v>
      </c>
      <c r="D8">
        <f>Data!K30</f>
        <v>1.0750392070949643E-3</v>
      </c>
      <c r="E8">
        <f>Data!L30</f>
        <v>1.4123012774822749E-3</v>
      </c>
      <c r="F8">
        <f>Data!M30</f>
        <v>1.860250907661926E-3</v>
      </c>
      <c r="G8">
        <f>Data!N30</f>
        <v>2.4519809580343683E-3</v>
      </c>
      <c r="H8">
        <f>Data!O30</f>
        <v>3.2280381605029394E-3</v>
      </c>
      <c r="I8">
        <f>Data!P30</f>
        <v>4.2362942076558247E-3</v>
      </c>
      <c r="J8">
        <f>Data!Q30</f>
        <v>5.530304553154162E-3</v>
      </c>
      <c r="K8">
        <f>Data!R30</f>
        <v>7.1652423071111148E-3</v>
      </c>
      <c r="L8">
        <f>Data!S30</f>
        <v>9.1905284138303605E-3</v>
      </c>
      <c r="M8">
        <f>Data!T30</f>
        <v>1.1638858319689102E-2</v>
      </c>
      <c r="N8">
        <f>Data!U30</f>
        <v>1.4512745478976212E-2</v>
      </c>
      <c r="O8">
        <f>Data!V30</f>
        <v>1.7771874672476845E-2</v>
      </c>
      <c r="P8">
        <f>Data!W30</f>
        <v>2.1326532015952099E-2</v>
      </c>
      <c r="Q8">
        <f>Data!X30</f>
        <v>2.5042352241617768E-2</v>
      </c>
      <c r="R8">
        <f>Data!Y30</f>
        <v>2.8758172467283436E-2</v>
      </c>
      <c r="S8">
        <f>Data!Z30</f>
        <v>3.2312829810758684E-2</v>
      </c>
      <c r="T8">
        <f>Data!AA30</f>
        <v>3.5571959004259315E-2</v>
      </c>
      <c r="U8">
        <f>Data!AB30</f>
        <v>3.8445846163546425E-2</v>
      </c>
      <c r="V8">
        <f>Data!AC30</f>
        <v>4.0894176069405173E-2</v>
      </c>
      <c r="W8">
        <f>Data!AD30</f>
        <v>4.2919462176124419E-2</v>
      </c>
      <c r="X8">
        <f>Data!AE30</f>
        <v>4.4554399930081368E-2</v>
      </c>
      <c r="Y8">
        <f>Data!AF30</f>
        <v>4.5848410275579711E-2</v>
      </c>
      <c r="Z8">
        <f>Data!AG30</f>
        <v>4.6856666322732596E-2</v>
      </c>
      <c r="AA8">
        <f>Data!AH30</f>
        <v>4.7632723525201169E-2</v>
      </c>
      <c r="AB8">
        <f>Data!AI30</f>
        <v>4.822445357557361E-2</v>
      </c>
      <c r="AC8">
        <f>Data!AJ30</f>
        <v>4.8672403205753251E-2</v>
      </c>
      <c r="AD8">
        <f>Data!AK30</f>
        <v>4.900966527614057E-2</v>
      </c>
      <c r="AE8">
        <f>Data!AL30</f>
        <v>4.9262549842056233E-2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E8"/>
  <sheetViews>
    <sheetView topLeftCell="D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Data!I31</f>
        <v>0.5</v>
      </c>
      <c r="C2">
        <f>Data!J31</f>
        <v>0.50075059112836851</v>
      </c>
      <c r="D2">
        <f>Data!K31</f>
        <v>0.5004555255972003</v>
      </c>
      <c r="E2">
        <f>Data!L31</f>
        <v>0.50075059112836851</v>
      </c>
      <c r="F2">
        <f>Data!M31</f>
        <v>0.50123631157831738</v>
      </c>
      <c r="G2">
        <f>Data!N31</f>
        <v>0.50203506885794802</v>
      </c>
      <c r="H2">
        <f>Data!O31</f>
        <v>0.50334642546214248</v>
      </c>
      <c r="I2">
        <f>Data!P31</f>
        <v>0.50549347131529654</v>
      </c>
      <c r="J2">
        <f>Data!Q31</f>
        <v>0.50899310498104577</v>
      </c>
      <c r="K2">
        <f>Data!R31</f>
        <v>0.51465611537567812</v>
      </c>
      <c r="L2">
        <f>Data!S31</f>
        <v>0.52371293658878337</v>
      </c>
      <c r="M2">
        <f>Data!T31</f>
        <v>0.53792909001062172</v>
      </c>
      <c r="N2">
        <f>Data!U31</f>
        <v>0.55960146101105879</v>
      </c>
      <c r="O2">
        <f>Data!V31</f>
        <v>0.59121276190317817</v>
      </c>
      <c r="P2">
        <f>Data!W31</f>
        <v>0.63447071068499761</v>
      </c>
      <c r="Q2">
        <f>Data!X31</f>
        <v>0.68877033439907276</v>
      </c>
      <c r="R2">
        <f>Data!Y31</f>
        <v>0.75</v>
      </c>
      <c r="S2">
        <f>Data!Z31</f>
        <v>0.81122966560092724</v>
      </c>
      <c r="T2">
        <f>Data!AA31</f>
        <v>0.86552928931500239</v>
      </c>
      <c r="U2">
        <f>Data!AB31</f>
        <v>0.90878723809682183</v>
      </c>
      <c r="V2">
        <f>Data!AC31</f>
        <v>0.9403985389889411</v>
      </c>
      <c r="W2">
        <f>Data!AD31</f>
        <v>0.96207090998937828</v>
      </c>
      <c r="X2">
        <f>Data!AE31</f>
        <v>0.97628706341121663</v>
      </c>
      <c r="Y2">
        <f>Data!AF31</f>
        <v>0.98534388462432188</v>
      </c>
      <c r="Z2">
        <f>Data!AG31</f>
        <v>0.99100689501895423</v>
      </c>
      <c r="AA2">
        <f>Data!AH31</f>
        <v>0.99450652868470346</v>
      </c>
      <c r="AB2">
        <f>Data!AI31</f>
        <v>0.99665357453785763</v>
      </c>
      <c r="AC2">
        <f>Data!AJ31</f>
        <v>0.99796493114205198</v>
      </c>
      <c r="AD2">
        <f>Data!AK31</f>
        <v>0.99876368842168262</v>
      </c>
      <c r="AE2">
        <f>Data!AL31</f>
        <v>0.99924940887163149</v>
      </c>
    </row>
    <row r="3" spans="1:31" x14ac:dyDescent="0.25">
      <c r="A3" t="s">
        <v>2</v>
      </c>
      <c r="B3">
        <f>Data!I32</f>
        <v>6.3356010705258418E-3</v>
      </c>
      <c r="C3">
        <f>Data!J32</f>
        <v>7.0225669077779371E-3</v>
      </c>
      <c r="D3">
        <f>Data!K32</f>
        <v>7.2581395165584144E-3</v>
      </c>
      <c r="E3">
        <f>Data!L32</f>
        <v>7.5723133194402362E-3</v>
      </c>
      <c r="F3">
        <f>Data!M32</f>
        <v>7.9895972394832711E-3</v>
      </c>
      <c r="G3">
        <f>Data!N32</f>
        <v>8.5408186679453209E-3</v>
      </c>
      <c r="H3">
        <f>Data!O32</f>
        <v>9.263748590878489E-3</v>
      </c>
      <c r="I3">
        <f>Data!P32</f>
        <v>1.0202981503280528E-2</v>
      </c>
      <c r="J3">
        <f>Data!Q32</f>
        <v>1.1408406562632024E-2</v>
      </c>
      <c r="K3">
        <f>Data!R32</f>
        <v>1.2931419841432812E-2</v>
      </c>
      <c r="L3">
        <f>Data!S32</f>
        <v>1.4818059027810897E-2</v>
      </c>
      <c r="M3">
        <f>Data!T32</f>
        <v>1.709878130514729E-2</v>
      </c>
      <c r="N3">
        <f>Data!U32</f>
        <v>1.9775928061821053E-2</v>
      </c>
      <c r="O3">
        <f>Data!V32</f>
        <v>2.2811943975586207E-2</v>
      </c>
      <c r="P3">
        <f>Data!W32</f>
        <v>2.6123256790154734E-2</v>
      </c>
      <c r="Q3">
        <f>Data!X32</f>
        <v>2.9584699607551657E-2</v>
      </c>
      <c r="R3">
        <f>Data!Y32</f>
        <v>3.3046142424948577E-2</v>
      </c>
      <c r="S3">
        <f>Data!Z32</f>
        <v>3.6357455239517111E-2</v>
      </c>
      <c r="T3">
        <f>Data!AA32</f>
        <v>3.9393471153282261E-2</v>
      </c>
      <c r="U3">
        <f>Data!AB32</f>
        <v>4.2070617909956018E-2</v>
      </c>
      <c r="V3">
        <f>Data!AC32</f>
        <v>4.4351340187292421E-2</v>
      </c>
      <c r="W3">
        <f>Data!AD32</f>
        <v>4.623797937367051E-2</v>
      </c>
      <c r="X3">
        <f>Data!AE32</f>
        <v>4.7760992652471287E-2</v>
      </c>
      <c r="Y3">
        <f>Data!AF32</f>
        <v>4.8966417711822793E-2</v>
      </c>
      <c r="Z3">
        <f>Data!AG32</f>
        <v>4.9905650624224834E-2</v>
      </c>
      <c r="AA3">
        <f>Data!AH32</f>
        <v>5.0628580547157992E-2</v>
      </c>
      <c r="AB3">
        <f>Data!AI32</f>
        <v>5.117980197562004E-2</v>
      </c>
      <c r="AC3">
        <f>Data!AJ32</f>
        <v>5.1597085895663072E-2</v>
      </c>
      <c r="AD3">
        <f>Data!AK32</f>
        <v>5.1911259698544904E-2</v>
      </c>
      <c r="AE3">
        <f>Data!AL32</f>
        <v>5.2146832307325378E-2</v>
      </c>
    </row>
    <row r="4" spans="1:31" x14ac:dyDescent="0.25">
      <c r="A4" t="s">
        <v>3</v>
      </c>
      <c r="B4">
        <f>Data!I33</f>
        <v>0</v>
      </c>
      <c r="C4">
        <f>Data!J33</f>
        <v>0</v>
      </c>
      <c r="D4">
        <f>Data!K33</f>
        <v>0</v>
      </c>
      <c r="E4">
        <f>Data!L33</f>
        <v>0</v>
      </c>
      <c r="F4">
        <f>Data!M33</f>
        <v>0</v>
      </c>
      <c r="G4">
        <f>Data!N33</f>
        <v>0</v>
      </c>
      <c r="H4">
        <f>Data!O33</f>
        <v>0</v>
      </c>
      <c r="I4">
        <f>Data!P33</f>
        <v>0</v>
      </c>
      <c r="J4">
        <f>Data!Q33</f>
        <v>0</v>
      </c>
      <c r="K4">
        <f>Data!R33</f>
        <v>0</v>
      </c>
      <c r="L4">
        <f>Data!S33</f>
        <v>0</v>
      </c>
      <c r="M4">
        <f>Data!T33</f>
        <v>0</v>
      </c>
      <c r="N4">
        <f>Data!U33</f>
        <v>0</v>
      </c>
      <c r="O4">
        <f>Data!V33</f>
        <v>0</v>
      </c>
      <c r="P4">
        <f>Data!W33</f>
        <v>0</v>
      </c>
      <c r="Q4">
        <f>Data!X33</f>
        <v>0</v>
      </c>
      <c r="R4">
        <f>Data!Y33</f>
        <v>0</v>
      </c>
      <c r="S4">
        <f>Data!Z33</f>
        <v>0</v>
      </c>
      <c r="T4">
        <f>Data!AA33</f>
        <v>0</v>
      </c>
      <c r="U4">
        <f>Data!AB33</f>
        <v>0</v>
      </c>
      <c r="V4">
        <f>Data!AC33</f>
        <v>0</v>
      </c>
      <c r="W4">
        <f>Data!AD33</f>
        <v>0</v>
      </c>
      <c r="X4">
        <f>Data!AE33</f>
        <v>0</v>
      </c>
      <c r="Y4">
        <f>Data!AF33</f>
        <v>0</v>
      </c>
      <c r="Z4">
        <f>Data!AG33</f>
        <v>0</v>
      </c>
      <c r="AA4">
        <f>Data!AH33</f>
        <v>0</v>
      </c>
      <c r="AB4">
        <f>Data!AI33</f>
        <v>0</v>
      </c>
      <c r="AC4">
        <f>Data!AJ33</f>
        <v>0</v>
      </c>
      <c r="AD4">
        <f>Data!AK33</f>
        <v>0</v>
      </c>
      <c r="AE4">
        <f>Data!AL33</f>
        <v>0</v>
      </c>
    </row>
    <row r="5" spans="1:31" x14ac:dyDescent="0.25">
      <c r="A5" t="s">
        <v>4</v>
      </c>
      <c r="B5">
        <f>Data!I34</f>
        <v>2.5</v>
      </c>
      <c r="C5">
        <f>Data!J34</f>
        <v>2.5</v>
      </c>
      <c r="D5">
        <f>Data!K34</f>
        <v>2.5</v>
      </c>
      <c r="E5">
        <f>Data!L34</f>
        <v>2.5</v>
      </c>
      <c r="F5">
        <f>Data!M34</f>
        <v>2.5</v>
      </c>
      <c r="G5">
        <f>Data!N34</f>
        <v>2.5</v>
      </c>
      <c r="H5">
        <f>Data!O34</f>
        <v>2.5</v>
      </c>
      <c r="I5">
        <f>Data!P34</f>
        <v>2.5</v>
      </c>
      <c r="J5">
        <f>Data!Q34</f>
        <v>2.5</v>
      </c>
      <c r="K5">
        <f>Data!R34</f>
        <v>2.5</v>
      </c>
      <c r="L5">
        <f>Data!S34</f>
        <v>2.5</v>
      </c>
      <c r="M5">
        <f>Data!T34</f>
        <v>2.5</v>
      </c>
      <c r="N5">
        <f>Data!U34</f>
        <v>2.5</v>
      </c>
      <c r="O5">
        <f>Data!V34</f>
        <v>2.5</v>
      </c>
      <c r="P5">
        <f>Data!W34</f>
        <v>2.5</v>
      </c>
      <c r="Q5">
        <f>Data!X34</f>
        <v>2.5</v>
      </c>
      <c r="R5">
        <f>Data!Y34</f>
        <v>2.5</v>
      </c>
      <c r="S5">
        <f>Data!Z34</f>
        <v>2.5</v>
      </c>
      <c r="T5">
        <f>Data!AA34</f>
        <v>2.5</v>
      </c>
      <c r="U5">
        <f>Data!AB34</f>
        <v>2.5</v>
      </c>
      <c r="V5">
        <f>Data!AC34</f>
        <v>2.5</v>
      </c>
      <c r="W5">
        <f>Data!AD34</f>
        <v>2.5</v>
      </c>
      <c r="X5">
        <f>Data!AE34</f>
        <v>2.5</v>
      </c>
      <c r="Y5">
        <f>Data!AF34</f>
        <v>2.5</v>
      </c>
      <c r="Z5">
        <f>Data!AG34</f>
        <v>2.5</v>
      </c>
      <c r="AA5">
        <f>Data!AH34</f>
        <v>2.5</v>
      </c>
      <c r="AB5">
        <f>Data!AI34</f>
        <v>2.5</v>
      </c>
      <c r="AC5">
        <f>Data!AJ34</f>
        <v>2.5</v>
      </c>
      <c r="AD5">
        <f>Data!AK34</f>
        <v>2.5</v>
      </c>
      <c r="AE5">
        <f>Data!AL34</f>
        <v>2.5</v>
      </c>
    </row>
    <row r="6" spans="1:31" x14ac:dyDescent="0.25">
      <c r="A6" t="s">
        <v>5</v>
      </c>
      <c r="B6">
        <f>Data!I35</f>
        <v>2E-3</v>
      </c>
      <c r="C6">
        <f>Data!J35</f>
        <v>2E-3</v>
      </c>
      <c r="D6">
        <f>Data!K35</f>
        <v>2E-3</v>
      </c>
      <c r="E6">
        <f>Data!L35</f>
        <v>2E-3</v>
      </c>
      <c r="F6">
        <f>Data!M35</f>
        <v>2E-3</v>
      </c>
      <c r="G6">
        <f>Data!N35</f>
        <v>2E-3</v>
      </c>
      <c r="H6">
        <f>Data!O35</f>
        <v>2E-3</v>
      </c>
      <c r="I6">
        <f>Data!P35</f>
        <v>2E-3</v>
      </c>
      <c r="J6">
        <f>Data!Q35</f>
        <v>2E-3</v>
      </c>
      <c r="K6">
        <f>Data!R35</f>
        <v>2E-3</v>
      </c>
      <c r="L6">
        <f>Data!S35</f>
        <v>2E-3</v>
      </c>
      <c r="M6">
        <f>Data!T35</f>
        <v>2E-3</v>
      </c>
      <c r="N6">
        <f>Data!U35</f>
        <v>2E-3</v>
      </c>
      <c r="O6">
        <f>Data!V35</f>
        <v>2E-3</v>
      </c>
      <c r="P6">
        <f>Data!W35</f>
        <v>2E-3</v>
      </c>
      <c r="Q6">
        <f>Data!X35</f>
        <v>2E-3</v>
      </c>
      <c r="R6">
        <f>Data!Y35</f>
        <v>2E-3</v>
      </c>
      <c r="S6">
        <f>Data!Z35</f>
        <v>2E-3</v>
      </c>
      <c r="T6">
        <f>Data!AA35</f>
        <v>2E-3</v>
      </c>
      <c r="U6">
        <f>Data!AB35</f>
        <v>2E-3</v>
      </c>
      <c r="V6">
        <f>Data!AC35</f>
        <v>2E-3</v>
      </c>
      <c r="W6">
        <f>Data!AD35</f>
        <v>2E-3</v>
      </c>
      <c r="X6">
        <f>Data!AE35</f>
        <v>2E-3</v>
      </c>
      <c r="Y6">
        <f>Data!AF35</f>
        <v>2E-3</v>
      </c>
      <c r="Z6">
        <f>Data!AG35</f>
        <v>2E-3</v>
      </c>
      <c r="AA6">
        <f>Data!AH35</f>
        <v>2E-3</v>
      </c>
      <c r="AB6">
        <f>Data!AI35</f>
        <v>2E-3</v>
      </c>
      <c r="AC6">
        <f>Data!AJ35</f>
        <v>2E-3</v>
      </c>
      <c r="AD6">
        <f>Data!AK35</f>
        <v>2E-3</v>
      </c>
      <c r="AE6">
        <f>Data!AL35</f>
        <v>2E-3</v>
      </c>
    </row>
    <row r="7" spans="1:31" x14ac:dyDescent="0.25">
      <c r="A7" t="s">
        <v>124</v>
      </c>
      <c r="B7">
        <f>Data!I36</f>
        <v>7.4581219585064093E-4</v>
      </c>
      <c r="C7">
        <f>Data!J36</f>
        <v>7.4581219585068137E-4</v>
      </c>
      <c r="D7">
        <f>Data!K36</f>
        <v>9.3984026293869594E-4</v>
      </c>
      <c r="E7">
        <f>Data!L36</f>
        <v>1.1338683300267105E-3</v>
      </c>
      <c r="F7">
        <f>Data!M36</f>
        <v>1.3278963971147251E-3</v>
      </c>
      <c r="G7">
        <f>Data!N36</f>
        <v>1.5219244642027396E-3</v>
      </c>
      <c r="H7">
        <f>Data!O36</f>
        <v>1.7159525312907542E-3</v>
      </c>
      <c r="I7">
        <f>Data!P36</f>
        <v>1.9099805983787688E-3</v>
      </c>
      <c r="J7">
        <f>Data!Q36</f>
        <v>2.1040086654667833E-3</v>
      </c>
      <c r="K7">
        <f>Data!R36</f>
        <v>2.2980367325547979E-3</v>
      </c>
      <c r="L7">
        <f>Data!S36</f>
        <v>2.4920647996428125E-3</v>
      </c>
      <c r="M7">
        <f>Data!T36</f>
        <v>2.686092866730827E-3</v>
      </c>
      <c r="N7">
        <f>Data!U36</f>
        <v>2.8801209338188971E-3</v>
      </c>
      <c r="O7">
        <f>Data!V36</f>
        <v>3.0741490009069117E-3</v>
      </c>
      <c r="P7">
        <f>Data!W36</f>
        <v>3.2681770679949262E-3</v>
      </c>
      <c r="Q7">
        <f>Data!X36</f>
        <v>3.4622051350829408E-3</v>
      </c>
      <c r="R7">
        <f>Data!Y36</f>
        <v>3.6562332021709554E-3</v>
      </c>
      <c r="S7">
        <f>Data!Z36</f>
        <v>3.8502612692589699E-3</v>
      </c>
      <c r="T7">
        <f>Data!AA36</f>
        <v>4.0442893363469845E-3</v>
      </c>
      <c r="U7">
        <f>Data!AB36</f>
        <v>4.2383174034349991E-3</v>
      </c>
      <c r="V7">
        <f>Data!AC36</f>
        <v>4.4323454705230136E-3</v>
      </c>
      <c r="W7">
        <f>Data!AD36</f>
        <v>4.6263735376110282E-3</v>
      </c>
      <c r="X7">
        <f>Data!AE36</f>
        <v>4.8204016046990983E-3</v>
      </c>
      <c r="Y7">
        <f>Data!AF36</f>
        <v>5.0144296717871129E-3</v>
      </c>
      <c r="Z7">
        <f>Data!AG36</f>
        <v>5.2084577388751274E-3</v>
      </c>
      <c r="AA7">
        <f>Data!AH36</f>
        <v>5.402485805963142E-3</v>
      </c>
      <c r="AB7">
        <f>Data!AI36</f>
        <v>5.5965138730511566E-3</v>
      </c>
      <c r="AC7">
        <f>Data!AJ36</f>
        <v>5.7905419401391711E-3</v>
      </c>
      <c r="AD7">
        <f>Data!AK36</f>
        <v>5.9845700072271857E-3</v>
      </c>
      <c r="AE7">
        <f>Data!AL36</f>
        <v>6.1785980743152003E-3</v>
      </c>
    </row>
    <row r="8" spans="1:31" x14ac:dyDescent="0.25">
      <c r="A8" t="s">
        <v>125</v>
      </c>
      <c r="B8">
        <f>Data!I37</f>
        <v>7.4999999999999997E-2</v>
      </c>
      <c r="C8">
        <f>Data!J37</f>
        <v>7.6108052376995472E-2</v>
      </c>
      <c r="D8">
        <f>Data!K37</f>
        <v>7.6488022930055813E-2</v>
      </c>
      <c r="E8">
        <f>Data!L37</f>
        <v>7.6994774518264933E-2</v>
      </c>
      <c r="F8">
        <f>Data!M37</f>
        <v>7.7667839195447716E-2</v>
      </c>
      <c r="G8">
        <f>Data!N37</f>
        <v>7.8556940488317503E-2</v>
      </c>
      <c r="H8">
        <f>Data!O37</f>
        <v>7.9723001704274737E-2</v>
      </c>
      <c r="I8">
        <f>Data!P37</f>
        <v>8.1237952237044178E-2</v>
      </c>
      <c r="J8">
        <f>Data!Q37</f>
        <v>8.3182261589670958E-2</v>
      </c>
      <c r="K8">
        <f>Data!R37</f>
        <v>8.5638829867536584E-2</v>
      </c>
      <c r="L8">
        <f>Data!S37</f>
        <v>8.8681914285476726E-2</v>
      </c>
      <c r="M8">
        <f>Data!T37</f>
        <v>9.2360641237573676E-2</v>
      </c>
      <c r="N8">
        <f>Data!U37</f>
        <v>9.6678787303124708E-2</v>
      </c>
      <c r="O8">
        <f>Data!V37</f>
        <v>0.10157577703306533</v>
      </c>
      <c r="P8">
        <f>Data!W37</f>
        <v>0.10691681123912558</v>
      </c>
      <c r="Q8">
        <f>Data!X37</f>
        <v>0.11249999999999999</v>
      </c>
      <c r="R8">
        <f>Data!Y37</f>
        <v>0.11808318876087442</v>
      </c>
      <c r="S8">
        <f>Data!Z37</f>
        <v>0.12342422296693464</v>
      </c>
      <c r="T8">
        <f>Data!AA37</f>
        <v>0.1283212126968753</v>
      </c>
      <c r="U8">
        <f>Data!AB37</f>
        <v>0.13263935876242633</v>
      </c>
      <c r="V8">
        <f>Data!AC37</f>
        <v>0.13631808571452325</v>
      </c>
      <c r="W8">
        <f>Data!AD37</f>
        <v>0.13936117013246341</v>
      </c>
      <c r="X8">
        <f>Data!AE37</f>
        <v>0.14181773841032902</v>
      </c>
      <c r="Y8">
        <f>Data!AF37</f>
        <v>0.14376204776295581</v>
      </c>
      <c r="Z8">
        <f>Data!AG37</f>
        <v>0.14527699829572527</v>
      </c>
      <c r="AA8">
        <f>Data!AH37</f>
        <v>0.14644305951168249</v>
      </c>
      <c r="AB8">
        <f>Data!AI37</f>
        <v>0.1473321608045523</v>
      </c>
      <c r="AC8">
        <f>Data!AJ37</f>
        <v>0.14800522548173506</v>
      </c>
      <c r="AD8">
        <f>Data!AK37</f>
        <v>0.14851197706994418</v>
      </c>
      <c r="AE8">
        <f>Data!AL37</f>
        <v>0.14889194762300451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Data!I38</f>
        <v>0</v>
      </c>
      <c r="C2">
        <f>Data!J38</f>
        <v>0</v>
      </c>
      <c r="D2">
        <f>Data!K38</f>
        <v>0</v>
      </c>
      <c r="E2">
        <f>Data!L38</f>
        <v>0</v>
      </c>
      <c r="F2">
        <f>Data!M38</f>
        <v>0</v>
      </c>
      <c r="G2">
        <f>Data!N38</f>
        <v>0</v>
      </c>
      <c r="H2">
        <f>Data!O38</f>
        <v>0</v>
      </c>
      <c r="I2">
        <f>Data!P38</f>
        <v>0</v>
      </c>
      <c r="J2">
        <f>Data!Q38</f>
        <v>0</v>
      </c>
      <c r="K2">
        <f>Data!R38</f>
        <v>0</v>
      </c>
      <c r="L2">
        <f>Data!S38</f>
        <v>0</v>
      </c>
      <c r="M2">
        <f>Data!T38</f>
        <v>0</v>
      </c>
      <c r="N2">
        <f>Data!U38</f>
        <v>0</v>
      </c>
      <c r="O2">
        <f>Data!V38</f>
        <v>0</v>
      </c>
      <c r="P2">
        <f>Data!W38</f>
        <v>0</v>
      </c>
      <c r="Q2">
        <f>Data!X38</f>
        <v>0</v>
      </c>
      <c r="R2">
        <f>Data!Y38</f>
        <v>0</v>
      </c>
      <c r="S2">
        <f>Data!Z38</f>
        <v>0</v>
      </c>
      <c r="T2">
        <f>Data!AA38</f>
        <v>0</v>
      </c>
      <c r="U2">
        <f>Data!AB38</f>
        <v>0</v>
      </c>
      <c r="V2">
        <f>Data!AC38</f>
        <v>0</v>
      </c>
      <c r="W2">
        <f>Data!AD38</f>
        <v>0</v>
      </c>
      <c r="X2">
        <f>Data!AE38</f>
        <v>0</v>
      </c>
      <c r="Y2">
        <f>Data!AF38</f>
        <v>0</v>
      </c>
      <c r="Z2">
        <f>Data!AG38</f>
        <v>0</v>
      </c>
      <c r="AA2">
        <f>Data!AH38</f>
        <v>0</v>
      </c>
      <c r="AB2">
        <f>Data!AI38</f>
        <v>0</v>
      </c>
      <c r="AC2">
        <f>Data!AJ38</f>
        <v>0</v>
      </c>
      <c r="AD2">
        <f>Data!AK38</f>
        <v>0</v>
      </c>
      <c r="AE2">
        <f>Data!AL38</f>
        <v>0</v>
      </c>
    </row>
    <row r="3" spans="1:31" x14ac:dyDescent="0.25">
      <c r="A3" t="s">
        <v>2</v>
      </c>
      <c r="B3">
        <f>Data!I39</f>
        <v>0</v>
      </c>
      <c r="C3">
        <f>Data!J39</f>
        <v>0</v>
      </c>
      <c r="D3">
        <f>Data!K39</f>
        <v>0</v>
      </c>
      <c r="E3">
        <f>Data!L39</f>
        <v>0</v>
      </c>
      <c r="F3">
        <f>Data!M39</f>
        <v>0</v>
      </c>
      <c r="G3">
        <f>Data!N39</f>
        <v>0</v>
      </c>
      <c r="H3">
        <f>Data!O39</f>
        <v>0</v>
      </c>
      <c r="I3">
        <f>Data!P39</f>
        <v>0</v>
      </c>
      <c r="J3">
        <f>Data!Q39</f>
        <v>0</v>
      </c>
      <c r="K3">
        <f>Data!R39</f>
        <v>0</v>
      </c>
      <c r="L3">
        <f>Data!S39</f>
        <v>0</v>
      </c>
      <c r="M3">
        <f>Data!T39</f>
        <v>0</v>
      </c>
      <c r="N3">
        <f>Data!U39</f>
        <v>0</v>
      </c>
      <c r="O3">
        <f>Data!V39</f>
        <v>0</v>
      </c>
      <c r="P3">
        <f>Data!W39</f>
        <v>0</v>
      </c>
      <c r="Q3">
        <f>Data!X39</f>
        <v>0</v>
      </c>
      <c r="R3">
        <f>Data!Y39</f>
        <v>0</v>
      </c>
      <c r="S3">
        <f>Data!Z39</f>
        <v>0</v>
      </c>
      <c r="T3">
        <f>Data!AA39</f>
        <v>0</v>
      </c>
      <c r="U3">
        <f>Data!AB39</f>
        <v>0</v>
      </c>
      <c r="V3">
        <f>Data!AC39</f>
        <v>0</v>
      </c>
      <c r="W3">
        <f>Data!AD39</f>
        <v>0</v>
      </c>
      <c r="X3">
        <f>Data!AE39</f>
        <v>0</v>
      </c>
      <c r="Y3">
        <f>Data!AF39</f>
        <v>0</v>
      </c>
      <c r="Z3">
        <f>Data!AG39</f>
        <v>0</v>
      </c>
      <c r="AA3">
        <f>Data!AH39</f>
        <v>0</v>
      </c>
      <c r="AB3">
        <f>Data!AI39</f>
        <v>0</v>
      </c>
      <c r="AC3">
        <f>Data!AJ39</f>
        <v>0</v>
      </c>
      <c r="AD3">
        <f>Data!AK39</f>
        <v>0</v>
      </c>
      <c r="AE3">
        <f>Data!AL39</f>
        <v>0</v>
      </c>
    </row>
    <row r="4" spans="1:31" x14ac:dyDescent="0.25">
      <c r="A4" t="s">
        <v>3</v>
      </c>
      <c r="B4">
        <f>Data!I40</f>
        <v>0</v>
      </c>
      <c r="C4">
        <f>Data!J40</f>
        <v>0</v>
      </c>
      <c r="D4">
        <f>Data!K40</f>
        <v>0</v>
      </c>
      <c r="E4">
        <f>Data!L40</f>
        <v>0</v>
      </c>
      <c r="F4">
        <f>Data!M40</f>
        <v>0</v>
      </c>
      <c r="G4">
        <f>Data!N40</f>
        <v>0</v>
      </c>
      <c r="H4">
        <f>Data!O40</f>
        <v>0</v>
      </c>
      <c r="I4">
        <f>Data!P40</f>
        <v>0</v>
      </c>
      <c r="J4">
        <f>Data!Q40</f>
        <v>0</v>
      </c>
      <c r="K4">
        <f>Data!R40</f>
        <v>0</v>
      </c>
      <c r="L4">
        <f>Data!S40</f>
        <v>0</v>
      </c>
      <c r="M4">
        <f>Data!T40</f>
        <v>0</v>
      </c>
      <c r="N4">
        <f>Data!U40</f>
        <v>0</v>
      </c>
      <c r="O4">
        <f>Data!V40</f>
        <v>0</v>
      </c>
      <c r="P4">
        <f>Data!W40</f>
        <v>0</v>
      </c>
      <c r="Q4">
        <f>Data!X40</f>
        <v>0</v>
      </c>
      <c r="R4">
        <f>Data!Y40</f>
        <v>0</v>
      </c>
      <c r="S4">
        <f>Data!Z40</f>
        <v>0</v>
      </c>
      <c r="T4">
        <f>Data!AA40</f>
        <v>0</v>
      </c>
      <c r="U4">
        <f>Data!AB40</f>
        <v>0</v>
      </c>
      <c r="V4">
        <f>Data!AC40</f>
        <v>0</v>
      </c>
      <c r="W4">
        <f>Data!AD40</f>
        <v>0</v>
      </c>
      <c r="X4">
        <f>Data!AE40</f>
        <v>0</v>
      </c>
      <c r="Y4">
        <f>Data!AF40</f>
        <v>0</v>
      </c>
      <c r="Z4">
        <f>Data!AG40</f>
        <v>0</v>
      </c>
      <c r="AA4">
        <f>Data!AH40</f>
        <v>0</v>
      </c>
      <c r="AB4">
        <f>Data!AI40</f>
        <v>0</v>
      </c>
      <c r="AC4">
        <f>Data!AJ40</f>
        <v>0</v>
      </c>
      <c r="AD4">
        <f>Data!AK40</f>
        <v>0</v>
      </c>
      <c r="AE4">
        <f>Data!AL40</f>
        <v>0</v>
      </c>
    </row>
    <row r="5" spans="1:31" x14ac:dyDescent="0.25">
      <c r="A5" t="s">
        <v>4</v>
      </c>
      <c r="B5">
        <f>Data!I41</f>
        <v>1</v>
      </c>
      <c r="C5">
        <f>Data!J41</f>
        <v>1</v>
      </c>
      <c r="D5">
        <f>Data!K41</f>
        <v>1</v>
      </c>
      <c r="E5">
        <f>Data!L41</f>
        <v>1</v>
      </c>
      <c r="F5">
        <f>Data!M41</f>
        <v>1</v>
      </c>
      <c r="G5">
        <f>Data!N41</f>
        <v>1</v>
      </c>
      <c r="H5">
        <f>Data!O41</f>
        <v>1</v>
      </c>
      <c r="I5">
        <f>Data!P41</f>
        <v>1</v>
      </c>
      <c r="J5">
        <f>Data!Q41</f>
        <v>1</v>
      </c>
      <c r="K5">
        <f>Data!R41</f>
        <v>1</v>
      </c>
      <c r="L5">
        <f>Data!S41</f>
        <v>1</v>
      </c>
      <c r="M5">
        <f>Data!T41</f>
        <v>1</v>
      </c>
      <c r="N5">
        <f>Data!U41</f>
        <v>1</v>
      </c>
      <c r="O5">
        <f>Data!V41</f>
        <v>1</v>
      </c>
      <c r="P5">
        <f>Data!W41</f>
        <v>1</v>
      </c>
      <c r="Q5">
        <f>Data!X41</f>
        <v>1</v>
      </c>
      <c r="R5">
        <f>Data!Y41</f>
        <v>1</v>
      </c>
      <c r="S5">
        <f>Data!Z41</f>
        <v>1</v>
      </c>
      <c r="T5">
        <f>Data!AA41</f>
        <v>1</v>
      </c>
      <c r="U5">
        <f>Data!AB41</f>
        <v>1</v>
      </c>
      <c r="V5">
        <f>Data!AC41</f>
        <v>1</v>
      </c>
      <c r="W5">
        <f>Data!AD41</f>
        <v>1</v>
      </c>
      <c r="X5">
        <f>Data!AE41</f>
        <v>1</v>
      </c>
      <c r="Y5">
        <f>Data!AF41</f>
        <v>1</v>
      </c>
      <c r="Z5">
        <f>Data!AG41</f>
        <v>1</v>
      </c>
      <c r="AA5">
        <f>Data!AH41</f>
        <v>1</v>
      </c>
      <c r="AB5">
        <f>Data!AI41</f>
        <v>1</v>
      </c>
      <c r="AC5">
        <f>Data!AJ41</f>
        <v>1</v>
      </c>
      <c r="AD5">
        <f>Data!AK41</f>
        <v>1</v>
      </c>
      <c r="AE5">
        <f>Data!AL41</f>
        <v>1</v>
      </c>
    </row>
    <row r="6" spans="1:31" x14ac:dyDescent="0.25">
      <c r="A6" t="s">
        <v>5</v>
      </c>
      <c r="B6">
        <f>Data!I42</f>
        <v>0</v>
      </c>
      <c r="C6">
        <f>Data!J42</f>
        <v>0</v>
      </c>
      <c r="D6">
        <f>Data!K42</f>
        <v>0</v>
      </c>
      <c r="E6">
        <f>Data!L42</f>
        <v>0</v>
      </c>
      <c r="F6">
        <f>Data!M42</f>
        <v>0</v>
      </c>
      <c r="G6">
        <f>Data!N42</f>
        <v>0</v>
      </c>
      <c r="H6">
        <f>Data!O42</f>
        <v>0</v>
      </c>
      <c r="I6">
        <f>Data!P42</f>
        <v>0</v>
      </c>
      <c r="J6">
        <f>Data!Q42</f>
        <v>0</v>
      </c>
      <c r="K6">
        <f>Data!R42</f>
        <v>0</v>
      </c>
      <c r="L6">
        <f>Data!S42</f>
        <v>0</v>
      </c>
      <c r="M6">
        <f>Data!T42</f>
        <v>0</v>
      </c>
      <c r="N6">
        <f>Data!U42</f>
        <v>0</v>
      </c>
      <c r="O6">
        <f>Data!V42</f>
        <v>0</v>
      </c>
      <c r="P6">
        <f>Data!W42</f>
        <v>0</v>
      </c>
      <c r="Q6">
        <f>Data!X42</f>
        <v>0</v>
      </c>
      <c r="R6">
        <f>Data!Y42</f>
        <v>0</v>
      </c>
      <c r="S6">
        <f>Data!Z42</f>
        <v>0</v>
      </c>
      <c r="T6">
        <f>Data!AA42</f>
        <v>0</v>
      </c>
      <c r="U6">
        <f>Data!AB42</f>
        <v>0</v>
      </c>
      <c r="V6">
        <f>Data!AC42</f>
        <v>0</v>
      </c>
      <c r="W6">
        <f>Data!AD42</f>
        <v>0</v>
      </c>
      <c r="X6">
        <f>Data!AE42</f>
        <v>0</v>
      </c>
      <c r="Y6">
        <f>Data!AF42</f>
        <v>0</v>
      </c>
      <c r="Z6">
        <f>Data!AG42</f>
        <v>0</v>
      </c>
      <c r="AA6">
        <f>Data!AH42</f>
        <v>0</v>
      </c>
      <c r="AB6">
        <f>Data!AI42</f>
        <v>0</v>
      </c>
      <c r="AC6">
        <f>Data!AJ42</f>
        <v>0</v>
      </c>
      <c r="AD6">
        <f>Data!AK42</f>
        <v>0</v>
      </c>
      <c r="AE6">
        <f>Data!AL42</f>
        <v>0</v>
      </c>
    </row>
    <row r="7" spans="1:31" x14ac:dyDescent="0.25">
      <c r="A7" t="s">
        <v>124</v>
      </c>
      <c r="B7">
        <f>Data!I43</f>
        <v>0</v>
      </c>
      <c r="C7">
        <f>Data!J43</f>
        <v>0</v>
      </c>
      <c r="D7">
        <f>Data!K43</f>
        <v>0</v>
      </c>
      <c r="E7">
        <f>Data!L43</f>
        <v>0</v>
      </c>
      <c r="F7">
        <f>Data!M43</f>
        <v>0</v>
      </c>
      <c r="G7">
        <f>Data!N43</f>
        <v>0</v>
      </c>
      <c r="H7">
        <f>Data!O43</f>
        <v>0</v>
      </c>
      <c r="I7">
        <f>Data!P43</f>
        <v>0</v>
      </c>
      <c r="J7">
        <f>Data!Q43</f>
        <v>0</v>
      </c>
      <c r="K7">
        <f>Data!R43</f>
        <v>0</v>
      </c>
      <c r="L7">
        <f>Data!S43</f>
        <v>0</v>
      </c>
      <c r="M7">
        <f>Data!T43</f>
        <v>0</v>
      </c>
      <c r="N7">
        <f>Data!U43</f>
        <v>0</v>
      </c>
      <c r="O7">
        <f>Data!V43</f>
        <v>0</v>
      </c>
      <c r="P7">
        <f>Data!W43</f>
        <v>0</v>
      </c>
      <c r="Q7">
        <f>Data!X43</f>
        <v>0</v>
      </c>
      <c r="R7">
        <f>Data!Y43</f>
        <v>0</v>
      </c>
      <c r="S7">
        <f>Data!Z43</f>
        <v>0</v>
      </c>
      <c r="T7">
        <f>Data!AA43</f>
        <v>0</v>
      </c>
      <c r="U7">
        <f>Data!AB43</f>
        <v>0</v>
      </c>
      <c r="V7">
        <f>Data!AC43</f>
        <v>0</v>
      </c>
      <c r="W7">
        <f>Data!AD43</f>
        <v>0</v>
      </c>
      <c r="X7">
        <f>Data!AE43</f>
        <v>0</v>
      </c>
      <c r="Y7">
        <f>Data!AF43</f>
        <v>0</v>
      </c>
      <c r="Z7">
        <f>Data!AG43</f>
        <v>0</v>
      </c>
      <c r="AA7">
        <f>Data!AH43</f>
        <v>0</v>
      </c>
      <c r="AB7">
        <f>Data!AI43</f>
        <v>0</v>
      </c>
      <c r="AC7">
        <f>Data!AJ43</f>
        <v>0</v>
      </c>
      <c r="AD7">
        <f>Data!AK43</f>
        <v>0</v>
      </c>
      <c r="AE7">
        <f>Data!AL43</f>
        <v>0</v>
      </c>
    </row>
    <row r="8" spans="1:31" x14ac:dyDescent="0.25">
      <c r="A8" t="s">
        <v>125</v>
      </c>
      <c r="B8">
        <f>Data!I44</f>
        <v>0</v>
      </c>
      <c r="C8">
        <f>Data!J44</f>
        <v>0</v>
      </c>
      <c r="D8">
        <f>Data!K44</f>
        <v>0</v>
      </c>
      <c r="E8">
        <f>Data!L44</f>
        <v>0</v>
      </c>
      <c r="F8">
        <f>Data!M44</f>
        <v>0</v>
      </c>
      <c r="G8">
        <f>Data!N44</f>
        <v>0</v>
      </c>
      <c r="H8">
        <f>Data!O44</f>
        <v>0</v>
      </c>
      <c r="I8">
        <f>Data!P44</f>
        <v>0</v>
      </c>
      <c r="J8">
        <f>Data!Q44</f>
        <v>0</v>
      </c>
      <c r="K8">
        <f>Data!R44</f>
        <v>0</v>
      </c>
      <c r="L8">
        <f>Data!S44</f>
        <v>0</v>
      </c>
      <c r="M8">
        <f>Data!T44</f>
        <v>0</v>
      </c>
      <c r="N8">
        <f>Data!U44</f>
        <v>0</v>
      </c>
      <c r="O8">
        <f>Data!V44</f>
        <v>0</v>
      </c>
      <c r="P8">
        <f>Data!W44</f>
        <v>0</v>
      </c>
      <c r="Q8">
        <f>Data!X44</f>
        <v>0</v>
      </c>
      <c r="R8">
        <f>Data!Y44</f>
        <v>0</v>
      </c>
      <c r="S8">
        <f>Data!Z44</f>
        <v>0</v>
      </c>
      <c r="T8">
        <f>Data!AA44</f>
        <v>0</v>
      </c>
      <c r="U8">
        <f>Data!AB44</f>
        <v>0</v>
      </c>
      <c r="V8">
        <f>Data!AC44</f>
        <v>0</v>
      </c>
      <c r="W8">
        <f>Data!AD44</f>
        <v>0</v>
      </c>
      <c r="X8">
        <f>Data!AE44</f>
        <v>0</v>
      </c>
      <c r="Y8">
        <f>Data!AF44</f>
        <v>0</v>
      </c>
      <c r="Z8">
        <f>Data!AG44</f>
        <v>0</v>
      </c>
      <c r="AA8">
        <f>Data!AH44</f>
        <v>0</v>
      </c>
      <c r="AB8">
        <f>Data!AI44</f>
        <v>0</v>
      </c>
      <c r="AC8">
        <f>Data!AJ44</f>
        <v>0</v>
      </c>
      <c r="AD8">
        <f>Data!AK44</f>
        <v>0</v>
      </c>
      <c r="AE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Data!I45</f>
        <v>0</v>
      </c>
      <c r="C2">
        <f>Data!J45</f>
        <v>0</v>
      </c>
      <c r="D2">
        <f>Data!K45</f>
        <v>0</v>
      </c>
      <c r="E2">
        <f>Data!L45</f>
        <v>0</v>
      </c>
      <c r="F2">
        <f>Data!M45</f>
        <v>0</v>
      </c>
      <c r="G2">
        <f>Data!N45</f>
        <v>0</v>
      </c>
      <c r="H2">
        <f>Data!O45</f>
        <v>0</v>
      </c>
      <c r="I2">
        <f>Data!P45</f>
        <v>0</v>
      </c>
      <c r="J2">
        <f>Data!Q45</f>
        <v>0</v>
      </c>
      <c r="K2">
        <f>Data!R45</f>
        <v>0</v>
      </c>
      <c r="L2">
        <f>Data!S45</f>
        <v>0</v>
      </c>
      <c r="M2">
        <f>Data!T45</f>
        <v>0</v>
      </c>
      <c r="N2">
        <f>Data!U45</f>
        <v>0</v>
      </c>
      <c r="O2">
        <f>Data!V45</f>
        <v>0</v>
      </c>
      <c r="P2">
        <f>Data!W45</f>
        <v>0</v>
      </c>
      <c r="Q2">
        <f>Data!X45</f>
        <v>0</v>
      </c>
      <c r="R2">
        <f>Data!Y45</f>
        <v>0</v>
      </c>
      <c r="S2">
        <f>Data!Z45</f>
        <v>0</v>
      </c>
      <c r="T2">
        <f>Data!AA45</f>
        <v>0</v>
      </c>
      <c r="U2">
        <f>Data!AB45</f>
        <v>0</v>
      </c>
      <c r="V2">
        <f>Data!AC45</f>
        <v>0</v>
      </c>
      <c r="W2">
        <f>Data!AD45</f>
        <v>0</v>
      </c>
      <c r="X2">
        <f>Data!AE45</f>
        <v>0</v>
      </c>
      <c r="Y2">
        <f>Data!AF45</f>
        <v>0</v>
      </c>
      <c r="Z2">
        <f>Data!AG45</f>
        <v>0</v>
      </c>
      <c r="AA2">
        <f>Data!AH45</f>
        <v>0</v>
      </c>
      <c r="AB2">
        <f>Data!AI45</f>
        <v>0</v>
      </c>
      <c r="AC2">
        <f>Data!AJ45</f>
        <v>0</v>
      </c>
      <c r="AD2">
        <f>Data!AK45</f>
        <v>0</v>
      </c>
      <c r="AE2">
        <f>Data!AL45</f>
        <v>0</v>
      </c>
    </row>
    <row r="3" spans="1:31" x14ac:dyDescent="0.25">
      <c r="A3" t="s">
        <v>2</v>
      </c>
      <c r="B3">
        <f>Data!I46</f>
        <v>0</v>
      </c>
      <c r="C3">
        <f>Data!J46</f>
        <v>0</v>
      </c>
      <c r="D3">
        <f>Data!K46</f>
        <v>0</v>
      </c>
      <c r="E3">
        <f>Data!L46</f>
        <v>0</v>
      </c>
      <c r="F3">
        <f>Data!M46</f>
        <v>0</v>
      </c>
      <c r="G3">
        <f>Data!N46</f>
        <v>0</v>
      </c>
      <c r="H3">
        <f>Data!O46</f>
        <v>0</v>
      </c>
      <c r="I3">
        <f>Data!P46</f>
        <v>0</v>
      </c>
      <c r="J3">
        <f>Data!Q46</f>
        <v>0</v>
      </c>
      <c r="K3">
        <f>Data!R46</f>
        <v>0</v>
      </c>
      <c r="L3">
        <f>Data!S46</f>
        <v>0</v>
      </c>
      <c r="M3">
        <f>Data!T46</f>
        <v>0</v>
      </c>
      <c r="N3">
        <f>Data!U46</f>
        <v>0</v>
      </c>
      <c r="O3">
        <f>Data!V46</f>
        <v>0</v>
      </c>
      <c r="P3">
        <f>Data!W46</f>
        <v>0</v>
      </c>
      <c r="Q3">
        <f>Data!X46</f>
        <v>0</v>
      </c>
      <c r="R3">
        <f>Data!Y46</f>
        <v>0</v>
      </c>
      <c r="S3">
        <f>Data!Z46</f>
        <v>0</v>
      </c>
      <c r="T3">
        <f>Data!AA46</f>
        <v>0</v>
      </c>
      <c r="U3">
        <f>Data!AB46</f>
        <v>0</v>
      </c>
      <c r="V3">
        <f>Data!AC46</f>
        <v>0</v>
      </c>
      <c r="W3">
        <f>Data!AD46</f>
        <v>0</v>
      </c>
      <c r="X3">
        <f>Data!AE46</f>
        <v>0</v>
      </c>
      <c r="Y3">
        <f>Data!AF46</f>
        <v>0</v>
      </c>
      <c r="Z3">
        <f>Data!AG46</f>
        <v>0</v>
      </c>
      <c r="AA3">
        <f>Data!AH46</f>
        <v>0</v>
      </c>
      <c r="AB3">
        <f>Data!AI46</f>
        <v>0</v>
      </c>
      <c r="AC3">
        <f>Data!AJ46</f>
        <v>0</v>
      </c>
      <c r="AD3">
        <f>Data!AK46</f>
        <v>0</v>
      </c>
      <c r="AE3">
        <f>Data!AL46</f>
        <v>0</v>
      </c>
    </row>
    <row r="4" spans="1:31" x14ac:dyDescent="0.25">
      <c r="A4" t="s">
        <v>3</v>
      </c>
      <c r="B4">
        <f>Data!I47</f>
        <v>0</v>
      </c>
      <c r="C4">
        <f>Data!J47</f>
        <v>0</v>
      </c>
      <c r="D4">
        <f>Data!K47</f>
        <v>0</v>
      </c>
      <c r="E4">
        <f>Data!L47</f>
        <v>0</v>
      </c>
      <c r="F4">
        <f>Data!M47</f>
        <v>0</v>
      </c>
      <c r="G4">
        <f>Data!N47</f>
        <v>0</v>
      </c>
      <c r="H4">
        <f>Data!O47</f>
        <v>0</v>
      </c>
      <c r="I4">
        <f>Data!P47</f>
        <v>0</v>
      </c>
      <c r="J4">
        <f>Data!Q47</f>
        <v>0</v>
      </c>
      <c r="K4">
        <f>Data!R47</f>
        <v>0</v>
      </c>
      <c r="L4">
        <f>Data!S47</f>
        <v>0</v>
      </c>
      <c r="M4">
        <f>Data!T47</f>
        <v>0</v>
      </c>
      <c r="N4">
        <f>Data!U47</f>
        <v>0</v>
      </c>
      <c r="O4">
        <f>Data!V47</f>
        <v>0</v>
      </c>
      <c r="P4">
        <f>Data!W47</f>
        <v>0</v>
      </c>
      <c r="Q4">
        <f>Data!X47</f>
        <v>0</v>
      </c>
      <c r="R4">
        <f>Data!Y47</f>
        <v>0</v>
      </c>
      <c r="S4">
        <f>Data!Z47</f>
        <v>0</v>
      </c>
      <c r="T4">
        <f>Data!AA47</f>
        <v>0</v>
      </c>
      <c r="U4">
        <f>Data!AB47</f>
        <v>0</v>
      </c>
      <c r="V4">
        <f>Data!AC47</f>
        <v>0</v>
      </c>
      <c r="W4">
        <f>Data!AD47</f>
        <v>0</v>
      </c>
      <c r="X4">
        <f>Data!AE47</f>
        <v>0</v>
      </c>
      <c r="Y4">
        <f>Data!AF47</f>
        <v>0</v>
      </c>
      <c r="Z4">
        <f>Data!AG47</f>
        <v>0</v>
      </c>
      <c r="AA4">
        <f>Data!AH47</f>
        <v>0</v>
      </c>
      <c r="AB4">
        <f>Data!AI47</f>
        <v>0</v>
      </c>
      <c r="AC4">
        <f>Data!AJ47</f>
        <v>0</v>
      </c>
      <c r="AD4">
        <f>Data!AK47</f>
        <v>0</v>
      </c>
      <c r="AE4">
        <f>Data!AL47</f>
        <v>0</v>
      </c>
    </row>
    <row r="5" spans="1:31" x14ac:dyDescent="0.25">
      <c r="A5" t="s">
        <v>4</v>
      </c>
      <c r="B5">
        <f>Data!I48</f>
        <v>1</v>
      </c>
      <c r="C5">
        <f>Data!J48</f>
        <v>1</v>
      </c>
      <c r="D5">
        <f>Data!K48</f>
        <v>1</v>
      </c>
      <c r="E5">
        <f>Data!L48</f>
        <v>1</v>
      </c>
      <c r="F5">
        <f>Data!M48</f>
        <v>1</v>
      </c>
      <c r="G5">
        <f>Data!N48</f>
        <v>1</v>
      </c>
      <c r="H5">
        <f>Data!O48</f>
        <v>1</v>
      </c>
      <c r="I5">
        <f>Data!P48</f>
        <v>1</v>
      </c>
      <c r="J5">
        <f>Data!Q48</f>
        <v>1</v>
      </c>
      <c r="K5">
        <f>Data!R48</f>
        <v>1</v>
      </c>
      <c r="L5">
        <f>Data!S48</f>
        <v>1</v>
      </c>
      <c r="M5">
        <f>Data!T48</f>
        <v>1</v>
      </c>
      <c r="N5">
        <f>Data!U48</f>
        <v>1</v>
      </c>
      <c r="O5">
        <f>Data!V48</f>
        <v>1</v>
      </c>
      <c r="P5">
        <f>Data!W48</f>
        <v>1</v>
      </c>
      <c r="Q5">
        <f>Data!X48</f>
        <v>1</v>
      </c>
      <c r="R5">
        <f>Data!Y48</f>
        <v>1</v>
      </c>
      <c r="S5">
        <f>Data!Z48</f>
        <v>1</v>
      </c>
      <c r="T5">
        <f>Data!AA48</f>
        <v>1</v>
      </c>
      <c r="U5">
        <f>Data!AB48</f>
        <v>1</v>
      </c>
      <c r="V5">
        <f>Data!AC48</f>
        <v>1</v>
      </c>
      <c r="W5">
        <f>Data!AD48</f>
        <v>1</v>
      </c>
      <c r="X5">
        <f>Data!AE48</f>
        <v>1</v>
      </c>
      <c r="Y5">
        <f>Data!AF48</f>
        <v>1</v>
      </c>
      <c r="Z5">
        <f>Data!AG48</f>
        <v>1</v>
      </c>
      <c r="AA5">
        <f>Data!AH48</f>
        <v>1</v>
      </c>
      <c r="AB5">
        <f>Data!AI48</f>
        <v>1</v>
      </c>
      <c r="AC5">
        <f>Data!AJ48</f>
        <v>1</v>
      </c>
      <c r="AD5">
        <f>Data!AK48</f>
        <v>1</v>
      </c>
      <c r="AE5">
        <f>Data!AL48</f>
        <v>1</v>
      </c>
    </row>
    <row r="6" spans="1:31" x14ac:dyDescent="0.25">
      <c r="A6" t="s">
        <v>5</v>
      </c>
      <c r="B6">
        <f>Data!I49</f>
        <v>0</v>
      </c>
      <c r="C6">
        <f>Data!J49</f>
        <v>0</v>
      </c>
      <c r="D6">
        <f>Data!K49</f>
        <v>0</v>
      </c>
      <c r="E6">
        <f>Data!L49</f>
        <v>0</v>
      </c>
      <c r="F6">
        <f>Data!M49</f>
        <v>0</v>
      </c>
      <c r="G6">
        <f>Data!N49</f>
        <v>0</v>
      </c>
      <c r="H6">
        <f>Data!O49</f>
        <v>0</v>
      </c>
      <c r="I6">
        <f>Data!P49</f>
        <v>0</v>
      </c>
      <c r="J6">
        <f>Data!Q49</f>
        <v>0</v>
      </c>
      <c r="K6">
        <f>Data!R49</f>
        <v>0</v>
      </c>
      <c r="L6">
        <f>Data!S49</f>
        <v>0</v>
      </c>
      <c r="M6">
        <f>Data!T49</f>
        <v>0</v>
      </c>
      <c r="N6">
        <f>Data!U49</f>
        <v>0</v>
      </c>
      <c r="O6">
        <f>Data!V49</f>
        <v>0</v>
      </c>
      <c r="P6">
        <f>Data!W49</f>
        <v>0</v>
      </c>
      <c r="Q6">
        <f>Data!X49</f>
        <v>0</v>
      </c>
      <c r="R6">
        <f>Data!Y49</f>
        <v>0</v>
      </c>
      <c r="S6">
        <f>Data!Z49</f>
        <v>0</v>
      </c>
      <c r="T6">
        <f>Data!AA49</f>
        <v>0</v>
      </c>
      <c r="U6">
        <f>Data!AB49</f>
        <v>0</v>
      </c>
      <c r="V6">
        <f>Data!AC49</f>
        <v>0</v>
      </c>
      <c r="W6">
        <f>Data!AD49</f>
        <v>0</v>
      </c>
      <c r="X6">
        <f>Data!AE49</f>
        <v>0</v>
      </c>
      <c r="Y6">
        <f>Data!AF49</f>
        <v>0</v>
      </c>
      <c r="Z6">
        <f>Data!AG49</f>
        <v>0</v>
      </c>
      <c r="AA6">
        <f>Data!AH49</f>
        <v>0</v>
      </c>
      <c r="AB6">
        <f>Data!AI49</f>
        <v>0</v>
      </c>
      <c r="AC6">
        <f>Data!AJ49</f>
        <v>0</v>
      </c>
      <c r="AD6">
        <f>Data!AK49</f>
        <v>0</v>
      </c>
      <c r="AE6">
        <f>Data!AL49</f>
        <v>0</v>
      </c>
    </row>
    <row r="7" spans="1:31" x14ac:dyDescent="0.25">
      <c r="A7" t="s">
        <v>124</v>
      </c>
      <c r="B7">
        <f>Data!I50</f>
        <v>0</v>
      </c>
      <c r="C7">
        <f>Data!J50</f>
        <v>0</v>
      </c>
      <c r="D7">
        <f>Data!K50</f>
        <v>0</v>
      </c>
      <c r="E7">
        <f>Data!L50</f>
        <v>0</v>
      </c>
      <c r="F7">
        <f>Data!M50</f>
        <v>0</v>
      </c>
      <c r="G7">
        <f>Data!N50</f>
        <v>0</v>
      </c>
      <c r="H7">
        <f>Data!O50</f>
        <v>0</v>
      </c>
      <c r="I7">
        <f>Data!P50</f>
        <v>0</v>
      </c>
      <c r="J7">
        <f>Data!Q50</f>
        <v>0</v>
      </c>
      <c r="K7">
        <f>Data!R50</f>
        <v>0</v>
      </c>
      <c r="L7">
        <f>Data!S50</f>
        <v>0</v>
      </c>
      <c r="M7">
        <f>Data!T50</f>
        <v>0</v>
      </c>
      <c r="N7">
        <f>Data!U50</f>
        <v>0</v>
      </c>
      <c r="O7">
        <f>Data!V50</f>
        <v>0</v>
      </c>
      <c r="P7">
        <f>Data!W50</f>
        <v>0</v>
      </c>
      <c r="Q7">
        <f>Data!X50</f>
        <v>0</v>
      </c>
      <c r="R7">
        <f>Data!Y50</f>
        <v>0</v>
      </c>
      <c r="S7">
        <f>Data!Z50</f>
        <v>0</v>
      </c>
      <c r="T7">
        <f>Data!AA50</f>
        <v>0</v>
      </c>
      <c r="U7">
        <f>Data!AB50</f>
        <v>0</v>
      </c>
      <c r="V7">
        <f>Data!AC50</f>
        <v>0</v>
      </c>
      <c r="W7">
        <f>Data!AD50</f>
        <v>0</v>
      </c>
      <c r="X7">
        <f>Data!AE50</f>
        <v>0</v>
      </c>
      <c r="Y7">
        <f>Data!AF50</f>
        <v>0</v>
      </c>
      <c r="Z7">
        <f>Data!AG50</f>
        <v>0</v>
      </c>
      <c r="AA7">
        <f>Data!AH50</f>
        <v>0</v>
      </c>
      <c r="AB7">
        <f>Data!AI50</f>
        <v>0</v>
      </c>
      <c r="AC7">
        <f>Data!AJ50</f>
        <v>0</v>
      </c>
      <c r="AD7">
        <f>Data!AK50</f>
        <v>0</v>
      </c>
      <c r="AE7">
        <f>Data!AL50</f>
        <v>0</v>
      </c>
    </row>
    <row r="8" spans="1:31" x14ac:dyDescent="0.25">
      <c r="A8" t="s">
        <v>125</v>
      </c>
      <c r="B8">
        <f>Data!I51</f>
        <v>0</v>
      </c>
      <c r="C8">
        <f>Data!J51</f>
        <v>0</v>
      </c>
      <c r="D8">
        <f>Data!K51</f>
        <v>0</v>
      </c>
      <c r="E8">
        <f>Data!L51</f>
        <v>0</v>
      </c>
      <c r="F8">
        <f>Data!M51</f>
        <v>0</v>
      </c>
      <c r="G8">
        <f>Data!N51</f>
        <v>0</v>
      </c>
      <c r="H8">
        <f>Data!O51</f>
        <v>0</v>
      </c>
      <c r="I8">
        <f>Data!P51</f>
        <v>0</v>
      </c>
      <c r="J8">
        <f>Data!Q51</f>
        <v>0</v>
      </c>
      <c r="K8">
        <f>Data!R51</f>
        <v>0</v>
      </c>
      <c r="L8">
        <f>Data!S51</f>
        <v>0</v>
      </c>
      <c r="M8">
        <f>Data!T51</f>
        <v>0</v>
      </c>
      <c r="N8">
        <f>Data!U51</f>
        <v>0</v>
      </c>
      <c r="O8">
        <f>Data!V51</f>
        <v>0</v>
      </c>
      <c r="P8">
        <f>Data!W51</f>
        <v>0</v>
      </c>
      <c r="Q8">
        <f>Data!X51</f>
        <v>0</v>
      </c>
      <c r="R8">
        <f>Data!Y51</f>
        <v>0</v>
      </c>
      <c r="S8">
        <f>Data!Z51</f>
        <v>0</v>
      </c>
      <c r="T8">
        <f>Data!AA51</f>
        <v>0</v>
      </c>
      <c r="U8">
        <f>Data!AB51</f>
        <v>0</v>
      </c>
      <c r="V8">
        <f>Data!AC51</f>
        <v>0</v>
      </c>
      <c r="W8">
        <f>Data!AD51</f>
        <v>0</v>
      </c>
      <c r="X8">
        <f>Data!AE51</f>
        <v>0</v>
      </c>
      <c r="Y8">
        <f>Data!AF51</f>
        <v>0</v>
      </c>
      <c r="Z8">
        <f>Data!AG51</f>
        <v>0</v>
      </c>
      <c r="AA8">
        <f>Data!AH51</f>
        <v>0</v>
      </c>
      <c r="AB8">
        <f>Data!AI51</f>
        <v>0</v>
      </c>
      <c r="AC8">
        <f>Data!AJ51</f>
        <v>0</v>
      </c>
      <c r="AD8">
        <f>Data!AK51</f>
        <v>0</v>
      </c>
      <c r="AE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E8"/>
  <sheetViews>
    <sheetView topLeftCell="M1" workbookViewId="0">
      <selection activeCell="AE5" sqref="AE5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Data!I52</f>
        <v>0.93664816809218165</v>
      </c>
      <c r="C2">
        <f>Data!J52</f>
        <v>0.93758413006461472</v>
      </c>
      <c r="D2">
        <f>Data!K52</f>
        <v>0.93790508780604664</v>
      </c>
      <c r="E2">
        <f>Data!L52</f>
        <v>0.93833313635851656</v>
      </c>
      <c r="F2">
        <f>Data!M52</f>
        <v>0.93890166809574294</v>
      </c>
      <c r="G2">
        <f>Data!N52</f>
        <v>0.93965268403780833</v>
      </c>
      <c r="H2">
        <f>Data!O52</f>
        <v>0.94063764555977569</v>
      </c>
      <c r="I2">
        <f>Data!P52</f>
        <v>0.94191731077978458</v>
      </c>
      <c r="J2">
        <f>Data!Q52</f>
        <v>0.94355965157024346</v>
      </c>
      <c r="K2">
        <f>Data!R52</f>
        <v>0.94563469291170243</v>
      </c>
      <c r="L2">
        <f>Data!S52</f>
        <v>0.94820515921205761</v>
      </c>
      <c r="M2">
        <f>Data!T52</f>
        <v>0.95131254709877777</v>
      </c>
      <c r="N2">
        <f>Data!U52</f>
        <v>0.95496004661475364</v>
      </c>
      <c r="O2">
        <f>Data!V52</f>
        <v>0.95909649021776056</v>
      </c>
      <c r="P2">
        <f>Data!W52</f>
        <v>0.96360801423424369</v>
      </c>
      <c r="Q2">
        <f>Data!X52</f>
        <v>0.96832408404609083</v>
      </c>
      <c r="R2">
        <f>Data!Y52</f>
        <v>0.97304015385793796</v>
      </c>
      <c r="S2">
        <f>Data!Z52</f>
        <v>0.9775516778744211</v>
      </c>
      <c r="T2">
        <f>Data!AA52</f>
        <v>0.98168812147742801</v>
      </c>
      <c r="U2">
        <f>Data!AB52</f>
        <v>0.98533562099340388</v>
      </c>
      <c r="V2">
        <f>Data!AC52</f>
        <v>0.98844300888012404</v>
      </c>
      <c r="W2">
        <f>Data!AD52</f>
        <v>0.99101347518047922</v>
      </c>
      <c r="X2">
        <f>Data!AE52</f>
        <v>0.99308851652193819</v>
      </c>
      <c r="Y2">
        <f>Data!AF52</f>
        <v>0.99473085731239708</v>
      </c>
      <c r="Z2">
        <f>Data!AG52</f>
        <v>0.99601052253240596</v>
      </c>
      <c r="AA2">
        <f>Data!AH52</f>
        <v>0.99699548405437333</v>
      </c>
      <c r="AB2">
        <f>Data!AI52</f>
        <v>0.99774649999643872</v>
      </c>
      <c r="AC2">
        <f>Data!AJ52</f>
        <v>0.99831503173366509</v>
      </c>
      <c r="AD2">
        <f>Data!AK52</f>
        <v>0.99874308028613501</v>
      </c>
      <c r="AE2">
        <f>Data!AL52</f>
        <v>0.99906403802756694</v>
      </c>
    </row>
    <row r="3" spans="1:31" x14ac:dyDescent="0.25">
      <c r="A3" t="s">
        <v>2</v>
      </c>
      <c r="B3">
        <f>Data!I53</f>
        <v>0</v>
      </c>
      <c r="C3">
        <f>Data!J53</f>
        <v>0</v>
      </c>
      <c r="D3">
        <f>Data!K53</f>
        <v>0</v>
      </c>
      <c r="E3">
        <f>Data!L53</f>
        <v>0</v>
      </c>
      <c r="F3">
        <f>Data!M53</f>
        <v>0</v>
      </c>
      <c r="G3">
        <f>Data!N53</f>
        <v>0</v>
      </c>
      <c r="H3">
        <f>Data!O53</f>
        <v>0</v>
      </c>
      <c r="I3">
        <f>Data!P53</f>
        <v>0</v>
      </c>
      <c r="J3">
        <f>Data!Q53</f>
        <v>0</v>
      </c>
      <c r="K3">
        <f>Data!R53</f>
        <v>0</v>
      </c>
      <c r="L3">
        <f>Data!S53</f>
        <v>0</v>
      </c>
      <c r="M3">
        <f>Data!T53</f>
        <v>0</v>
      </c>
      <c r="N3">
        <f>Data!U53</f>
        <v>0</v>
      </c>
      <c r="O3">
        <f>Data!V53</f>
        <v>0</v>
      </c>
      <c r="P3">
        <f>Data!W53</f>
        <v>0</v>
      </c>
      <c r="Q3">
        <f>Data!X53</f>
        <v>0</v>
      </c>
      <c r="R3">
        <f>Data!Y53</f>
        <v>0</v>
      </c>
      <c r="S3">
        <f>Data!Z53</f>
        <v>0</v>
      </c>
      <c r="T3">
        <f>Data!AA53</f>
        <v>0</v>
      </c>
      <c r="U3">
        <f>Data!AB53</f>
        <v>0</v>
      </c>
      <c r="V3">
        <f>Data!AC53</f>
        <v>0</v>
      </c>
      <c r="W3">
        <f>Data!AD53</f>
        <v>0</v>
      </c>
      <c r="X3">
        <f>Data!AE53</f>
        <v>0</v>
      </c>
      <c r="Y3">
        <f>Data!AF53</f>
        <v>0</v>
      </c>
      <c r="Z3">
        <f>Data!AG53</f>
        <v>0</v>
      </c>
      <c r="AA3">
        <f>Data!AH53</f>
        <v>0</v>
      </c>
      <c r="AB3">
        <f>Data!AI53</f>
        <v>0</v>
      </c>
      <c r="AC3">
        <f>Data!AJ53</f>
        <v>0</v>
      </c>
      <c r="AD3">
        <f>Data!AK53</f>
        <v>0</v>
      </c>
      <c r="AE3">
        <f>Data!AL53</f>
        <v>0</v>
      </c>
    </row>
    <row r="4" spans="1:31" x14ac:dyDescent="0.25">
      <c r="A4" t="s">
        <v>3</v>
      </c>
      <c r="B4">
        <f>Data!I54</f>
        <v>0</v>
      </c>
      <c r="C4">
        <f>Data!J54</f>
        <v>0</v>
      </c>
      <c r="D4">
        <f>Data!K54</f>
        <v>0</v>
      </c>
      <c r="E4">
        <f>Data!L54</f>
        <v>0</v>
      </c>
      <c r="F4">
        <f>Data!M54</f>
        <v>0</v>
      </c>
      <c r="G4">
        <f>Data!N54</f>
        <v>0</v>
      </c>
      <c r="H4">
        <f>Data!O54</f>
        <v>0</v>
      </c>
      <c r="I4">
        <f>Data!P54</f>
        <v>0</v>
      </c>
      <c r="J4">
        <f>Data!Q54</f>
        <v>0</v>
      </c>
      <c r="K4">
        <f>Data!R54</f>
        <v>0</v>
      </c>
      <c r="L4">
        <f>Data!S54</f>
        <v>0</v>
      </c>
      <c r="M4">
        <f>Data!T54</f>
        <v>0</v>
      </c>
      <c r="N4">
        <f>Data!U54</f>
        <v>0</v>
      </c>
      <c r="O4">
        <f>Data!V54</f>
        <v>0</v>
      </c>
      <c r="P4">
        <f>Data!W54</f>
        <v>0</v>
      </c>
      <c r="Q4">
        <f>Data!X54</f>
        <v>0</v>
      </c>
      <c r="R4">
        <f>Data!Y54</f>
        <v>0</v>
      </c>
      <c r="S4">
        <f>Data!Z54</f>
        <v>0</v>
      </c>
      <c r="T4">
        <f>Data!AA54</f>
        <v>0</v>
      </c>
      <c r="U4">
        <f>Data!AB54</f>
        <v>0</v>
      </c>
      <c r="V4">
        <f>Data!AC54</f>
        <v>0</v>
      </c>
      <c r="W4">
        <f>Data!AD54</f>
        <v>0</v>
      </c>
      <c r="X4">
        <f>Data!AE54</f>
        <v>0</v>
      </c>
      <c r="Y4">
        <f>Data!AF54</f>
        <v>0</v>
      </c>
      <c r="Z4">
        <f>Data!AG54</f>
        <v>0</v>
      </c>
      <c r="AA4">
        <f>Data!AH54</f>
        <v>0</v>
      </c>
      <c r="AB4">
        <f>Data!AI54</f>
        <v>0</v>
      </c>
      <c r="AC4">
        <f>Data!AJ54</f>
        <v>0</v>
      </c>
      <c r="AD4">
        <f>Data!AK54</f>
        <v>0</v>
      </c>
      <c r="AE4">
        <f>Data!AL54</f>
        <v>0</v>
      </c>
    </row>
    <row r="5" spans="1:31" x14ac:dyDescent="0.25">
      <c r="A5" t="s">
        <v>4</v>
      </c>
      <c r="B5">
        <f>Data!I55</f>
        <v>6.3351831907818346E-2</v>
      </c>
      <c r="C5">
        <f>Data!J55</f>
        <v>6.3351831907809242E-2</v>
      </c>
      <c r="D5">
        <f>Data!K55</f>
        <v>9.6803552196817577E-2</v>
      </c>
      <c r="E5">
        <f>Data!L55</f>
        <v>0.13025527248582591</v>
      </c>
      <c r="F5">
        <f>Data!M55</f>
        <v>0.16370699277483425</v>
      </c>
      <c r="G5">
        <f>Data!N55</f>
        <v>0.19715871306384258</v>
      </c>
      <c r="H5">
        <f>Data!O55</f>
        <v>0.23061043335285092</v>
      </c>
      <c r="I5">
        <f>Data!P55</f>
        <v>0.26406215364185925</v>
      </c>
      <c r="J5">
        <f>Data!Q55</f>
        <v>0.29751387393085338</v>
      </c>
      <c r="K5">
        <f>Data!R55</f>
        <v>0.33096559421986171</v>
      </c>
      <c r="L5">
        <f>Data!S55</f>
        <v>0.36441731450887005</v>
      </c>
      <c r="M5">
        <f>Data!T55</f>
        <v>0.39786903479787838</v>
      </c>
      <c r="N5">
        <f>Data!U55</f>
        <v>0.43132075508688672</v>
      </c>
      <c r="O5">
        <f>Data!V55</f>
        <v>0.46477247537589506</v>
      </c>
      <c r="P5">
        <f>Data!W55</f>
        <v>0.49822419566490339</v>
      </c>
      <c r="Q5">
        <f>Data!X55</f>
        <v>0.53167591595391173</v>
      </c>
      <c r="R5">
        <f>Data!Y55</f>
        <v>0.56512763624290585</v>
      </c>
      <c r="S5">
        <f>Data!Z55</f>
        <v>0.59857935653191419</v>
      </c>
      <c r="T5">
        <f>Data!AA55</f>
        <v>0.63203107682092252</v>
      </c>
      <c r="U5">
        <f>Data!AB55</f>
        <v>0.66548279710993086</v>
      </c>
      <c r="V5">
        <f>Data!AC55</f>
        <v>0.69893451739893919</v>
      </c>
      <c r="W5">
        <f>Data!AD55</f>
        <v>0.73238623768794753</v>
      </c>
      <c r="X5">
        <f>Data!AE55</f>
        <v>0.76583795797695586</v>
      </c>
      <c r="Y5">
        <f>Data!AF55</f>
        <v>0.7992896782659642</v>
      </c>
      <c r="Z5">
        <f>Data!AG55</f>
        <v>0.83274139855495832</v>
      </c>
      <c r="AA5">
        <f>Data!AH55</f>
        <v>0.86619311884396666</v>
      </c>
      <c r="AB5">
        <f>Data!AI55</f>
        <v>0.89964483913297499</v>
      </c>
      <c r="AC5">
        <f>Data!AJ55</f>
        <v>0.93309655942198333</v>
      </c>
      <c r="AD5">
        <f>Data!AK55</f>
        <v>0.96654827971099166</v>
      </c>
      <c r="AE5">
        <f>Data!AL55</f>
        <v>1</v>
      </c>
    </row>
    <row r="6" spans="1:31" x14ac:dyDescent="0.25">
      <c r="A6" t="s">
        <v>5</v>
      </c>
      <c r="B6">
        <f>Data!I56</f>
        <v>0</v>
      </c>
      <c r="C6">
        <f>Data!J56</f>
        <v>0</v>
      </c>
      <c r="D6">
        <f>Data!K56</f>
        <v>0</v>
      </c>
      <c r="E6">
        <f>Data!L56</f>
        <v>0</v>
      </c>
      <c r="F6">
        <f>Data!M56</f>
        <v>0</v>
      </c>
      <c r="G6">
        <f>Data!N56</f>
        <v>0</v>
      </c>
      <c r="H6">
        <f>Data!O56</f>
        <v>0</v>
      </c>
      <c r="I6">
        <f>Data!P56</f>
        <v>0</v>
      </c>
      <c r="J6">
        <f>Data!Q56</f>
        <v>0</v>
      </c>
      <c r="K6">
        <f>Data!R56</f>
        <v>0</v>
      </c>
      <c r="L6">
        <f>Data!S56</f>
        <v>0</v>
      </c>
      <c r="M6">
        <f>Data!T56</f>
        <v>0</v>
      </c>
      <c r="N6">
        <f>Data!U56</f>
        <v>0</v>
      </c>
      <c r="O6">
        <f>Data!V56</f>
        <v>0</v>
      </c>
      <c r="P6">
        <f>Data!W56</f>
        <v>0</v>
      </c>
      <c r="Q6">
        <f>Data!X56</f>
        <v>0</v>
      </c>
      <c r="R6">
        <f>Data!Y56</f>
        <v>0</v>
      </c>
      <c r="S6">
        <f>Data!Z56</f>
        <v>0</v>
      </c>
      <c r="T6">
        <f>Data!AA56</f>
        <v>0</v>
      </c>
      <c r="U6">
        <f>Data!AB56</f>
        <v>0</v>
      </c>
      <c r="V6">
        <f>Data!AC56</f>
        <v>0</v>
      </c>
      <c r="W6">
        <f>Data!AD56</f>
        <v>0</v>
      </c>
      <c r="X6">
        <f>Data!AE56</f>
        <v>0</v>
      </c>
      <c r="Y6">
        <f>Data!AF56</f>
        <v>0</v>
      </c>
      <c r="Z6">
        <f>Data!AG56</f>
        <v>0</v>
      </c>
      <c r="AA6">
        <f>Data!AH56</f>
        <v>0</v>
      </c>
      <c r="AB6">
        <f>Data!AI56</f>
        <v>0</v>
      </c>
      <c r="AC6">
        <f>Data!AJ56</f>
        <v>0</v>
      </c>
      <c r="AD6">
        <f>Data!AK56</f>
        <v>0</v>
      </c>
      <c r="AE6">
        <f>Data!AL56</f>
        <v>0</v>
      </c>
    </row>
    <row r="7" spans="1:31" x14ac:dyDescent="0.25">
      <c r="A7" t="s">
        <v>124</v>
      </c>
      <c r="B7">
        <f>Data!I57</f>
        <v>0</v>
      </c>
      <c r="C7">
        <f>Data!J57</f>
        <v>0</v>
      </c>
      <c r="D7">
        <f>Data!K57</f>
        <v>0</v>
      </c>
      <c r="E7">
        <f>Data!L57</f>
        <v>0</v>
      </c>
      <c r="F7">
        <f>Data!M57</f>
        <v>0</v>
      </c>
      <c r="G7">
        <f>Data!N57</f>
        <v>0</v>
      </c>
      <c r="H7">
        <f>Data!O57</f>
        <v>0</v>
      </c>
      <c r="I7">
        <f>Data!P57</f>
        <v>0</v>
      </c>
      <c r="J7">
        <f>Data!Q57</f>
        <v>0</v>
      </c>
      <c r="K7">
        <f>Data!R57</f>
        <v>0</v>
      </c>
      <c r="L7">
        <f>Data!S57</f>
        <v>0</v>
      </c>
      <c r="M7">
        <f>Data!T57</f>
        <v>0</v>
      </c>
      <c r="N7">
        <f>Data!U57</f>
        <v>0</v>
      </c>
      <c r="O7">
        <f>Data!V57</f>
        <v>0</v>
      </c>
      <c r="P7">
        <f>Data!W57</f>
        <v>0</v>
      </c>
      <c r="Q7">
        <f>Data!X57</f>
        <v>0</v>
      </c>
      <c r="R7">
        <f>Data!Y57</f>
        <v>0</v>
      </c>
      <c r="S7">
        <f>Data!Z57</f>
        <v>0</v>
      </c>
      <c r="T7">
        <f>Data!AA57</f>
        <v>0</v>
      </c>
      <c r="U7">
        <f>Data!AB57</f>
        <v>0</v>
      </c>
      <c r="V7">
        <f>Data!AC57</f>
        <v>0</v>
      </c>
      <c r="W7">
        <f>Data!AD57</f>
        <v>0</v>
      </c>
      <c r="X7">
        <f>Data!AE57</f>
        <v>0</v>
      </c>
      <c r="Y7">
        <f>Data!AF57</f>
        <v>0</v>
      </c>
      <c r="Z7">
        <f>Data!AG57</f>
        <v>0</v>
      </c>
      <c r="AA7">
        <f>Data!AH57</f>
        <v>0</v>
      </c>
      <c r="AB7">
        <f>Data!AI57</f>
        <v>0</v>
      </c>
      <c r="AC7">
        <f>Data!AJ57</f>
        <v>0</v>
      </c>
      <c r="AD7">
        <f>Data!AK57</f>
        <v>0</v>
      </c>
      <c r="AE7">
        <f>Data!AL57</f>
        <v>0</v>
      </c>
    </row>
    <row r="8" spans="1:31" x14ac:dyDescent="0.25">
      <c r="A8" t="s">
        <v>125</v>
      </c>
      <c r="B8">
        <f>Data!I58</f>
        <v>0</v>
      </c>
      <c r="C8">
        <f>Data!J58</f>
        <v>0</v>
      </c>
      <c r="D8">
        <f>Data!K58</f>
        <v>0</v>
      </c>
      <c r="E8">
        <f>Data!L58</f>
        <v>0</v>
      </c>
      <c r="F8">
        <f>Data!M58</f>
        <v>0</v>
      </c>
      <c r="G8">
        <f>Data!N58</f>
        <v>0</v>
      </c>
      <c r="H8">
        <f>Data!O58</f>
        <v>0</v>
      </c>
      <c r="I8">
        <f>Data!P58</f>
        <v>0</v>
      </c>
      <c r="J8">
        <f>Data!Q58</f>
        <v>0</v>
      </c>
      <c r="K8">
        <f>Data!R58</f>
        <v>0</v>
      </c>
      <c r="L8">
        <f>Data!S58</f>
        <v>0</v>
      </c>
      <c r="M8">
        <f>Data!T58</f>
        <v>0</v>
      </c>
      <c r="N8">
        <f>Data!U58</f>
        <v>0</v>
      </c>
      <c r="O8">
        <f>Data!V58</f>
        <v>0</v>
      </c>
      <c r="P8">
        <f>Data!W58</f>
        <v>0</v>
      </c>
      <c r="Q8">
        <f>Data!X58</f>
        <v>0</v>
      </c>
      <c r="R8">
        <f>Data!Y58</f>
        <v>0</v>
      </c>
      <c r="S8">
        <f>Data!Z58</f>
        <v>0</v>
      </c>
      <c r="T8">
        <f>Data!AA58</f>
        <v>0</v>
      </c>
      <c r="U8">
        <f>Data!AB58</f>
        <v>0</v>
      </c>
      <c r="V8">
        <f>Data!AC58</f>
        <v>0</v>
      </c>
      <c r="W8">
        <f>Data!AD58</f>
        <v>0</v>
      </c>
      <c r="X8">
        <f>Data!AE58</f>
        <v>0</v>
      </c>
      <c r="Y8">
        <f>Data!AF58</f>
        <v>0</v>
      </c>
      <c r="Z8">
        <f>Data!AG58</f>
        <v>0</v>
      </c>
      <c r="AA8">
        <f>Data!AH58</f>
        <v>0</v>
      </c>
      <c r="AB8">
        <f>Data!AI58</f>
        <v>0</v>
      </c>
      <c r="AC8">
        <f>Data!AJ58</f>
        <v>0</v>
      </c>
      <c r="AD8">
        <f>Data!AK58</f>
        <v>0</v>
      </c>
      <c r="AE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Data!I59</f>
        <v>0</v>
      </c>
      <c r="C2">
        <f>Data!J59</f>
        <v>0</v>
      </c>
      <c r="D2">
        <f>Data!K59</f>
        <v>0</v>
      </c>
      <c r="E2">
        <f>Data!L59</f>
        <v>0</v>
      </c>
      <c r="F2">
        <f>Data!M59</f>
        <v>0</v>
      </c>
      <c r="G2">
        <f>Data!N59</f>
        <v>0</v>
      </c>
      <c r="H2">
        <f>Data!O59</f>
        <v>0</v>
      </c>
      <c r="I2">
        <f>Data!P59</f>
        <v>0</v>
      </c>
      <c r="J2">
        <f>Data!Q59</f>
        <v>0</v>
      </c>
      <c r="K2">
        <f>Data!R59</f>
        <v>0</v>
      </c>
      <c r="L2">
        <f>Data!S59</f>
        <v>0</v>
      </c>
      <c r="M2">
        <f>Data!T59</f>
        <v>0</v>
      </c>
      <c r="N2">
        <f>Data!U59</f>
        <v>0</v>
      </c>
      <c r="O2">
        <f>Data!V59</f>
        <v>0</v>
      </c>
      <c r="P2">
        <f>Data!W59</f>
        <v>0</v>
      </c>
      <c r="Q2">
        <f>Data!X59</f>
        <v>0</v>
      </c>
      <c r="R2">
        <f>Data!Y59</f>
        <v>0</v>
      </c>
      <c r="S2">
        <f>Data!Z59</f>
        <v>0</v>
      </c>
      <c r="T2">
        <f>Data!AA59</f>
        <v>0</v>
      </c>
      <c r="U2">
        <f>Data!AB59</f>
        <v>0</v>
      </c>
      <c r="V2">
        <f>Data!AC59</f>
        <v>0</v>
      </c>
      <c r="W2">
        <f>Data!AD59</f>
        <v>0</v>
      </c>
      <c r="X2">
        <f>Data!AE59</f>
        <v>0</v>
      </c>
      <c r="Y2">
        <f>Data!AF59</f>
        <v>0</v>
      </c>
      <c r="Z2">
        <f>Data!AG59</f>
        <v>0</v>
      </c>
      <c r="AA2">
        <f>Data!AH59</f>
        <v>0</v>
      </c>
      <c r="AB2">
        <f>Data!AI59</f>
        <v>0</v>
      </c>
      <c r="AC2">
        <f>Data!AJ59</f>
        <v>0</v>
      </c>
      <c r="AD2">
        <f>Data!AK59</f>
        <v>0</v>
      </c>
      <c r="AE2">
        <f>Data!AL59</f>
        <v>0</v>
      </c>
    </row>
    <row r="3" spans="1:31" x14ac:dyDescent="0.25">
      <c r="A3" t="s">
        <v>2</v>
      </c>
      <c r="B3">
        <f>Data!I60</f>
        <v>0</v>
      </c>
      <c r="C3">
        <f>Data!J60</f>
        <v>0</v>
      </c>
      <c r="D3">
        <f>Data!K60</f>
        <v>0</v>
      </c>
      <c r="E3">
        <f>Data!L60</f>
        <v>0</v>
      </c>
      <c r="F3">
        <f>Data!M60</f>
        <v>0</v>
      </c>
      <c r="G3">
        <f>Data!N60</f>
        <v>0</v>
      </c>
      <c r="H3">
        <f>Data!O60</f>
        <v>0</v>
      </c>
      <c r="I3">
        <f>Data!P60</f>
        <v>0</v>
      </c>
      <c r="J3">
        <f>Data!Q60</f>
        <v>0</v>
      </c>
      <c r="K3">
        <f>Data!R60</f>
        <v>0</v>
      </c>
      <c r="L3">
        <f>Data!S60</f>
        <v>0</v>
      </c>
      <c r="M3">
        <f>Data!T60</f>
        <v>0</v>
      </c>
      <c r="N3">
        <f>Data!U60</f>
        <v>0</v>
      </c>
      <c r="O3">
        <f>Data!V60</f>
        <v>0</v>
      </c>
      <c r="P3">
        <f>Data!W60</f>
        <v>0</v>
      </c>
      <c r="Q3">
        <f>Data!X60</f>
        <v>0</v>
      </c>
      <c r="R3">
        <f>Data!Y60</f>
        <v>0</v>
      </c>
      <c r="S3">
        <f>Data!Z60</f>
        <v>0</v>
      </c>
      <c r="T3">
        <f>Data!AA60</f>
        <v>0</v>
      </c>
      <c r="U3">
        <f>Data!AB60</f>
        <v>0</v>
      </c>
      <c r="V3">
        <f>Data!AC60</f>
        <v>0</v>
      </c>
      <c r="W3">
        <f>Data!AD60</f>
        <v>0</v>
      </c>
      <c r="X3">
        <f>Data!AE60</f>
        <v>0</v>
      </c>
      <c r="Y3">
        <f>Data!AF60</f>
        <v>0</v>
      </c>
      <c r="Z3">
        <f>Data!AG60</f>
        <v>0</v>
      </c>
      <c r="AA3">
        <f>Data!AH60</f>
        <v>0</v>
      </c>
      <c r="AB3">
        <f>Data!AI60</f>
        <v>0</v>
      </c>
      <c r="AC3">
        <f>Data!AJ60</f>
        <v>0</v>
      </c>
      <c r="AD3">
        <f>Data!AK60</f>
        <v>0</v>
      </c>
      <c r="AE3">
        <f>Data!AL60</f>
        <v>0</v>
      </c>
    </row>
    <row r="4" spans="1:31" x14ac:dyDescent="0.25">
      <c r="A4" t="s">
        <v>3</v>
      </c>
      <c r="B4">
        <f>Data!I61</f>
        <v>0</v>
      </c>
      <c r="C4">
        <f>Data!J61</f>
        <v>0</v>
      </c>
      <c r="D4">
        <f>Data!K61</f>
        <v>0</v>
      </c>
      <c r="E4">
        <f>Data!L61</f>
        <v>0</v>
      </c>
      <c r="F4">
        <f>Data!M61</f>
        <v>0</v>
      </c>
      <c r="G4">
        <f>Data!N61</f>
        <v>0</v>
      </c>
      <c r="H4">
        <f>Data!O61</f>
        <v>0</v>
      </c>
      <c r="I4">
        <f>Data!P61</f>
        <v>0</v>
      </c>
      <c r="J4">
        <f>Data!Q61</f>
        <v>0</v>
      </c>
      <c r="K4">
        <f>Data!R61</f>
        <v>0</v>
      </c>
      <c r="L4">
        <f>Data!S61</f>
        <v>0</v>
      </c>
      <c r="M4">
        <f>Data!T61</f>
        <v>0</v>
      </c>
      <c r="N4">
        <f>Data!U61</f>
        <v>0</v>
      </c>
      <c r="O4">
        <f>Data!V61</f>
        <v>0</v>
      </c>
      <c r="P4">
        <f>Data!W61</f>
        <v>0</v>
      </c>
      <c r="Q4">
        <f>Data!X61</f>
        <v>0</v>
      </c>
      <c r="R4">
        <f>Data!Y61</f>
        <v>0</v>
      </c>
      <c r="S4">
        <f>Data!Z61</f>
        <v>0</v>
      </c>
      <c r="T4">
        <f>Data!AA61</f>
        <v>0</v>
      </c>
      <c r="U4">
        <f>Data!AB61</f>
        <v>0</v>
      </c>
      <c r="V4">
        <f>Data!AC61</f>
        <v>0</v>
      </c>
      <c r="W4">
        <f>Data!AD61</f>
        <v>0</v>
      </c>
      <c r="X4">
        <f>Data!AE61</f>
        <v>0</v>
      </c>
      <c r="Y4">
        <f>Data!AF61</f>
        <v>0</v>
      </c>
      <c r="Z4">
        <f>Data!AG61</f>
        <v>0</v>
      </c>
      <c r="AA4">
        <f>Data!AH61</f>
        <v>0</v>
      </c>
      <c r="AB4">
        <f>Data!AI61</f>
        <v>0</v>
      </c>
      <c r="AC4">
        <f>Data!AJ61</f>
        <v>0</v>
      </c>
      <c r="AD4">
        <f>Data!AK61</f>
        <v>0</v>
      </c>
      <c r="AE4">
        <f>Data!AL61</f>
        <v>0</v>
      </c>
    </row>
    <row r="5" spans="1:31" x14ac:dyDescent="0.25">
      <c r="A5" t="s">
        <v>4</v>
      </c>
      <c r="B5">
        <f>Data!I62</f>
        <v>1</v>
      </c>
      <c r="C5">
        <f>Data!J62</f>
        <v>1</v>
      </c>
      <c r="D5">
        <f>Data!K62</f>
        <v>1</v>
      </c>
      <c r="E5">
        <f>Data!L62</f>
        <v>1</v>
      </c>
      <c r="F5">
        <f>Data!M62</f>
        <v>1</v>
      </c>
      <c r="G5">
        <f>Data!N62</f>
        <v>1</v>
      </c>
      <c r="H5">
        <f>Data!O62</f>
        <v>1</v>
      </c>
      <c r="I5">
        <f>Data!P62</f>
        <v>1</v>
      </c>
      <c r="J5">
        <f>Data!Q62</f>
        <v>1</v>
      </c>
      <c r="K5">
        <f>Data!R62</f>
        <v>1</v>
      </c>
      <c r="L5">
        <f>Data!S62</f>
        <v>1</v>
      </c>
      <c r="M5">
        <f>Data!T62</f>
        <v>1</v>
      </c>
      <c r="N5">
        <f>Data!U62</f>
        <v>1</v>
      </c>
      <c r="O5">
        <f>Data!V62</f>
        <v>1</v>
      </c>
      <c r="P5">
        <f>Data!W62</f>
        <v>1</v>
      </c>
      <c r="Q5">
        <f>Data!X62</f>
        <v>1</v>
      </c>
      <c r="R5">
        <f>Data!Y62</f>
        <v>1</v>
      </c>
      <c r="S5">
        <f>Data!Z62</f>
        <v>1</v>
      </c>
      <c r="T5">
        <f>Data!AA62</f>
        <v>1</v>
      </c>
      <c r="U5">
        <f>Data!AB62</f>
        <v>1</v>
      </c>
      <c r="V5">
        <f>Data!AC62</f>
        <v>1</v>
      </c>
      <c r="W5">
        <f>Data!AD62</f>
        <v>1</v>
      </c>
      <c r="X5">
        <f>Data!AE62</f>
        <v>1</v>
      </c>
      <c r="Y5">
        <f>Data!AF62</f>
        <v>1</v>
      </c>
      <c r="Z5">
        <f>Data!AG62</f>
        <v>1</v>
      </c>
      <c r="AA5">
        <f>Data!AH62</f>
        <v>1</v>
      </c>
      <c r="AB5">
        <f>Data!AI62</f>
        <v>1</v>
      </c>
      <c r="AC5">
        <f>Data!AJ62</f>
        <v>1</v>
      </c>
      <c r="AD5">
        <f>Data!AK62</f>
        <v>1</v>
      </c>
      <c r="AE5">
        <f>Data!AL62</f>
        <v>1</v>
      </c>
    </row>
    <row r="6" spans="1:31" x14ac:dyDescent="0.25">
      <c r="A6" t="s">
        <v>5</v>
      </c>
      <c r="B6">
        <f>Data!I63</f>
        <v>0</v>
      </c>
      <c r="C6">
        <f>Data!J63</f>
        <v>0</v>
      </c>
      <c r="D6">
        <f>Data!K63</f>
        <v>0</v>
      </c>
      <c r="E6">
        <f>Data!L63</f>
        <v>0</v>
      </c>
      <c r="F6">
        <f>Data!M63</f>
        <v>0</v>
      </c>
      <c r="G6">
        <f>Data!N63</f>
        <v>0</v>
      </c>
      <c r="H6">
        <f>Data!O63</f>
        <v>0</v>
      </c>
      <c r="I6">
        <f>Data!P63</f>
        <v>0</v>
      </c>
      <c r="J6">
        <f>Data!Q63</f>
        <v>0</v>
      </c>
      <c r="K6">
        <f>Data!R63</f>
        <v>0</v>
      </c>
      <c r="L6">
        <f>Data!S63</f>
        <v>0</v>
      </c>
      <c r="M6">
        <f>Data!T63</f>
        <v>0</v>
      </c>
      <c r="N6">
        <f>Data!U63</f>
        <v>0</v>
      </c>
      <c r="O6">
        <f>Data!V63</f>
        <v>0</v>
      </c>
      <c r="P6">
        <f>Data!W63</f>
        <v>0</v>
      </c>
      <c r="Q6">
        <f>Data!X63</f>
        <v>0</v>
      </c>
      <c r="R6">
        <f>Data!Y63</f>
        <v>0</v>
      </c>
      <c r="S6">
        <f>Data!Z63</f>
        <v>0</v>
      </c>
      <c r="T6">
        <f>Data!AA63</f>
        <v>0</v>
      </c>
      <c r="U6">
        <f>Data!AB63</f>
        <v>0</v>
      </c>
      <c r="V6">
        <f>Data!AC63</f>
        <v>0</v>
      </c>
      <c r="W6">
        <f>Data!AD63</f>
        <v>0</v>
      </c>
      <c r="X6">
        <f>Data!AE63</f>
        <v>0</v>
      </c>
      <c r="Y6">
        <f>Data!AF63</f>
        <v>0</v>
      </c>
      <c r="Z6">
        <f>Data!AG63</f>
        <v>0</v>
      </c>
      <c r="AA6">
        <f>Data!AH63</f>
        <v>0</v>
      </c>
      <c r="AB6">
        <f>Data!AI63</f>
        <v>0</v>
      </c>
      <c r="AC6">
        <f>Data!AJ63</f>
        <v>0</v>
      </c>
      <c r="AD6">
        <f>Data!AK63</f>
        <v>0</v>
      </c>
      <c r="AE6">
        <f>Data!AL63</f>
        <v>0</v>
      </c>
    </row>
    <row r="7" spans="1:31" x14ac:dyDescent="0.25">
      <c r="A7" t="s">
        <v>124</v>
      </c>
      <c r="B7">
        <f>Data!I64</f>
        <v>0</v>
      </c>
      <c r="C7">
        <f>Data!J64</f>
        <v>0</v>
      </c>
      <c r="D7">
        <f>Data!K64</f>
        <v>0</v>
      </c>
      <c r="E7">
        <f>Data!L64</f>
        <v>0</v>
      </c>
      <c r="F7">
        <f>Data!M64</f>
        <v>0</v>
      </c>
      <c r="G7">
        <f>Data!N64</f>
        <v>0</v>
      </c>
      <c r="H7">
        <f>Data!O64</f>
        <v>0</v>
      </c>
      <c r="I7">
        <f>Data!P64</f>
        <v>0</v>
      </c>
      <c r="J7">
        <f>Data!Q64</f>
        <v>0</v>
      </c>
      <c r="K7">
        <f>Data!R64</f>
        <v>0</v>
      </c>
      <c r="L7">
        <f>Data!S64</f>
        <v>0</v>
      </c>
      <c r="M7">
        <f>Data!T64</f>
        <v>0</v>
      </c>
      <c r="N7">
        <f>Data!U64</f>
        <v>0</v>
      </c>
      <c r="O7">
        <f>Data!V64</f>
        <v>0</v>
      </c>
      <c r="P7">
        <f>Data!W64</f>
        <v>0</v>
      </c>
      <c r="Q7">
        <f>Data!X64</f>
        <v>0</v>
      </c>
      <c r="R7">
        <f>Data!Y64</f>
        <v>0</v>
      </c>
      <c r="S7">
        <f>Data!Z64</f>
        <v>0</v>
      </c>
      <c r="T7">
        <f>Data!AA64</f>
        <v>0</v>
      </c>
      <c r="U7">
        <f>Data!AB64</f>
        <v>0</v>
      </c>
      <c r="V7">
        <f>Data!AC64</f>
        <v>0</v>
      </c>
      <c r="W7">
        <f>Data!AD64</f>
        <v>0</v>
      </c>
      <c r="X7">
        <f>Data!AE64</f>
        <v>0</v>
      </c>
      <c r="Y7">
        <f>Data!AF64</f>
        <v>0</v>
      </c>
      <c r="Z7">
        <f>Data!AG64</f>
        <v>0</v>
      </c>
      <c r="AA7">
        <f>Data!AH64</f>
        <v>0</v>
      </c>
      <c r="AB7">
        <f>Data!AI64</f>
        <v>0</v>
      </c>
      <c r="AC7">
        <f>Data!AJ64</f>
        <v>0</v>
      </c>
      <c r="AD7">
        <f>Data!AK64</f>
        <v>0</v>
      </c>
      <c r="AE7">
        <f>Data!AL64</f>
        <v>0</v>
      </c>
    </row>
    <row r="8" spans="1:31" x14ac:dyDescent="0.25">
      <c r="A8" t="s">
        <v>125</v>
      </c>
      <c r="B8">
        <f>Data!I65</f>
        <v>0</v>
      </c>
      <c r="C8">
        <f>Data!J65</f>
        <v>0</v>
      </c>
      <c r="D8">
        <f>Data!K65</f>
        <v>0</v>
      </c>
      <c r="E8">
        <f>Data!L65</f>
        <v>0</v>
      </c>
      <c r="F8">
        <f>Data!M65</f>
        <v>0</v>
      </c>
      <c r="G8">
        <f>Data!N65</f>
        <v>0</v>
      </c>
      <c r="H8">
        <f>Data!O65</f>
        <v>0</v>
      </c>
      <c r="I8">
        <f>Data!P65</f>
        <v>0</v>
      </c>
      <c r="J8">
        <f>Data!Q65</f>
        <v>0</v>
      </c>
      <c r="K8">
        <f>Data!R65</f>
        <v>0</v>
      </c>
      <c r="L8">
        <f>Data!S65</f>
        <v>0</v>
      </c>
      <c r="M8">
        <f>Data!T65</f>
        <v>0</v>
      </c>
      <c r="N8">
        <f>Data!U65</f>
        <v>0</v>
      </c>
      <c r="O8">
        <f>Data!V65</f>
        <v>0</v>
      </c>
      <c r="P8">
        <f>Data!W65</f>
        <v>0</v>
      </c>
      <c r="Q8">
        <f>Data!X65</f>
        <v>0</v>
      </c>
      <c r="R8">
        <f>Data!Y65</f>
        <v>0</v>
      </c>
      <c r="S8">
        <f>Data!Z65</f>
        <v>0</v>
      </c>
      <c r="T8">
        <f>Data!AA65</f>
        <v>0</v>
      </c>
      <c r="U8">
        <f>Data!AB65</f>
        <v>0</v>
      </c>
      <c r="V8">
        <f>Data!AC65</f>
        <v>0</v>
      </c>
      <c r="W8">
        <f>Data!AD65</f>
        <v>0</v>
      </c>
      <c r="X8">
        <f>Data!AE65</f>
        <v>0</v>
      </c>
      <c r="Y8">
        <f>Data!AF65</f>
        <v>0</v>
      </c>
      <c r="Z8">
        <f>Data!AG65</f>
        <v>0</v>
      </c>
      <c r="AA8">
        <f>Data!AH65</f>
        <v>0</v>
      </c>
      <c r="AB8">
        <f>Data!AI65</f>
        <v>0</v>
      </c>
      <c r="AC8">
        <f>Data!AJ65</f>
        <v>0</v>
      </c>
      <c r="AD8">
        <f>Data!AK65</f>
        <v>0</v>
      </c>
      <c r="AE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Data!I66</f>
        <v>0</v>
      </c>
      <c r="C2">
        <f>Data!J66</f>
        <v>0</v>
      </c>
      <c r="D2">
        <f>Data!K66</f>
        <v>0</v>
      </c>
      <c r="E2">
        <f>Data!L66</f>
        <v>0</v>
      </c>
      <c r="F2">
        <f>Data!M66</f>
        <v>0</v>
      </c>
      <c r="G2">
        <f>Data!N66</f>
        <v>0</v>
      </c>
      <c r="H2">
        <f>Data!O66</f>
        <v>0</v>
      </c>
      <c r="I2">
        <f>Data!P66</f>
        <v>0</v>
      </c>
      <c r="J2">
        <f>Data!Q66</f>
        <v>0</v>
      </c>
      <c r="K2">
        <f>Data!R66</f>
        <v>0</v>
      </c>
      <c r="L2">
        <f>Data!S66</f>
        <v>0</v>
      </c>
      <c r="M2">
        <f>Data!T66</f>
        <v>0</v>
      </c>
      <c r="N2">
        <f>Data!U66</f>
        <v>0</v>
      </c>
      <c r="O2">
        <f>Data!V66</f>
        <v>0</v>
      </c>
      <c r="P2">
        <f>Data!W66</f>
        <v>0</v>
      </c>
      <c r="Q2">
        <f>Data!X66</f>
        <v>0</v>
      </c>
      <c r="R2">
        <f>Data!Y66</f>
        <v>0</v>
      </c>
      <c r="S2">
        <f>Data!Z66</f>
        <v>0</v>
      </c>
      <c r="T2">
        <f>Data!AA66</f>
        <v>0</v>
      </c>
      <c r="U2">
        <f>Data!AB66</f>
        <v>0</v>
      </c>
      <c r="V2">
        <f>Data!AC66</f>
        <v>0</v>
      </c>
      <c r="W2">
        <f>Data!AD66</f>
        <v>0</v>
      </c>
      <c r="X2">
        <f>Data!AE66</f>
        <v>0</v>
      </c>
      <c r="Y2">
        <f>Data!AF66</f>
        <v>0</v>
      </c>
      <c r="Z2">
        <f>Data!AG66</f>
        <v>0</v>
      </c>
      <c r="AA2">
        <f>Data!AH66</f>
        <v>0</v>
      </c>
      <c r="AB2">
        <f>Data!AI66</f>
        <v>0</v>
      </c>
      <c r="AC2">
        <f>Data!AJ66</f>
        <v>0</v>
      </c>
      <c r="AD2">
        <f>Data!AK66</f>
        <v>0</v>
      </c>
      <c r="AE2">
        <f>Data!AL66</f>
        <v>0</v>
      </c>
    </row>
    <row r="3" spans="1:31" x14ac:dyDescent="0.25">
      <c r="A3" t="s">
        <v>2</v>
      </c>
      <c r="B3">
        <f>Data!I67</f>
        <v>0</v>
      </c>
      <c r="C3">
        <f>Data!J67</f>
        <v>0</v>
      </c>
      <c r="D3">
        <f>Data!K67</f>
        <v>0</v>
      </c>
      <c r="E3">
        <f>Data!L67</f>
        <v>0</v>
      </c>
      <c r="F3">
        <f>Data!M67</f>
        <v>0</v>
      </c>
      <c r="G3">
        <f>Data!N67</f>
        <v>0</v>
      </c>
      <c r="H3">
        <f>Data!O67</f>
        <v>0</v>
      </c>
      <c r="I3">
        <f>Data!P67</f>
        <v>0</v>
      </c>
      <c r="J3">
        <f>Data!Q67</f>
        <v>0</v>
      </c>
      <c r="K3">
        <f>Data!R67</f>
        <v>0</v>
      </c>
      <c r="L3">
        <f>Data!S67</f>
        <v>0</v>
      </c>
      <c r="M3">
        <f>Data!T67</f>
        <v>0</v>
      </c>
      <c r="N3">
        <f>Data!U67</f>
        <v>0</v>
      </c>
      <c r="O3">
        <f>Data!V67</f>
        <v>0</v>
      </c>
      <c r="P3">
        <f>Data!W67</f>
        <v>0</v>
      </c>
      <c r="Q3">
        <f>Data!X67</f>
        <v>0</v>
      </c>
      <c r="R3">
        <f>Data!Y67</f>
        <v>0</v>
      </c>
      <c r="S3">
        <f>Data!Z67</f>
        <v>0</v>
      </c>
      <c r="T3">
        <f>Data!AA67</f>
        <v>0</v>
      </c>
      <c r="U3">
        <f>Data!AB67</f>
        <v>0</v>
      </c>
      <c r="V3">
        <f>Data!AC67</f>
        <v>0</v>
      </c>
      <c r="W3">
        <f>Data!AD67</f>
        <v>0</v>
      </c>
      <c r="X3">
        <f>Data!AE67</f>
        <v>0</v>
      </c>
      <c r="Y3">
        <f>Data!AF67</f>
        <v>0</v>
      </c>
      <c r="Z3">
        <f>Data!AG67</f>
        <v>0</v>
      </c>
      <c r="AA3">
        <f>Data!AH67</f>
        <v>0</v>
      </c>
      <c r="AB3">
        <f>Data!AI67</f>
        <v>0</v>
      </c>
      <c r="AC3">
        <f>Data!AJ67</f>
        <v>0</v>
      </c>
      <c r="AD3">
        <f>Data!AK67</f>
        <v>0</v>
      </c>
      <c r="AE3">
        <f>Data!AL67</f>
        <v>0</v>
      </c>
    </row>
    <row r="4" spans="1:31" x14ac:dyDescent="0.25">
      <c r="A4" t="s">
        <v>3</v>
      </c>
      <c r="B4">
        <f>Data!I68</f>
        <v>0</v>
      </c>
      <c r="C4">
        <f>Data!J68</f>
        <v>0</v>
      </c>
      <c r="D4">
        <f>Data!K68</f>
        <v>0</v>
      </c>
      <c r="E4">
        <f>Data!L68</f>
        <v>0</v>
      </c>
      <c r="F4">
        <f>Data!M68</f>
        <v>0</v>
      </c>
      <c r="G4">
        <f>Data!N68</f>
        <v>0</v>
      </c>
      <c r="H4">
        <f>Data!O68</f>
        <v>0</v>
      </c>
      <c r="I4">
        <f>Data!P68</f>
        <v>0</v>
      </c>
      <c r="J4">
        <f>Data!Q68</f>
        <v>0</v>
      </c>
      <c r="K4">
        <f>Data!R68</f>
        <v>0</v>
      </c>
      <c r="L4">
        <f>Data!S68</f>
        <v>0</v>
      </c>
      <c r="M4">
        <f>Data!T68</f>
        <v>0</v>
      </c>
      <c r="N4">
        <f>Data!U68</f>
        <v>0</v>
      </c>
      <c r="O4">
        <f>Data!V68</f>
        <v>0</v>
      </c>
      <c r="P4">
        <f>Data!W68</f>
        <v>0</v>
      </c>
      <c r="Q4">
        <f>Data!X68</f>
        <v>0</v>
      </c>
      <c r="R4">
        <f>Data!Y68</f>
        <v>0</v>
      </c>
      <c r="S4">
        <f>Data!Z68</f>
        <v>0</v>
      </c>
      <c r="T4">
        <f>Data!AA68</f>
        <v>0</v>
      </c>
      <c r="U4">
        <f>Data!AB68</f>
        <v>0</v>
      </c>
      <c r="V4">
        <f>Data!AC68</f>
        <v>0</v>
      </c>
      <c r="W4">
        <f>Data!AD68</f>
        <v>0</v>
      </c>
      <c r="X4">
        <f>Data!AE68</f>
        <v>0</v>
      </c>
      <c r="Y4">
        <f>Data!AF68</f>
        <v>0</v>
      </c>
      <c r="Z4">
        <f>Data!AG68</f>
        <v>0</v>
      </c>
      <c r="AA4">
        <f>Data!AH68</f>
        <v>0</v>
      </c>
      <c r="AB4">
        <f>Data!AI68</f>
        <v>0</v>
      </c>
      <c r="AC4">
        <f>Data!AJ68</f>
        <v>0</v>
      </c>
      <c r="AD4">
        <f>Data!AK68</f>
        <v>0</v>
      </c>
      <c r="AE4">
        <f>Data!AL68</f>
        <v>0</v>
      </c>
    </row>
    <row r="5" spans="1:31" x14ac:dyDescent="0.25">
      <c r="A5" t="s">
        <v>4</v>
      </c>
      <c r="B5">
        <f>Data!I69</f>
        <v>1</v>
      </c>
      <c r="C5">
        <f>Data!J69</f>
        <v>1</v>
      </c>
      <c r="D5">
        <f>Data!K69</f>
        <v>1</v>
      </c>
      <c r="E5">
        <f>Data!L69</f>
        <v>1</v>
      </c>
      <c r="F5">
        <f>Data!M69</f>
        <v>1</v>
      </c>
      <c r="G5">
        <f>Data!N69</f>
        <v>1</v>
      </c>
      <c r="H5">
        <f>Data!O69</f>
        <v>1</v>
      </c>
      <c r="I5">
        <f>Data!P69</f>
        <v>1</v>
      </c>
      <c r="J5">
        <f>Data!Q69</f>
        <v>1</v>
      </c>
      <c r="K5">
        <f>Data!R69</f>
        <v>1</v>
      </c>
      <c r="L5">
        <f>Data!S69</f>
        <v>1</v>
      </c>
      <c r="M5">
        <f>Data!T69</f>
        <v>1</v>
      </c>
      <c r="N5">
        <f>Data!U69</f>
        <v>1</v>
      </c>
      <c r="O5">
        <f>Data!V69</f>
        <v>1</v>
      </c>
      <c r="P5">
        <f>Data!W69</f>
        <v>1</v>
      </c>
      <c r="Q5">
        <f>Data!X69</f>
        <v>1</v>
      </c>
      <c r="R5">
        <f>Data!Y69</f>
        <v>1</v>
      </c>
      <c r="S5">
        <f>Data!Z69</f>
        <v>1</v>
      </c>
      <c r="T5">
        <f>Data!AA69</f>
        <v>1</v>
      </c>
      <c r="U5">
        <f>Data!AB69</f>
        <v>1</v>
      </c>
      <c r="V5">
        <f>Data!AC69</f>
        <v>1</v>
      </c>
      <c r="W5">
        <f>Data!AD69</f>
        <v>1</v>
      </c>
      <c r="X5">
        <f>Data!AE69</f>
        <v>1</v>
      </c>
      <c r="Y5">
        <f>Data!AF69</f>
        <v>1</v>
      </c>
      <c r="Z5">
        <f>Data!AG69</f>
        <v>1</v>
      </c>
      <c r="AA5">
        <f>Data!AH69</f>
        <v>1</v>
      </c>
      <c r="AB5">
        <f>Data!AI69</f>
        <v>1</v>
      </c>
      <c r="AC5">
        <f>Data!AJ69</f>
        <v>1</v>
      </c>
      <c r="AD5">
        <f>Data!AK69</f>
        <v>1</v>
      </c>
      <c r="AE5">
        <f>Data!AL69</f>
        <v>1</v>
      </c>
    </row>
    <row r="6" spans="1:31" x14ac:dyDescent="0.25">
      <c r="A6" t="s">
        <v>5</v>
      </c>
      <c r="B6">
        <f>Data!I70</f>
        <v>0</v>
      </c>
      <c r="C6">
        <f>Data!J70</f>
        <v>0</v>
      </c>
      <c r="D6">
        <f>Data!K70</f>
        <v>0</v>
      </c>
      <c r="E6">
        <f>Data!L70</f>
        <v>0</v>
      </c>
      <c r="F6">
        <f>Data!M70</f>
        <v>0</v>
      </c>
      <c r="G6">
        <f>Data!N70</f>
        <v>0</v>
      </c>
      <c r="H6">
        <f>Data!O70</f>
        <v>0</v>
      </c>
      <c r="I6">
        <f>Data!P70</f>
        <v>0</v>
      </c>
      <c r="J6">
        <f>Data!Q70</f>
        <v>0</v>
      </c>
      <c r="K6">
        <f>Data!R70</f>
        <v>0</v>
      </c>
      <c r="L6">
        <f>Data!S70</f>
        <v>0</v>
      </c>
      <c r="M6">
        <f>Data!T70</f>
        <v>0</v>
      </c>
      <c r="N6">
        <f>Data!U70</f>
        <v>0</v>
      </c>
      <c r="O6">
        <f>Data!V70</f>
        <v>0</v>
      </c>
      <c r="P6">
        <f>Data!W70</f>
        <v>0</v>
      </c>
      <c r="Q6">
        <f>Data!X70</f>
        <v>0</v>
      </c>
      <c r="R6">
        <f>Data!Y70</f>
        <v>0</v>
      </c>
      <c r="S6">
        <f>Data!Z70</f>
        <v>0</v>
      </c>
      <c r="T6">
        <f>Data!AA70</f>
        <v>0</v>
      </c>
      <c r="U6">
        <f>Data!AB70</f>
        <v>0</v>
      </c>
      <c r="V6">
        <f>Data!AC70</f>
        <v>0</v>
      </c>
      <c r="W6">
        <f>Data!AD70</f>
        <v>0</v>
      </c>
      <c r="X6">
        <f>Data!AE70</f>
        <v>0</v>
      </c>
      <c r="Y6">
        <f>Data!AF70</f>
        <v>0</v>
      </c>
      <c r="Z6">
        <f>Data!AG70</f>
        <v>0</v>
      </c>
      <c r="AA6">
        <f>Data!AH70</f>
        <v>0</v>
      </c>
      <c r="AB6">
        <f>Data!AI70</f>
        <v>0</v>
      </c>
      <c r="AC6">
        <f>Data!AJ70</f>
        <v>0</v>
      </c>
      <c r="AD6">
        <f>Data!AK70</f>
        <v>0</v>
      </c>
      <c r="AE6">
        <f>Data!AL70</f>
        <v>0</v>
      </c>
    </row>
    <row r="7" spans="1:31" x14ac:dyDescent="0.25">
      <c r="A7" t="s">
        <v>124</v>
      </c>
      <c r="B7">
        <f>Data!I71</f>
        <v>0</v>
      </c>
      <c r="C7">
        <f>Data!J71</f>
        <v>0</v>
      </c>
      <c r="D7">
        <f>Data!K71</f>
        <v>0</v>
      </c>
      <c r="E7">
        <f>Data!L71</f>
        <v>0</v>
      </c>
      <c r="F7">
        <f>Data!M71</f>
        <v>0</v>
      </c>
      <c r="G7">
        <f>Data!N71</f>
        <v>0</v>
      </c>
      <c r="H7">
        <f>Data!O71</f>
        <v>0</v>
      </c>
      <c r="I7">
        <f>Data!P71</f>
        <v>0</v>
      </c>
      <c r="J7">
        <f>Data!Q71</f>
        <v>0</v>
      </c>
      <c r="K7">
        <f>Data!R71</f>
        <v>0</v>
      </c>
      <c r="L7">
        <f>Data!S71</f>
        <v>0</v>
      </c>
      <c r="M7">
        <f>Data!T71</f>
        <v>0</v>
      </c>
      <c r="N7">
        <f>Data!U71</f>
        <v>0</v>
      </c>
      <c r="O7">
        <f>Data!V71</f>
        <v>0</v>
      </c>
      <c r="P7">
        <f>Data!W71</f>
        <v>0</v>
      </c>
      <c r="Q7">
        <f>Data!X71</f>
        <v>0</v>
      </c>
      <c r="R7">
        <f>Data!Y71</f>
        <v>0</v>
      </c>
      <c r="S7">
        <f>Data!Z71</f>
        <v>0</v>
      </c>
      <c r="T7">
        <f>Data!AA71</f>
        <v>0</v>
      </c>
      <c r="U7">
        <f>Data!AB71</f>
        <v>0</v>
      </c>
      <c r="V7">
        <f>Data!AC71</f>
        <v>0</v>
      </c>
      <c r="W7">
        <f>Data!AD71</f>
        <v>0</v>
      </c>
      <c r="X7">
        <f>Data!AE71</f>
        <v>0</v>
      </c>
      <c r="Y7">
        <f>Data!AF71</f>
        <v>0</v>
      </c>
      <c r="Z7">
        <f>Data!AG71</f>
        <v>0</v>
      </c>
      <c r="AA7">
        <f>Data!AH71</f>
        <v>0</v>
      </c>
      <c r="AB7">
        <f>Data!AI71</f>
        <v>0</v>
      </c>
      <c r="AC7">
        <f>Data!AJ71</f>
        <v>0</v>
      </c>
      <c r="AD7">
        <f>Data!AK71</f>
        <v>0</v>
      </c>
      <c r="AE7">
        <f>Data!AL71</f>
        <v>0</v>
      </c>
    </row>
    <row r="8" spans="1:31" x14ac:dyDescent="0.25">
      <c r="A8" t="s">
        <v>125</v>
      </c>
      <c r="B8">
        <f>Data!I72</f>
        <v>0</v>
      </c>
      <c r="C8">
        <f>Data!J72</f>
        <v>0</v>
      </c>
      <c r="D8">
        <f>Data!K72</f>
        <v>0</v>
      </c>
      <c r="E8">
        <f>Data!L72</f>
        <v>0</v>
      </c>
      <c r="F8">
        <f>Data!M72</f>
        <v>0</v>
      </c>
      <c r="G8">
        <f>Data!N72</f>
        <v>0</v>
      </c>
      <c r="H8">
        <f>Data!O72</f>
        <v>0</v>
      </c>
      <c r="I8">
        <f>Data!P72</f>
        <v>0</v>
      </c>
      <c r="J8">
        <f>Data!Q72</f>
        <v>0</v>
      </c>
      <c r="K8">
        <f>Data!R72</f>
        <v>0</v>
      </c>
      <c r="L8">
        <f>Data!S72</f>
        <v>0</v>
      </c>
      <c r="M8">
        <f>Data!T72</f>
        <v>0</v>
      </c>
      <c r="N8">
        <f>Data!U72</f>
        <v>0</v>
      </c>
      <c r="O8">
        <f>Data!V72</f>
        <v>0</v>
      </c>
      <c r="P8">
        <f>Data!W72</f>
        <v>0</v>
      </c>
      <c r="Q8">
        <f>Data!X72</f>
        <v>0</v>
      </c>
      <c r="R8">
        <f>Data!Y72</f>
        <v>0</v>
      </c>
      <c r="S8">
        <f>Data!Z72</f>
        <v>0</v>
      </c>
      <c r="T8">
        <f>Data!AA72</f>
        <v>0</v>
      </c>
      <c r="U8">
        <f>Data!AB72</f>
        <v>0</v>
      </c>
      <c r="V8">
        <f>Data!AC72</f>
        <v>0</v>
      </c>
      <c r="W8">
        <f>Data!AD72</f>
        <v>0</v>
      </c>
      <c r="X8">
        <f>Data!AE72</f>
        <v>0</v>
      </c>
      <c r="Y8">
        <f>Data!AF72</f>
        <v>0</v>
      </c>
      <c r="Z8">
        <f>Data!AG72</f>
        <v>0</v>
      </c>
      <c r="AA8">
        <f>Data!AH72</f>
        <v>0</v>
      </c>
      <c r="AB8">
        <f>Data!AI72</f>
        <v>0</v>
      </c>
      <c r="AC8">
        <f>Data!AJ72</f>
        <v>0</v>
      </c>
      <c r="AD8">
        <f>Data!AK72</f>
        <v>0</v>
      </c>
      <c r="AE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Data!I73</f>
        <v>0</v>
      </c>
      <c r="C2">
        <f>Data!J73</f>
        <v>0</v>
      </c>
      <c r="D2">
        <f>Data!K73</f>
        <v>0</v>
      </c>
      <c r="E2">
        <f>Data!L73</f>
        <v>0</v>
      </c>
      <c r="F2">
        <f>Data!M73</f>
        <v>0</v>
      </c>
      <c r="G2">
        <f>Data!N73</f>
        <v>0</v>
      </c>
      <c r="H2">
        <f>Data!O73</f>
        <v>0</v>
      </c>
      <c r="I2">
        <f>Data!P73</f>
        <v>0</v>
      </c>
      <c r="J2">
        <f>Data!Q73</f>
        <v>0</v>
      </c>
      <c r="K2">
        <f>Data!R73</f>
        <v>0</v>
      </c>
      <c r="L2">
        <f>Data!S73</f>
        <v>0</v>
      </c>
      <c r="M2">
        <f>Data!T73</f>
        <v>0</v>
      </c>
      <c r="N2">
        <f>Data!U73</f>
        <v>0</v>
      </c>
      <c r="O2">
        <f>Data!V73</f>
        <v>0</v>
      </c>
      <c r="P2">
        <f>Data!W73</f>
        <v>0</v>
      </c>
      <c r="Q2">
        <f>Data!X73</f>
        <v>0</v>
      </c>
      <c r="R2">
        <f>Data!Y73</f>
        <v>0</v>
      </c>
      <c r="S2">
        <f>Data!Z73</f>
        <v>0</v>
      </c>
      <c r="T2">
        <f>Data!AA73</f>
        <v>0</v>
      </c>
      <c r="U2">
        <f>Data!AB73</f>
        <v>0</v>
      </c>
      <c r="V2">
        <f>Data!AC73</f>
        <v>0</v>
      </c>
      <c r="W2">
        <f>Data!AD73</f>
        <v>0</v>
      </c>
      <c r="X2">
        <f>Data!AE73</f>
        <v>0</v>
      </c>
      <c r="Y2">
        <f>Data!AF73</f>
        <v>0</v>
      </c>
      <c r="Z2">
        <f>Data!AG73</f>
        <v>0</v>
      </c>
      <c r="AA2">
        <f>Data!AH73</f>
        <v>0</v>
      </c>
      <c r="AB2">
        <f>Data!AI73</f>
        <v>0</v>
      </c>
      <c r="AC2">
        <f>Data!AJ73</f>
        <v>0</v>
      </c>
      <c r="AD2">
        <f>Data!AK73</f>
        <v>0</v>
      </c>
      <c r="AE2">
        <f>Data!AL73</f>
        <v>0</v>
      </c>
    </row>
    <row r="3" spans="1:31" x14ac:dyDescent="0.25">
      <c r="A3" t="s">
        <v>2</v>
      </c>
      <c r="B3">
        <f>Data!I74</f>
        <v>0</v>
      </c>
      <c r="C3">
        <f>Data!J74</f>
        <v>0</v>
      </c>
      <c r="D3">
        <f>Data!K74</f>
        <v>0</v>
      </c>
      <c r="E3">
        <f>Data!L74</f>
        <v>0</v>
      </c>
      <c r="F3">
        <f>Data!M74</f>
        <v>0</v>
      </c>
      <c r="G3">
        <f>Data!N74</f>
        <v>0</v>
      </c>
      <c r="H3">
        <f>Data!O74</f>
        <v>0</v>
      </c>
      <c r="I3">
        <f>Data!P74</f>
        <v>0</v>
      </c>
      <c r="J3">
        <f>Data!Q74</f>
        <v>0</v>
      </c>
      <c r="K3">
        <f>Data!R74</f>
        <v>0</v>
      </c>
      <c r="L3">
        <f>Data!S74</f>
        <v>0</v>
      </c>
      <c r="M3">
        <f>Data!T74</f>
        <v>0</v>
      </c>
      <c r="N3">
        <f>Data!U74</f>
        <v>0</v>
      </c>
      <c r="O3">
        <f>Data!V74</f>
        <v>0</v>
      </c>
      <c r="P3">
        <f>Data!W74</f>
        <v>0</v>
      </c>
      <c r="Q3">
        <f>Data!X74</f>
        <v>0</v>
      </c>
      <c r="R3">
        <f>Data!Y74</f>
        <v>0</v>
      </c>
      <c r="S3">
        <f>Data!Z74</f>
        <v>0</v>
      </c>
      <c r="T3">
        <f>Data!AA74</f>
        <v>0</v>
      </c>
      <c r="U3">
        <f>Data!AB74</f>
        <v>0</v>
      </c>
      <c r="V3">
        <f>Data!AC74</f>
        <v>0</v>
      </c>
      <c r="W3">
        <f>Data!AD74</f>
        <v>0</v>
      </c>
      <c r="X3">
        <f>Data!AE74</f>
        <v>0</v>
      </c>
      <c r="Y3">
        <f>Data!AF74</f>
        <v>0</v>
      </c>
      <c r="Z3">
        <f>Data!AG74</f>
        <v>0</v>
      </c>
      <c r="AA3">
        <f>Data!AH74</f>
        <v>0</v>
      </c>
      <c r="AB3">
        <f>Data!AI74</f>
        <v>0</v>
      </c>
      <c r="AC3">
        <f>Data!AJ74</f>
        <v>0</v>
      </c>
      <c r="AD3">
        <f>Data!AK74</f>
        <v>0</v>
      </c>
      <c r="AE3">
        <f>Data!AL74</f>
        <v>0</v>
      </c>
    </row>
    <row r="4" spans="1:31" x14ac:dyDescent="0.25">
      <c r="A4" t="s">
        <v>3</v>
      </c>
      <c r="B4">
        <f>Data!I75</f>
        <v>0</v>
      </c>
      <c r="C4">
        <f>Data!J75</f>
        <v>0</v>
      </c>
      <c r="D4">
        <f>Data!K75</f>
        <v>0</v>
      </c>
      <c r="E4">
        <f>Data!L75</f>
        <v>0</v>
      </c>
      <c r="F4">
        <f>Data!M75</f>
        <v>0</v>
      </c>
      <c r="G4">
        <f>Data!N75</f>
        <v>0</v>
      </c>
      <c r="H4">
        <f>Data!O75</f>
        <v>0</v>
      </c>
      <c r="I4">
        <f>Data!P75</f>
        <v>0</v>
      </c>
      <c r="J4">
        <f>Data!Q75</f>
        <v>0</v>
      </c>
      <c r="K4">
        <f>Data!R75</f>
        <v>0</v>
      </c>
      <c r="L4">
        <f>Data!S75</f>
        <v>0</v>
      </c>
      <c r="M4">
        <f>Data!T75</f>
        <v>0</v>
      </c>
      <c r="N4">
        <f>Data!U75</f>
        <v>0</v>
      </c>
      <c r="O4">
        <f>Data!V75</f>
        <v>0</v>
      </c>
      <c r="P4">
        <f>Data!W75</f>
        <v>0</v>
      </c>
      <c r="Q4">
        <f>Data!X75</f>
        <v>0</v>
      </c>
      <c r="R4">
        <f>Data!Y75</f>
        <v>0</v>
      </c>
      <c r="S4">
        <f>Data!Z75</f>
        <v>0</v>
      </c>
      <c r="T4">
        <f>Data!AA75</f>
        <v>0</v>
      </c>
      <c r="U4">
        <f>Data!AB75</f>
        <v>0</v>
      </c>
      <c r="V4">
        <f>Data!AC75</f>
        <v>0</v>
      </c>
      <c r="W4">
        <f>Data!AD75</f>
        <v>0</v>
      </c>
      <c r="X4">
        <f>Data!AE75</f>
        <v>0</v>
      </c>
      <c r="Y4">
        <f>Data!AF75</f>
        <v>0</v>
      </c>
      <c r="Z4">
        <f>Data!AG75</f>
        <v>0</v>
      </c>
      <c r="AA4">
        <f>Data!AH75</f>
        <v>0</v>
      </c>
      <c r="AB4">
        <f>Data!AI75</f>
        <v>0</v>
      </c>
      <c r="AC4">
        <f>Data!AJ75</f>
        <v>0</v>
      </c>
      <c r="AD4">
        <f>Data!AK75</f>
        <v>0</v>
      </c>
      <c r="AE4">
        <f>Data!AL75</f>
        <v>0</v>
      </c>
    </row>
    <row r="5" spans="1:31" x14ac:dyDescent="0.25">
      <c r="A5" t="s">
        <v>4</v>
      </c>
      <c r="B5">
        <f>Data!I76</f>
        <v>1</v>
      </c>
      <c r="C5">
        <f>Data!J76</f>
        <v>1</v>
      </c>
      <c r="D5">
        <f>Data!K76</f>
        <v>1</v>
      </c>
      <c r="E5">
        <f>Data!L76</f>
        <v>1</v>
      </c>
      <c r="F5">
        <f>Data!M76</f>
        <v>1</v>
      </c>
      <c r="G5">
        <f>Data!N76</f>
        <v>1</v>
      </c>
      <c r="H5">
        <f>Data!O76</f>
        <v>1</v>
      </c>
      <c r="I5">
        <f>Data!P76</f>
        <v>1</v>
      </c>
      <c r="J5">
        <f>Data!Q76</f>
        <v>1</v>
      </c>
      <c r="K5">
        <f>Data!R76</f>
        <v>1</v>
      </c>
      <c r="L5">
        <f>Data!S76</f>
        <v>1</v>
      </c>
      <c r="M5">
        <f>Data!T76</f>
        <v>1</v>
      </c>
      <c r="N5">
        <f>Data!U76</f>
        <v>1</v>
      </c>
      <c r="O5">
        <f>Data!V76</f>
        <v>1</v>
      </c>
      <c r="P5">
        <f>Data!W76</f>
        <v>1</v>
      </c>
      <c r="Q5">
        <f>Data!X76</f>
        <v>1</v>
      </c>
      <c r="R5">
        <f>Data!Y76</f>
        <v>1</v>
      </c>
      <c r="S5">
        <f>Data!Z76</f>
        <v>1</v>
      </c>
      <c r="T5">
        <f>Data!AA76</f>
        <v>1</v>
      </c>
      <c r="U5">
        <f>Data!AB76</f>
        <v>1</v>
      </c>
      <c r="V5">
        <f>Data!AC76</f>
        <v>1</v>
      </c>
      <c r="W5">
        <f>Data!AD76</f>
        <v>1</v>
      </c>
      <c r="X5">
        <f>Data!AE76</f>
        <v>1</v>
      </c>
      <c r="Y5">
        <f>Data!AF76</f>
        <v>1</v>
      </c>
      <c r="Z5">
        <f>Data!AG76</f>
        <v>1</v>
      </c>
      <c r="AA5">
        <f>Data!AH76</f>
        <v>1</v>
      </c>
      <c r="AB5">
        <f>Data!AI76</f>
        <v>1</v>
      </c>
      <c r="AC5">
        <f>Data!AJ76</f>
        <v>1</v>
      </c>
      <c r="AD5">
        <f>Data!AK76</f>
        <v>1</v>
      </c>
      <c r="AE5">
        <f>Data!AL76</f>
        <v>1</v>
      </c>
    </row>
    <row r="6" spans="1:31" x14ac:dyDescent="0.25">
      <c r="A6" t="s">
        <v>5</v>
      </c>
      <c r="B6">
        <f>Data!I77</f>
        <v>0</v>
      </c>
      <c r="C6">
        <f>Data!J77</f>
        <v>0</v>
      </c>
      <c r="D6">
        <f>Data!K77</f>
        <v>0</v>
      </c>
      <c r="E6">
        <f>Data!L77</f>
        <v>0</v>
      </c>
      <c r="F6">
        <f>Data!M77</f>
        <v>0</v>
      </c>
      <c r="G6">
        <f>Data!N77</f>
        <v>0</v>
      </c>
      <c r="H6">
        <f>Data!O77</f>
        <v>0</v>
      </c>
      <c r="I6">
        <f>Data!P77</f>
        <v>0</v>
      </c>
      <c r="J6">
        <f>Data!Q77</f>
        <v>0</v>
      </c>
      <c r="K6">
        <f>Data!R77</f>
        <v>0</v>
      </c>
      <c r="L6">
        <f>Data!S77</f>
        <v>0</v>
      </c>
      <c r="M6">
        <f>Data!T77</f>
        <v>0</v>
      </c>
      <c r="N6">
        <f>Data!U77</f>
        <v>0</v>
      </c>
      <c r="O6">
        <f>Data!V77</f>
        <v>0</v>
      </c>
      <c r="P6">
        <f>Data!W77</f>
        <v>0</v>
      </c>
      <c r="Q6">
        <f>Data!X77</f>
        <v>0</v>
      </c>
      <c r="R6">
        <f>Data!Y77</f>
        <v>0</v>
      </c>
      <c r="S6">
        <f>Data!Z77</f>
        <v>0</v>
      </c>
      <c r="T6">
        <f>Data!AA77</f>
        <v>0</v>
      </c>
      <c r="U6">
        <f>Data!AB77</f>
        <v>0</v>
      </c>
      <c r="V6">
        <f>Data!AC77</f>
        <v>0</v>
      </c>
      <c r="W6">
        <f>Data!AD77</f>
        <v>0</v>
      </c>
      <c r="X6">
        <f>Data!AE77</f>
        <v>0</v>
      </c>
      <c r="Y6">
        <f>Data!AF77</f>
        <v>0</v>
      </c>
      <c r="Z6">
        <f>Data!AG77</f>
        <v>0</v>
      </c>
      <c r="AA6">
        <f>Data!AH77</f>
        <v>0</v>
      </c>
      <c r="AB6">
        <f>Data!AI77</f>
        <v>0</v>
      </c>
      <c r="AC6">
        <f>Data!AJ77</f>
        <v>0</v>
      </c>
      <c r="AD6">
        <f>Data!AK77</f>
        <v>0</v>
      </c>
      <c r="AE6">
        <f>Data!AL77</f>
        <v>0</v>
      </c>
    </row>
    <row r="7" spans="1:31" x14ac:dyDescent="0.25">
      <c r="A7" t="s">
        <v>124</v>
      </c>
      <c r="B7">
        <f>Data!I78</f>
        <v>0</v>
      </c>
      <c r="C7">
        <f>Data!J78</f>
        <v>0</v>
      </c>
      <c r="D7">
        <f>Data!K78</f>
        <v>0</v>
      </c>
      <c r="E7">
        <f>Data!L78</f>
        <v>0</v>
      </c>
      <c r="F7">
        <f>Data!M78</f>
        <v>0</v>
      </c>
      <c r="G7">
        <f>Data!N78</f>
        <v>0</v>
      </c>
      <c r="H7">
        <f>Data!O78</f>
        <v>0</v>
      </c>
      <c r="I7">
        <f>Data!P78</f>
        <v>0</v>
      </c>
      <c r="J7">
        <f>Data!Q78</f>
        <v>0</v>
      </c>
      <c r="K7">
        <f>Data!R78</f>
        <v>0</v>
      </c>
      <c r="L7">
        <f>Data!S78</f>
        <v>0</v>
      </c>
      <c r="M7">
        <f>Data!T78</f>
        <v>0</v>
      </c>
      <c r="N7">
        <f>Data!U78</f>
        <v>0</v>
      </c>
      <c r="O7">
        <f>Data!V78</f>
        <v>0</v>
      </c>
      <c r="P7">
        <f>Data!W78</f>
        <v>0</v>
      </c>
      <c r="Q7">
        <f>Data!X78</f>
        <v>0</v>
      </c>
      <c r="R7">
        <f>Data!Y78</f>
        <v>0</v>
      </c>
      <c r="S7">
        <f>Data!Z78</f>
        <v>0</v>
      </c>
      <c r="T7">
        <f>Data!AA78</f>
        <v>0</v>
      </c>
      <c r="U7">
        <f>Data!AB78</f>
        <v>0</v>
      </c>
      <c r="V7">
        <f>Data!AC78</f>
        <v>0</v>
      </c>
      <c r="W7">
        <f>Data!AD78</f>
        <v>0</v>
      </c>
      <c r="X7">
        <f>Data!AE78</f>
        <v>0</v>
      </c>
      <c r="Y7">
        <f>Data!AF78</f>
        <v>0</v>
      </c>
      <c r="Z7">
        <f>Data!AG78</f>
        <v>0</v>
      </c>
      <c r="AA7">
        <f>Data!AH78</f>
        <v>0</v>
      </c>
      <c r="AB7">
        <f>Data!AI78</f>
        <v>0</v>
      </c>
      <c r="AC7">
        <f>Data!AJ78</f>
        <v>0</v>
      </c>
      <c r="AD7">
        <f>Data!AK78</f>
        <v>0</v>
      </c>
      <c r="AE7">
        <f>Data!AL78</f>
        <v>0</v>
      </c>
    </row>
    <row r="8" spans="1:31" x14ac:dyDescent="0.25">
      <c r="A8" t="s">
        <v>125</v>
      </c>
      <c r="B8">
        <f>Data!I79</f>
        <v>0</v>
      </c>
      <c r="C8">
        <f>Data!J79</f>
        <v>0</v>
      </c>
      <c r="D8">
        <f>Data!K79</f>
        <v>0</v>
      </c>
      <c r="E8">
        <f>Data!L79</f>
        <v>0</v>
      </c>
      <c r="F8">
        <f>Data!M79</f>
        <v>0</v>
      </c>
      <c r="G8">
        <f>Data!N79</f>
        <v>0</v>
      </c>
      <c r="H8">
        <f>Data!O79</f>
        <v>0</v>
      </c>
      <c r="I8">
        <f>Data!P79</f>
        <v>0</v>
      </c>
      <c r="J8">
        <f>Data!Q79</f>
        <v>0</v>
      </c>
      <c r="K8">
        <f>Data!R79</f>
        <v>0</v>
      </c>
      <c r="L8">
        <f>Data!S79</f>
        <v>0</v>
      </c>
      <c r="M8">
        <f>Data!T79</f>
        <v>0</v>
      </c>
      <c r="N8">
        <f>Data!U79</f>
        <v>0</v>
      </c>
      <c r="O8">
        <f>Data!V79</f>
        <v>0</v>
      </c>
      <c r="P8">
        <f>Data!W79</f>
        <v>0</v>
      </c>
      <c r="Q8">
        <f>Data!X79</f>
        <v>0</v>
      </c>
      <c r="R8">
        <f>Data!Y79</f>
        <v>0</v>
      </c>
      <c r="S8">
        <f>Data!Z79</f>
        <v>0</v>
      </c>
      <c r="T8">
        <f>Data!AA79</f>
        <v>0</v>
      </c>
      <c r="U8">
        <f>Data!AB79</f>
        <v>0</v>
      </c>
      <c r="V8">
        <f>Data!AC79</f>
        <v>0</v>
      </c>
      <c r="W8">
        <f>Data!AD79</f>
        <v>0</v>
      </c>
      <c r="X8">
        <f>Data!AE79</f>
        <v>0</v>
      </c>
      <c r="Y8">
        <f>Data!AF79</f>
        <v>0</v>
      </c>
      <c r="Z8">
        <f>Data!AG79</f>
        <v>0</v>
      </c>
      <c r="AA8">
        <f>Data!AH79</f>
        <v>0</v>
      </c>
      <c r="AB8">
        <f>Data!AI79</f>
        <v>0</v>
      </c>
      <c r="AC8">
        <f>Data!AJ79</f>
        <v>0</v>
      </c>
      <c r="AD8">
        <f>Data!AK79</f>
        <v>0</v>
      </c>
      <c r="AE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0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0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0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0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0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0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0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0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0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0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0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0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0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0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0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0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0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0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0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0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0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0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0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0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0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0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0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0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0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0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0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0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0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0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0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0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0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0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0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0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0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0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0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0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0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0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0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0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Data!I80</f>
        <v>0</v>
      </c>
      <c r="C2">
        <f>Data!J80</f>
        <v>7.2426485361517731E-2</v>
      </c>
      <c r="D2">
        <f>Data!K80</f>
        <v>9.534946489910949E-2</v>
      </c>
      <c r="E2">
        <f>Data!L80</f>
        <v>0.12455335818741645</v>
      </c>
      <c r="F2">
        <f>Data!M80</f>
        <v>0.16110894957658525</v>
      </c>
      <c r="G2">
        <f>Data!N80</f>
        <v>0.20587037180094736</v>
      </c>
      <c r="H2">
        <f>Data!O80</f>
        <v>0.259225100817846</v>
      </c>
      <c r="I2">
        <f>Data!P80</f>
        <v>0.32082130082460703</v>
      </c>
      <c r="J2">
        <f>Data!Q80</f>
        <v>0.38936076605077802</v>
      </c>
      <c r="K2">
        <f>Data!R80</f>
        <v>0.46257015465625045</v>
      </c>
      <c r="L2">
        <f>Data!S80</f>
        <v>0.5374298453437496</v>
      </c>
      <c r="M2">
        <f>Data!T80</f>
        <v>0.61063923394922204</v>
      </c>
      <c r="N2">
        <f>Data!U80</f>
        <v>0.67917869917539297</v>
      </c>
      <c r="O2">
        <f>Data!V80</f>
        <v>0.740774899182154</v>
      </c>
      <c r="P2">
        <f>Data!W80</f>
        <v>0.79412962819905253</v>
      </c>
      <c r="Q2">
        <f>Data!X80</f>
        <v>0.83889105042341472</v>
      </c>
      <c r="R2">
        <f>Data!Y80</f>
        <v>0.87544664181258358</v>
      </c>
      <c r="S2">
        <f>Data!Z80</f>
        <v>0.90465053510089055</v>
      </c>
      <c r="T2">
        <f>Data!AA80</f>
        <v>0.92757351463848225</v>
      </c>
      <c r="U2">
        <f>Data!AB80</f>
        <v>0.94531868278405917</v>
      </c>
      <c r="V2">
        <f>Data!AC80</f>
        <v>0.95890872179953501</v>
      </c>
      <c r="W2">
        <f>Data!AD80</f>
        <v>0.96923114064285198</v>
      </c>
      <c r="X2">
        <f>Data!AE80</f>
        <v>0.97702263008997436</v>
      </c>
      <c r="Y2">
        <f>Data!AF80</f>
        <v>0.98287596668427235</v>
      </c>
      <c r="Z2">
        <f>Data!AG80</f>
        <v>0.98725765053588843</v>
      </c>
      <c r="AA2">
        <f>Data!AH80</f>
        <v>0.99052895641805383</v>
      </c>
      <c r="AB2">
        <f>Data!AI80</f>
        <v>0.99296641284500486</v>
      </c>
      <c r="AC2">
        <f>Data!AJ80</f>
        <v>0.99477987430644166</v>
      </c>
      <c r="AD2">
        <f>Data!AK80</f>
        <v>0.99612759655932892</v>
      </c>
      <c r="AE2">
        <f>Data!AL80</f>
        <v>0.99712837084429951</v>
      </c>
    </row>
    <row r="3" spans="1:31" x14ac:dyDescent="0.25">
      <c r="A3" t="s">
        <v>2</v>
      </c>
      <c r="B3">
        <f>Data!I81</f>
        <v>0</v>
      </c>
      <c r="C3">
        <f>Data!J81</f>
        <v>0</v>
      </c>
      <c r="D3">
        <f>Data!K81</f>
        <v>0</v>
      </c>
      <c r="E3">
        <f>Data!L81</f>
        <v>0</v>
      </c>
      <c r="F3">
        <f>Data!M81</f>
        <v>0</v>
      </c>
      <c r="G3">
        <f>Data!N81</f>
        <v>0</v>
      </c>
      <c r="H3">
        <f>Data!O81</f>
        <v>0</v>
      </c>
      <c r="I3">
        <f>Data!P81</f>
        <v>0</v>
      </c>
      <c r="J3">
        <f>Data!Q81</f>
        <v>0</v>
      </c>
      <c r="K3">
        <f>Data!R81</f>
        <v>0</v>
      </c>
      <c r="L3">
        <f>Data!S81</f>
        <v>0</v>
      </c>
      <c r="M3">
        <f>Data!T81</f>
        <v>0</v>
      </c>
      <c r="N3">
        <f>Data!U81</f>
        <v>0</v>
      </c>
      <c r="O3">
        <f>Data!V81</f>
        <v>0</v>
      </c>
      <c r="P3">
        <f>Data!W81</f>
        <v>0</v>
      </c>
      <c r="Q3">
        <f>Data!X81</f>
        <v>0</v>
      </c>
      <c r="R3">
        <f>Data!Y81</f>
        <v>0</v>
      </c>
      <c r="S3">
        <f>Data!Z81</f>
        <v>0</v>
      </c>
      <c r="T3">
        <f>Data!AA81</f>
        <v>0</v>
      </c>
      <c r="U3">
        <f>Data!AB81</f>
        <v>0</v>
      </c>
      <c r="V3">
        <f>Data!AC81</f>
        <v>0</v>
      </c>
      <c r="W3">
        <f>Data!AD81</f>
        <v>0</v>
      </c>
      <c r="X3">
        <f>Data!AE81</f>
        <v>0</v>
      </c>
      <c r="Y3">
        <f>Data!AF81</f>
        <v>0</v>
      </c>
      <c r="Z3">
        <f>Data!AG81</f>
        <v>0</v>
      </c>
      <c r="AA3">
        <f>Data!AH81</f>
        <v>0</v>
      </c>
      <c r="AB3">
        <f>Data!AI81</f>
        <v>0</v>
      </c>
      <c r="AC3">
        <f>Data!AJ81</f>
        <v>0</v>
      </c>
      <c r="AD3">
        <f>Data!AK81</f>
        <v>0</v>
      </c>
      <c r="AE3">
        <f>Data!AL81</f>
        <v>0</v>
      </c>
    </row>
    <row r="4" spans="1:31" x14ac:dyDescent="0.25">
      <c r="A4" t="s">
        <v>3</v>
      </c>
      <c r="B4">
        <f>Data!I82</f>
        <v>3</v>
      </c>
      <c r="C4">
        <f>Data!J82</f>
        <v>3</v>
      </c>
      <c r="D4">
        <f>Data!K82</f>
        <v>3</v>
      </c>
      <c r="E4">
        <f>Data!L82</f>
        <v>3</v>
      </c>
      <c r="F4">
        <f>Data!M82</f>
        <v>3</v>
      </c>
      <c r="G4">
        <f>Data!N82</f>
        <v>3</v>
      </c>
      <c r="H4">
        <f>Data!O82</f>
        <v>3</v>
      </c>
      <c r="I4">
        <f>Data!P82</f>
        <v>3</v>
      </c>
      <c r="J4">
        <f>Data!Q82</f>
        <v>3</v>
      </c>
      <c r="K4">
        <f>Data!R82</f>
        <v>3</v>
      </c>
      <c r="L4">
        <f>Data!S82</f>
        <v>3</v>
      </c>
      <c r="M4">
        <f>Data!T82</f>
        <v>3</v>
      </c>
      <c r="N4">
        <f>Data!U82</f>
        <v>3</v>
      </c>
      <c r="O4">
        <f>Data!V82</f>
        <v>3</v>
      </c>
      <c r="P4">
        <f>Data!W82</f>
        <v>3</v>
      </c>
      <c r="Q4">
        <f>Data!X82</f>
        <v>3</v>
      </c>
      <c r="R4">
        <f>Data!Y82</f>
        <v>3</v>
      </c>
      <c r="S4">
        <f>Data!Z82</f>
        <v>3</v>
      </c>
      <c r="T4">
        <f>Data!AA82</f>
        <v>3</v>
      </c>
      <c r="U4">
        <f>Data!AB82</f>
        <v>3</v>
      </c>
      <c r="V4">
        <f>Data!AC82</f>
        <v>3</v>
      </c>
      <c r="W4">
        <f>Data!AD82</f>
        <v>3</v>
      </c>
      <c r="X4">
        <f>Data!AE82</f>
        <v>3</v>
      </c>
      <c r="Y4">
        <f>Data!AF82</f>
        <v>3</v>
      </c>
      <c r="Z4">
        <f>Data!AG82</f>
        <v>3</v>
      </c>
      <c r="AA4">
        <f>Data!AH82</f>
        <v>3</v>
      </c>
      <c r="AB4">
        <f>Data!AI82</f>
        <v>3</v>
      </c>
      <c r="AC4">
        <f>Data!AJ82</f>
        <v>3</v>
      </c>
      <c r="AD4">
        <f>Data!AK82</f>
        <v>3</v>
      </c>
      <c r="AE4">
        <f>Data!AL82</f>
        <v>3</v>
      </c>
    </row>
    <row r="5" spans="1:31" x14ac:dyDescent="0.25">
      <c r="A5" t="s">
        <v>4</v>
      </c>
      <c r="B5">
        <f>Data!I83</f>
        <v>0</v>
      </c>
      <c r="C5">
        <f>Data!J83</f>
        <v>0</v>
      </c>
      <c r="D5">
        <f>Data!K83</f>
        <v>0</v>
      </c>
      <c r="E5">
        <f>Data!L83</f>
        <v>0</v>
      </c>
      <c r="F5">
        <f>Data!M83</f>
        <v>0</v>
      </c>
      <c r="G5">
        <f>Data!N83</f>
        <v>0</v>
      </c>
      <c r="H5">
        <f>Data!O83</f>
        <v>0</v>
      </c>
      <c r="I5">
        <f>Data!P83</f>
        <v>0</v>
      </c>
      <c r="J5">
        <f>Data!Q83</f>
        <v>0</v>
      </c>
      <c r="K5">
        <f>Data!R83</f>
        <v>0</v>
      </c>
      <c r="L5">
        <f>Data!S83</f>
        <v>0</v>
      </c>
      <c r="M5">
        <f>Data!T83</f>
        <v>0</v>
      </c>
      <c r="N5">
        <f>Data!U83</f>
        <v>0</v>
      </c>
      <c r="O5">
        <f>Data!V83</f>
        <v>0</v>
      </c>
      <c r="P5">
        <f>Data!W83</f>
        <v>0</v>
      </c>
      <c r="Q5">
        <f>Data!X83</f>
        <v>0</v>
      </c>
      <c r="R5">
        <f>Data!Y83</f>
        <v>0</v>
      </c>
      <c r="S5">
        <f>Data!Z83</f>
        <v>0</v>
      </c>
      <c r="T5">
        <f>Data!AA83</f>
        <v>0</v>
      </c>
      <c r="U5">
        <f>Data!AB83</f>
        <v>0</v>
      </c>
      <c r="V5">
        <f>Data!AC83</f>
        <v>0</v>
      </c>
      <c r="W5">
        <f>Data!AD83</f>
        <v>0</v>
      </c>
      <c r="X5">
        <f>Data!AE83</f>
        <v>0</v>
      </c>
      <c r="Y5">
        <f>Data!AF83</f>
        <v>0</v>
      </c>
      <c r="Z5">
        <f>Data!AG83</f>
        <v>0</v>
      </c>
      <c r="AA5">
        <f>Data!AH83</f>
        <v>0</v>
      </c>
      <c r="AB5">
        <f>Data!AI83</f>
        <v>0</v>
      </c>
      <c r="AC5">
        <f>Data!AJ83</f>
        <v>0</v>
      </c>
      <c r="AD5">
        <f>Data!AK83</f>
        <v>0</v>
      </c>
      <c r="AE5">
        <f>Data!AL83</f>
        <v>0</v>
      </c>
    </row>
    <row r="6" spans="1:31" x14ac:dyDescent="0.25">
      <c r="A6" t="s">
        <v>5</v>
      </c>
      <c r="B6">
        <f>Data!I84</f>
        <v>0</v>
      </c>
      <c r="C6">
        <f>Data!J84</f>
        <v>0</v>
      </c>
      <c r="D6">
        <f>Data!K84</f>
        <v>0</v>
      </c>
      <c r="E6">
        <f>Data!L84</f>
        <v>0</v>
      </c>
      <c r="F6">
        <f>Data!M84</f>
        <v>0</v>
      </c>
      <c r="G6">
        <f>Data!N84</f>
        <v>0</v>
      </c>
      <c r="H6">
        <f>Data!O84</f>
        <v>0</v>
      </c>
      <c r="I6">
        <f>Data!P84</f>
        <v>0</v>
      </c>
      <c r="J6">
        <f>Data!Q84</f>
        <v>0</v>
      </c>
      <c r="K6">
        <f>Data!R84</f>
        <v>0</v>
      </c>
      <c r="L6">
        <f>Data!S84</f>
        <v>0</v>
      </c>
      <c r="M6">
        <f>Data!T84</f>
        <v>0</v>
      </c>
      <c r="N6">
        <f>Data!U84</f>
        <v>0</v>
      </c>
      <c r="O6">
        <f>Data!V84</f>
        <v>0</v>
      </c>
      <c r="P6">
        <f>Data!W84</f>
        <v>0</v>
      </c>
      <c r="Q6">
        <f>Data!X84</f>
        <v>0</v>
      </c>
      <c r="R6">
        <f>Data!Y84</f>
        <v>0</v>
      </c>
      <c r="S6">
        <f>Data!Z84</f>
        <v>0</v>
      </c>
      <c r="T6">
        <f>Data!AA84</f>
        <v>0</v>
      </c>
      <c r="U6">
        <f>Data!AB84</f>
        <v>0</v>
      </c>
      <c r="V6">
        <f>Data!AC84</f>
        <v>0</v>
      </c>
      <c r="W6">
        <f>Data!AD84</f>
        <v>0</v>
      </c>
      <c r="X6">
        <f>Data!AE84</f>
        <v>0</v>
      </c>
      <c r="Y6">
        <f>Data!AF84</f>
        <v>0</v>
      </c>
      <c r="Z6">
        <f>Data!AG84</f>
        <v>0</v>
      </c>
      <c r="AA6">
        <f>Data!AH84</f>
        <v>0</v>
      </c>
      <c r="AB6">
        <f>Data!AI84</f>
        <v>0</v>
      </c>
      <c r="AC6">
        <f>Data!AJ84</f>
        <v>0</v>
      </c>
      <c r="AD6">
        <f>Data!AK84</f>
        <v>0</v>
      </c>
      <c r="AE6">
        <f>Data!AL84</f>
        <v>0</v>
      </c>
    </row>
    <row r="7" spans="1:31" x14ac:dyDescent="0.25">
      <c r="A7" t="s">
        <v>124</v>
      </c>
      <c r="B7">
        <f>Data!I85</f>
        <v>0</v>
      </c>
      <c r="C7">
        <f>Data!J85</f>
        <v>0</v>
      </c>
      <c r="D7">
        <f>Data!K85</f>
        <v>0</v>
      </c>
      <c r="E7">
        <f>Data!L85</f>
        <v>0</v>
      </c>
      <c r="F7">
        <f>Data!M85</f>
        <v>0</v>
      </c>
      <c r="G7">
        <f>Data!N85</f>
        <v>0</v>
      </c>
      <c r="H7">
        <f>Data!O85</f>
        <v>0</v>
      </c>
      <c r="I7">
        <f>Data!P85</f>
        <v>0</v>
      </c>
      <c r="J7">
        <f>Data!Q85</f>
        <v>0</v>
      </c>
      <c r="K7">
        <f>Data!R85</f>
        <v>0</v>
      </c>
      <c r="L7">
        <f>Data!S85</f>
        <v>0</v>
      </c>
      <c r="M7">
        <f>Data!T85</f>
        <v>0</v>
      </c>
      <c r="N7">
        <f>Data!U85</f>
        <v>0</v>
      </c>
      <c r="O7">
        <f>Data!V85</f>
        <v>0</v>
      </c>
      <c r="P7">
        <f>Data!W85</f>
        <v>0</v>
      </c>
      <c r="Q7">
        <f>Data!X85</f>
        <v>0</v>
      </c>
      <c r="R7">
        <f>Data!Y85</f>
        <v>0</v>
      </c>
      <c r="S7">
        <f>Data!Z85</f>
        <v>0</v>
      </c>
      <c r="T7">
        <f>Data!AA85</f>
        <v>0</v>
      </c>
      <c r="U7">
        <f>Data!AB85</f>
        <v>0</v>
      </c>
      <c r="V7">
        <f>Data!AC85</f>
        <v>0</v>
      </c>
      <c r="W7">
        <f>Data!AD85</f>
        <v>0</v>
      </c>
      <c r="X7">
        <f>Data!AE85</f>
        <v>0</v>
      </c>
      <c r="Y7">
        <f>Data!AF85</f>
        <v>0</v>
      </c>
      <c r="Z7">
        <f>Data!AG85</f>
        <v>0</v>
      </c>
      <c r="AA7">
        <f>Data!AH85</f>
        <v>0</v>
      </c>
      <c r="AB7">
        <f>Data!AI85</f>
        <v>0</v>
      </c>
      <c r="AC7">
        <f>Data!AJ85</f>
        <v>0</v>
      </c>
      <c r="AD7">
        <f>Data!AK85</f>
        <v>0</v>
      </c>
      <c r="AE7">
        <f>Data!AL85</f>
        <v>0</v>
      </c>
    </row>
    <row r="8" spans="1:31" x14ac:dyDescent="0.25">
      <c r="A8" t="s">
        <v>125</v>
      </c>
      <c r="B8">
        <f>Data!I86</f>
        <v>0</v>
      </c>
      <c r="C8">
        <f>Data!J86</f>
        <v>0</v>
      </c>
      <c r="D8">
        <f>Data!K86</f>
        <v>0</v>
      </c>
      <c r="E8">
        <f>Data!L86</f>
        <v>0</v>
      </c>
      <c r="F8">
        <f>Data!M86</f>
        <v>0</v>
      </c>
      <c r="G8">
        <f>Data!N86</f>
        <v>0</v>
      </c>
      <c r="H8">
        <f>Data!O86</f>
        <v>0</v>
      </c>
      <c r="I8">
        <f>Data!P86</f>
        <v>0</v>
      </c>
      <c r="J8">
        <f>Data!Q86</f>
        <v>0</v>
      </c>
      <c r="K8">
        <f>Data!R86</f>
        <v>0</v>
      </c>
      <c r="L8">
        <f>Data!S86</f>
        <v>0</v>
      </c>
      <c r="M8">
        <f>Data!T86</f>
        <v>0</v>
      </c>
      <c r="N8">
        <f>Data!U86</f>
        <v>0</v>
      </c>
      <c r="O8">
        <f>Data!V86</f>
        <v>0</v>
      </c>
      <c r="P8">
        <f>Data!W86</f>
        <v>0</v>
      </c>
      <c r="Q8">
        <f>Data!X86</f>
        <v>0</v>
      </c>
      <c r="R8">
        <f>Data!Y86</f>
        <v>0</v>
      </c>
      <c r="S8">
        <f>Data!Z86</f>
        <v>0</v>
      </c>
      <c r="T8">
        <f>Data!AA86</f>
        <v>0</v>
      </c>
      <c r="U8">
        <f>Data!AB86</f>
        <v>0</v>
      </c>
      <c r="V8">
        <f>Data!AC86</f>
        <v>0</v>
      </c>
      <c r="W8">
        <f>Data!AD86</f>
        <v>0</v>
      </c>
      <c r="X8">
        <f>Data!AE86</f>
        <v>0</v>
      </c>
      <c r="Y8">
        <f>Data!AF86</f>
        <v>0</v>
      </c>
      <c r="Z8">
        <f>Data!AG86</f>
        <v>0</v>
      </c>
      <c r="AA8">
        <f>Data!AH86</f>
        <v>0</v>
      </c>
      <c r="AB8">
        <f>Data!AI86</f>
        <v>0</v>
      </c>
      <c r="AC8">
        <f>Data!AJ86</f>
        <v>0</v>
      </c>
      <c r="AD8">
        <f>Data!AK86</f>
        <v>0</v>
      </c>
      <c r="AE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0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0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0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0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0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0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0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0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0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0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0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0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0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0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0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0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0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0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0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0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0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0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0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0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0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0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0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0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0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0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0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0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0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0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0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916</v>
      </c>
    </row>
    <row r="2" spans="1:11" x14ac:dyDescent="0.25">
      <c r="A2" t="s">
        <v>917</v>
      </c>
    </row>
    <row r="3" spans="1:11" x14ac:dyDescent="0.25">
      <c r="A3" t="s">
        <v>918</v>
      </c>
    </row>
    <row r="4" spans="1:11" x14ac:dyDescent="0.25">
      <c r="A4" t="s">
        <v>146</v>
      </c>
    </row>
    <row r="5" spans="1:11" x14ac:dyDescent="0.25">
      <c r="A5" t="s">
        <v>919</v>
      </c>
      <c r="B5" t="s">
        <v>920</v>
      </c>
      <c r="C5" t="s">
        <v>921</v>
      </c>
      <c r="D5" t="s">
        <v>922</v>
      </c>
      <c r="E5" t="s">
        <v>923</v>
      </c>
      <c r="F5" t="s">
        <v>924</v>
      </c>
      <c r="G5" t="s">
        <v>925</v>
      </c>
      <c r="H5" t="s">
        <v>926</v>
      </c>
      <c r="I5" t="s">
        <v>927</v>
      </c>
      <c r="J5" t="s">
        <v>928</v>
      </c>
      <c r="K5" t="s">
        <v>929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0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0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0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0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0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0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0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0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0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0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0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0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0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0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0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0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0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0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0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0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0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0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0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0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0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0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0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0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0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0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0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0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0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0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0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0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0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0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0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0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0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0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0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0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0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0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0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0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0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0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0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0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0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0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0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0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0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0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0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0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0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0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0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0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0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0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0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0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0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0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0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0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0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0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0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0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0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0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0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0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0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0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0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0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0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0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0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0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0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0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0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0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0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0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0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0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0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0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0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0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0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0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0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0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0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0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0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0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0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0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0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0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0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0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0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0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0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0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0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0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0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0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0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0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0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0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0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0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0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0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0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0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0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0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0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0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0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0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0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0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0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0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0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0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0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0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0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0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0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0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0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0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0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0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0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0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0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0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0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0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0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0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0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0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0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0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0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0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0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0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0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0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0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0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0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0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0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0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0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0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0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0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0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0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0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0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0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0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0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0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0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0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0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0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0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0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0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0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0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0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0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0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0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0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sqref="A1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878899.00000000012</v>
      </c>
      <c r="C2" s="5">
        <v>97967</v>
      </c>
      <c r="D2" s="5">
        <v>254657419</v>
      </c>
      <c r="E2" s="5">
        <v>1084721</v>
      </c>
      <c r="F2" s="5">
        <v>608975</v>
      </c>
      <c r="G2" s="5">
        <v>82014.999999999985</v>
      </c>
      <c r="H2" s="5">
        <v>7638</v>
      </c>
      <c r="J2" s="5"/>
    </row>
    <row r="3" spans="1:10" x14ac:dyDescent="0.25">
      <c r="A3" s="1" t="s">
        <v>13</v>
      </c>
      <c r="B3" s="5">
        <v>300</v>
      </c>
      <c r="C3" s="5">
        <v>142618.8307345309</v>
      </c>
      <c r="D3" s="5">
        <v>100403.17008274974</v>
      </c>
      <c r="E3" s="5">
        <v>760039.90490723506</v>
      </c>
      <c r="F3" s="5">
        <v>0</v>
      </c>
      <c r="G3" s="5">
        <v>7242.0778798241154</v>
      </c>
      <c r="H3" s="5">
        <v>85.609939732677148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5561.7944340000004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2563.6060360683009</v>
      </c>
      <c r="C5" s="5">
        <v>0</v>
      </c>
      <c r="D5" s="5">
        <v>0</v>
      </c>
      <c r="E5" s="5">
        <v>173.39396393169866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10280629.278619969</v>
      </c>
      <c r="E6" s="5">
        <v>2424370.5267950557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/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1500.7950000000001</v>
      </c>
      <c r="C2" s="5">
        <v>15152.819</v>
      </c>
      <c r="D2" s="5">
        <v>12396598.304</v>
      </c>
      <c r="E2" s="5">
        <v>10118227.405999999</v>
      </c>
      <c r="F2" s="5">
        <v>2848.8989999999999</v>
      </c>
      <c r="G2" s="5">
        <v>5509.268</v>
      </c>
      <c r="H2" s="5">
        <v>286</v>
      </c>
      <c r="I2" s="24"/>
      <c r="J2" s="5"/>
    </row>
    <row r="3" spans="1:10" x14ac:dyDescent="0.25">
      <c r="A3" s="1" t="s">
        <v>13</v>
      </c>
      <c r="B3" s="5">
        <v>113</v>
      </c>
      <c r="C3" s="5">
        <v>44406</v>
      </c>
      <c r="D3" s="5">
        <v>47628</v>
      </c>
      <c r="E3" s="5">
        <v>4927361</v>
      </c>
      <c r="F3" s="5">
        <v>501.00000000000006</v>
      </c>
      <c r="G3" s="5">
        <v>3747</v>
      </c>
      <c r="H3" s="5">
        <v>297</v>
      </c>
      <c r="J3" s="5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1152.675293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0</v>
      </c>
      <c r="C5" s="5">
        <v>0</v>
      </c>
      <c r="D5" s="5">
        <v>0</v>
      </c>
      <c r="E5" s="5">
        <v>24937.136094674559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0</v>
      </c>
      <c r="E6" s="5">
        <v>10524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36"/>
  <sheetViews>
    <sheetView topLeftCell="A90" zoomScale="85" zoomScaleNormal="85" workbookViewId="0">
      <selection activeCell="A27" sqref="A27:XFD138"/>
    </sheetView>
  </sheetViews>
  <sheetFormatPr defaultColWidth="9.140625" defaultRowHeight="15" x14ac:dyDescent="0.25"/>
  <cols>
    <col min="1" max="1" width="58.285156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3"/>
    </row>
    <row r="16" spans="1:14" x14ac:dyDescent="0.25">
      <c r="A16" t="s">
        <v>89</v>
      </c>
      <c r="N16" s="35"/>
    </row>
    <row r="17" spans="1:17" x14ac:dyDescent="0.25">
      <c r="A17" t="s">
        <v>90</v>
      </c>
      <c r="N17" s="34"/>
      <c r="O17" s="36"/>
      <c r="P17" s="36"/>
      <c r="Q17" s="36"/>
    </row>
    <row r="18" spans="1:17" x14ac:dyDescent="0.25">
      <c r="N18" s="36"/>
      <c r="O18" s="37"/>
      <c r="P18" s="37"/>
      <c r="Q18" s="37"/>
    </row>
    <row r="19" spans="1:17" x14ac:dyDescent="0.25">
      <c r="A19" t="s">
        <v>91</v>
      </c>
      <c r="N19" s="36"/>
      <c r="O19" s="37"/>
      <c r="P19" s="37"/>
      <c r="Q19" s="37"/>
    </row>
    <row r="20" spans="1:17" x14ac:dyDescent="0.25">
      <c r="A20" t="s">
        <v>92</v>
      </c>
      <c r="N20" s="36"/>
      <c r="O20" s="37"/>
      <c r="P20" s="37"/>
      <c r="Q20" s="37"/>
    </row>
    <row r="21" spans="1:17" x14ac:dyDescent="0.25">
      <c r="A21" t="s">
        <v>93</v>
      </c>
      <c r="N21" s="36"/>
      <c r="O21" s="37"/>
      <c r="P21" s="37"/>
      <c r="Q21" s="37"/>
    </row>
    <row r="22" spans="1:17" x14ac:dyDescent="0.25">
      <c r="A22" t="s">
        <v>94</v>
      </c>
      <c r="N22" s="36"/>
      <c r="O22" s="37"/>
      <c r="P22" s="37"/>
      <c r="Q22" s="37"/>
    </row>
    <row r="23" spans="1:17" x14ac:dyDescent="0.25">
      <c r="A23" t="s">
        <v>95</v>
      </c>
      <c r="N23" s="36"/>
      <c r="O23" s="37"/>
      <c r="P23" s="37"/>
      <c r="Q23" s="37"/>
    </row>
    <row r="24" spans="1:17" x14ac:dyDescent="0.25">
      <c r="A24" t="s">
        <v>96</v>
      </c>
      <c r="N24" s="36"/>
      <c r="O24" s="37"/>
      <c r="P24" s="37"/>
      <c r="Q24" s="37"/>
    </row>
    <row r="25" spans="1:17" x14ac:dyDescent="0.25">
      <c r="A25" t="s">
        <v>97</v>
      </c>
      <c r="N25" s="36"/>
      <c r="O25" s="38"/>
      <c r="P25" s="37"/>
      <c r="Q25" s="37"/>
    </row>
    <row r="26" spans="1:17" x14ac:dyDescent="0.25">
      <c r="N26" s="36"/>
      <c r="O26" s="38"/>
      <c r="P26" s="37"/>
      <c r="Q26" s="37"/>
    </row>
    <row r="27" spans="1:17" x14ac:dyDescent="0.25">
      <c r="A27" s="1" t="s">
        <v>930</v>
      </c>
      <c r="N27" s="36"/>
      <c r="O27" s="38"/>
      <c r="P27" s="37"/>
      <c r="Q27" s="37"/>
    </row>
    <row r="28" spans="1:17" x14ac:dyDescent="0.25">
      <c r="N28" s="36"/>
      <c r="O28" s="38"/>
      <c r="P28" s="37"/>
      <c r="Q28" s="37"/>
    </row>
    <row r="29" spans="1:17" x14ac:dyDescent="0.25">
      <c r="A29" t="s">
        <v>945</v>
      </c>
      <c r="N29" s="36"/>
      <c r="O29" s="38"/>
      <c r="P29" s="37"/>
      <c r="Q29" s="37"/>
    </row>
    <row r="30" spans="1:17" x14ac:dyDescent="0.25">
      <c r="N30" s="36"/>
      <c r="O30" s="38"/>
      <c r="P30" s="37"/>
      <c r="Q30" s="37"/>
    </row>
    <row r="31" spans="1:17" x14ac:dyDescent="0.25">
      <c r="A31" s="28" t="s">
        <v>946</v>
      </c>
      <c r="N31" s="36"/>
      <c r="O31" s="38"/>
      <c r="P31" s="37"/>
      <c r="Q31" s="37"/>
    </row>
    <row r="32" spans="1:17" x14ac:dyDescent="0.25">
      <c r="A32" s="28"/>
      <c r="B32" t="s">
        <v>947</v>
      </c>
      <c r="C32" t="s">
        <v>948</v>
      </c>
      <c r="D32" t="s">
        <v>949</v>
      </c>
      <c r="E32" t="s">
        <v>950</v>
      </c>
      <c r="N32" s="36"/>
      <c r="O32" s="38"/>
      <c r="P32" s="37"/>
      <c r="Q32" s="37"/>
    </row>
    <row r="33" spans="1:30" x14ac:dyDescent="0.25">
      <c r="A33" s="42">
        <v>44947</v>
      </c>
      <c r="B33" s="11">
        <v>25103</v>
      </c>
      <c r="C33" s="11">
        <v>7463</v>
      </c>
      <c r="D33" s="11">
        <v>46843</v>
      </c>
      <c r="E33" s="11">
        <v>1106286</v>
      </c>
      <c r="N33" s="36"/>
      <c r="O33" s="38"/>
      <c r="P33" s="37"/>
      <c r="Q33" s="37"/>
    </row>
    <row r="34" spans="1:30" x14ac:dyDescent="0.25">
      <c r="A34" s="42">
        <v>44978</v>
      </c>
      <c r="B34" s="11">
        <v>26215</v>
      </c>
      <c r="C34" s="11">
        <v>9046</v>
      </c>
      <c r="D34" s="11">
        <v>54045</v>
      </c>
      <c r="E34" s="11">
        <v>1193776</v>
      </c>
      <c r="N34" s="36"/>
      <c r="O34" s="38"/>
      <c r="P34" s="37"/>
      <c r="Q34" s="37"/>
    </row>
    <row r="35" spans="1:30" x14ac:dyDescent="0.25">
      <c r="A35" s="42">
        <v>45006</v>
      </c>
      <c r="B35" s="11">
        <v>40755</v>
      </c>
      <c r="C35" s="11">
        <v>12261</v>
      </c>
      <c r="D35" s="11">
        <v>78123</v>
      </c>
      <c r="E35" s="11">
        <v>1597152</v>
      </c>
      <c r="N35" s="36"/>
      <c r="O35" s="38"/>
      <c r="P35" s="37"/>
      <c r="Q35" s="37"/>
    </row>
    <row r="36" spans="1:30" x14ac:dyDescent="0.25">
      <c r="A36" s="42">
        <v>45037</v>
      </c>
      <c r="B36" s="11">
        <v>33547</v>
      </c>
      <c r="C36" s="11">
        <v>18604</v>
      </c>
      <c r="D36" s="11">
        <v>76397</v>
      </c>
      <c r="E36" s="11">
        <v>1518415</v>
      </c>
      <c r="N36" s="36"/>
      <c r="O36" s="38"/>
      <c r="P36" s="37"/>
      <c r="Q36" s="37"/>
    </row>
    <row r="37" spans="1:30" x14ac:dyDescent="0.25">
      <c r="A37" s="42">
        <v>45067</v>
      </c>
      <c r="B37" s="11">
        <v>29796</v>
      </c>
      <c r="C37" s="11">
        <v>20807</v>
      </c>
      <c r="D37" s="11">
        <v>82511</v>
      </c>
      <c r="E37" s="11">
        <v>1570313</v>
      </c>
      <c r="N37" s="36"/>
      <c r="O37" s="38"/>
      <c r="P37" s="37"/>
      <c r="Q37" s="37"/>
    </row>
    <row r="38" spans="1:30" x14ac:dyDescent="0.25">
      <c r="A38" s="42">
        <v>45098</v>
      </c>
      <c r="B38" s="11">
        <v>45913</v>
      </c>
      <c r="C38" s="11">
        <v>16648</v>
      </c>
      <c r="D38" s="11">
        <v>65960</v>
      </c>
      <c r="E38" s="11">
        <v>1302213</v>
      </c>
      <c r="N38" s="36"/>
      <c r="O38" s="38"/>
      <c r="P38" s="37"/>
      <c r="Q38" s="37"/>
    </row>
    <row r="39" spans="1:30" x14ac:dyDescent="0.25">
      <c r="A39" s="42">
        <v>45128</v>
      </c>
      <c r="B39" s="11">
        <v>42013</v>
      </c>
      <c r="C39" s="11">
        <v>15669</v>
      </c>
      <c r="D39" s="11">
        <v>74298</v>
      </c>
      <c r="E39" s="11">
        <v>1280803</v>
      </c>
      <c r="O39" s="38"/>
      <c r="P39" s="37"/>
      <c r="Q39" s="37"/>
      <c r="R39" s="11"/>
      <c r="S39" s="11"/>
      <c r="T39" s="11"/>
      <c r="U39" s="42"/>
      <c r="V39" s="11"/>
      <c r="W39" s="11"/>
      <c r="X39" s="11"/>
      <c r="Y39" s="11"/>
      <c r="Z39" s="42"/>
      <c r="AA39" s="11"/>
      <c r="AB39" s="11"/>
      <c r="AC39" s="11"/>
      <c r="AD39" s="11"/>
    </row>
    <row r="40" spans="1:30" x14ac:dyDescent="0.25">
      <c r="A40" s="42">
        <v>45159</v>
      </c>
      <c r="B40" s="11">
        <v>35499</v>
      </c>
      <c r="C40" s="11">
        <v>14067</v>
      </c>
      <c r="D40" s="11">
        <v>67976</v>
      </c>
      <c r="E40" s="11">
        <v>1092661</v>
      </c>
      <c r="N40" s="36"/>
      <c r="O40" s="38"/>
      <c r="P40" s="37"/>
      <c r="Q40" s="37"/>
    </row>
    <row r="41" spans="1:30" x14ac:dyDescent="0.25">
      <c r="A41" s="42">
        <v>45190</v>
      </c>
      <c r="B41" s="11">
        <v>42020</v>
      </c>
      <c r="C41" s="11">
        <v>12554</v>
      </c>
      <c r="D41" s="43">
        <v>60102</v>
      </c>
      <c r="E41" s="11">
        <v>1015935</v>
      </c>
      <c r="N41" s="36"/>
      <c r="O41" s="38"/>
      <c r="P41" s="37"/>
      <c r="Q41" s="37"/>
    </row>
    <row r="42" spans="1:30" x14ac:dyDescent="0.25">
      <c r="A42" s="42">
        <v>45220</v>
      </c>
      <c r="B42" s="11">
        <v>42485</v>
      </c>
      <c r="C42" s="11">
        <v>18275</v>
      </c>
      <c r="D42" s="11">
        <v>63482</v>
      </c>
      <c r="E42" s="11">
        <v>1051015</v>
      </c>
      <c r="N42" s="36"/>
      <c r="O42" s="38"/>
      <c r="P42" s="37"/>
      <c r="Q42" s="37"/>
    </row>
    <row r="43" spans="1:30" x14ac:dyDescent="0.25">
      <c r="A43" s="42">
        <v>45251</v>
      </c>
      <c r="B43" s="11">
        <v>46687</v>
      </c>
      <c r="C43" s="11">
        <v>14170</v>
      </c>
      <c r="D43" s="11">
        <v>59326</v>
      </c>
      <c r="E43" s="11">
        <v>1014411</v>
      </c>
      <c r="N43" s="36"/>
      <c r="O43" s="38"/>
      <c r="P43" s="37"/>
      <c r="Q43" s="37"/>
    </row>
    <row r="44" spans="1:30" x14ac:dyDescent="0.25">
      <c r="A44" s="42">
        <v>45281</v>
      </c>
      <c r="B44" s="11">
        <v>49441</v>
      </c>
      <c r="C44" s="11">
        <v>16553</v>
      </c>
      <c r="D44" s="11">
        <v>69983</v>
      </c>
      <c r="E44" s="11">
        <v>1203993</v>
      </c>
      <c r="N44" s="36"/>
      <c r="O44" s="38"/>
      <c r="P44" s="37"/>
      <c r="Q44" s="37"/>
    </row>
    <row r="45" spans="1:30" x14ac:dyDescent="0.25">
      <c r="A45" s="42">
        <v>44948</v>
      </c>
      <c r="B45" s="11">
        <v>42780</v>
      </c>
      <c r="C45" s="11">
        <v>11983</v>
      </c>
      <c r="D45" s="11">
        <v>63093</v>
      </c>
      <c r="E45" s="11">
        <v>991573</v>
      </c>
      <c r="N45" s="36"/>
      <c r="O45" s="38"/>
      <c r="P45" s="37"/>
      <c r="Q45" s="37"/>
    </row>
    <row r="46" spans="1:30" x14ac:dyDescent="0.25">
      <c r="A46" s="42">
        <v>44979</v>
      </c>
      <c r="B46" s="11">
        <v>46859</v>
      </c>
      <c r="C46" s="11">
        <v>12563</v>
      </c>
      <c r="D46" s="11">
        <v>58175</v>
      </c>
      <c r="E46" s="11">
        <v>1045624</v>
      </c>
      <c r="N46" s="36"/>
      <c r="O46" s="38"/>
      <c r="P46" s="37"/>
      <c r="Q46" s="37"/>
    </row>
    <row r="47" spans="1:30" x14ac:dyDescent="0.25">
      <c r="A47" s="42">
        <v>45007</v>
      </c>
      <c r="B47" s="11">
        <v>64160</v>
      </c>
      <c r="C47" s="11">
        <v>16200</v>
      </c>
      <c r="D47" s="11">
        <v>76683</v>
      </c>
      <c r="E47" s="11">
        <v>1257821</v>
      </c>
      <c r="N47" s="36"/>
      <c r="O47" s="38"/>
      <c r="P47" s="37"/>
      <c r="Q47" s="37"/>
    </row>
    <row r="48" spans="1:30" x14ac:dyDescent="0.25">
      <c r="A48" s="42">
        <v>45038</v>
      </c>
      <c r="B48" s="11">
        <v>52537</v>
      </c>
      <c r="C48" s="11">
        <v>17875</v>
      </c>
      <c r="D48" s="11">
        <v>71849</v>
      </c>
      <c r="E48" s="11">
        <v>1236432</v>
      </c>
      <c r="N48" s="36"/>
      <c r="O48" s="38"/>
      <c r="P48" s="37"/>
      <c r="Q48" s="37"/>
    </row>
    <row r="49" spans="1:31" x14ac:dyDescent="0.25">
      <c r="A49" s="42">
        <v>45068</v>
      </c>
      <c r="B49" s="11">
        <v>52502</v>
      </c>
      <c r="C49" s="11">
        <v>15263</v>
      </c>
      <c r="D49" s="11">
        <v>68737</v>
      </c>
      <c r="E49" s="11">
        <v>1108063</v>
      </c>
      <c r="N49" s="36"/>
      <c r="O49" s="38"/>
      <c r="P49" s="37"/>
      <c r="Q49" s="37"/>
    </row>
    <row r="50" spans="1:31" x14ac:dyDescent="0.25">
      <c r="A50" s="42">
        <v>45099</v>
      </c>
      <c r="B50" s="11">
        <v>74262</v>
      </c>
      <c r="C50" s="11">
        <v>14838</v>
      </c>
      <c r="D50" s="11">
        <v>61039</v>
      </c>
      <c r="E50" s="11">
        <v>1143820</v>
      </c>
      <c r="N50" s="36"/>
      <c r="O50" s="38"/>
      <c r="P50" s="37"/>
      <c r="Q50" s="37"/>
    </row>
    <row r="51" spans="1:31" x14ac:dyDescent="0.25">
      <c r="A51" s="42">
        <v>45129</v>
      </c>
      <c r="B51" s="11">
        <v>64310</v>
      </c>
      <c r="C51" s="11">
        <v>13932</v>
      </c>
      <c r="D51" s="11">
        <v>59229</v>
      </c>
      <c r="E51" s="11">
        <v>1126523</v>
      </c>
      <c r="N51" s="36"/>
      <c r="O51" s="38"/>
      <c r="P51" s="37"/>
      <c r="Q51" s="37"/>
    </row>
    <row r="52" spans="1:31" x14ac:dyDescent="0.25">
      <c r="A52" s="42">
        <v>45160</v>
      </c>
      <c r="B52" s="11">
        <v>59836</v>
      </c>
      <c r="C52" s="11">
        <v>13797</v>
      </c>
      <c r="D52" s="11">
        <v>58869</v>
      </c>
      <c r="E52" s="11">
        <v>1134265</v>
      </c>
      <c r="N52" s="36"/>
      <c r="O52" s="38"/>
      <c r="P52" s="37"/>
      <c r="Q52" s="37"/>
    </row>
    <row r="53" spans="1:31" x14ac:dyDescent="0.25">
      <c r="A53" s="42">
        <v>45191</v>
      </c>
      <c r="B53" s="11">
        <v>70056</v>
      </c>
      <c r="C53" s="11">
        <v>13562</v>
      </c>
      <c r="D53" s="11">
        <v>55891</v>
      </c>
      <c r="E53" s="11">
        <v>1124206</v>
      </c>
      <c r="N53" s="36"/>
      <c r="O53" s="38"/>
      <c r="P53" s="37"/>
      <c r="Q53" s="37"/>
    </row>
    <row r="54" spans="1:31" x14ac:dyDescent="0.25">
      <c r="A54" s="42">
        <v>45221</v>
      </c>
      <c r="B54" s="11">
        <v>69705</v>
      </c>
      <c r="C54" s="11">
        <v>17397</v>
      </c>
      <c r="D54" s="11">
        <v>66419</v>
      </c>
      <c r="E54" s="11">
        <v>1176991</v>
      </c>
      <c r="N54" s="36"/>
      <c r="O54" s="38"/>
      <c r="P54" s="37"/>
      <c r="Q54" s="37"/>
    </row>
    <row r="55" spans="1:31" x14ac:dyDescent="0.25">
      <c r="A55" s="42">
        <v>45252</v>
      </c>
      <c r="B55" s="11">
        <v>69924</v>
      </c>
      <c r="C55" s="11">
        <v>16144</v>
      </c>
      <c r="D55" s="11">
        <v>57086</v>
      </c>
      <c r="E55" s="11">
        <v>1135484</v>
      </c>
      <c r="N55" s="36"/>
      <c r="O55" s="38"/>
      <c r="P55" s="37"/>
      <c r="Q55" s="37"/>
    </row>
    <row r="56" spans="1:31" x14ac:dyDescent="0.25">
      <c r="A56" s="42">
        <v>45282</v>
      </c>
      <c r="B56" s="11">
        <v>79262</v>
      </c>
      <c r="C56" s="11">
        <v>19719</v>
      </c>
      <c r="D56" s="11">
        <v>69099</v>
      </c>
      <c r="E56" s="11">
        <v>1268897</v>
      </c>
      <c r="N56" s="36"/>
      <c r="O56" s="38"/>
      <c r="P56" s="37"/>
      <c r="Q56" s="37"/>
    </row>
    <row r="57" spans="1:31" x14ac:dyDescent="0.25">
      <c r="N57" s="36"/>
      <c r="O57" s="38"/>
      <c r="P57" s="37"/>
      <c r="Q57" s="37"/>
    </row>
    <row r="58" spans="1:31" x14ac:dyDescent="0.25">
      <c r="A58" t="s">
        <v>951</v>
      </c>
      <c r="B58" s="44">
        <f>SUM(B33:B44)/SUM($E33:$E44)</f>
        <v>3.0740270956534144E-2</v>
      </c>
      <c r="C58" s="44">
        <f>SUM(C33:C44)/SUM($E33:$E44)</f>
        <v>1.1782787056616747E-2</v>
      </c>
      <c r="N58" s="36"/>
      <c r="O58" s="38"/>
      <c r="P58" s="37"/>
      <c r="Q58" s="37"/>
    </row>
    <row r="59" spans="1:31" x14ac:dyDescent="0.25">
      <c r="A59" t="s">
        <v>952</v>
      </c>
      <c r="B59" s="44">
        <f>SUM(B45:B56)/SUM($E45:$E56)</f>
        <v>5.4269769832779612E-2</v>
      </c>
      <c r="C59" s="44">
        <f>SUM(C45:C56)/SUM($E45:$E56)</f>
        <v>1.3329237243666206E-2</v>
      </c>
      <c r="N59" s="36"/>
      <c r="O59" s="38"/>
      <c r="P59" s="37"/>
      <c r="Q59" s="37"/>
    </row>
    <row r="61" spans="1:31" x14ac:dyDescent="0.25">
      <c r="A61" t="s">
        <v>931</v>
      </c>
      <c r="B61">
        <v>2021</v>
      </c>
      <c r="C61">
        <v>2022</v>
      </c>
      <c r="D61">
        <v>2023</v>
      </c>
      <c r="E61">
        <v>2024</v>
      </c>
      <c r="F61">
        <v>2025</v>
      </c>
      <c r="G61">
        <v>2026</v>
      </c>
      <c r="H61">
        <v>2027</v>
      </c>
      <c r="I61">
        <v>2028</v>
      </c>
      <c r="J61">
        <v>2029</v>
      </c>
      <c r="K61">
        <v>2030</v>
      </c>
      <c r="L61">
        <v>2031</v>
      </c>
      <c r="M61">
        <v>2032</v>
      </c>
      <c r="N61">
        <v>2033</v>
      </c>
      <c r="O61">
        <v>2034</v>
      </c>
      <c r="P61">
        <v>2035</v>
      </c>
      <c r="Q61">
        <v>2036</v>
      </c>
      <c r="R61">
        <v>2037</v>
      </c>
      <c r="S61">
        <v>2038</v>
      </c>
      <c r="T61">
        <v>2039</v>
      </c>
      <c r="U61">
        <v>2040</v>
      </c>
      <c r="V61">
        <v>2041</v>
      </c>
      <c r="W61">
        <v>2042</v>
      </c>
      <c r="X61">
        <v>2043</v>
      </c>
      <c r="Y61">
        <v>2044</v>
      </c>
      <c r="Z61">
        <v>2045</v>
      </c>
      <c r="AA61">
        <v>2046</v>
      </c>
      <c r="AB61">
        <v>2047</v>
      </c>
      <c r="AC61">
        <v>2048</v>
      </c>
      <c r="AD61">
        <v>2049</v>
      </c>
      <c r="AE61">
        <v>2050</v>
      </c>
    </row>
    <row r="62" spans="1:31" x14ac:dyDescent="0.25">
      <c r="A62" t="s">
        <v>953</v>
      </c>
      <c r="B62" s="39">
        <v>530475</v>
      </c>
      <c r="C62" s="39">
        <v>953916</v>
      </c>
      <c r="D62" s="39">
        <v>1240110</v>
      </c>
      <c r="E62" s="39">
        <v>1512200</v>
      </c>
      <c r="F62" s="39">
        <v>2080640</v>
      </c>
      <c r="G62" s="39">
        <v>3107430</v>
      </c>
      <c r="H62" s="39">
        <v>4241380</v>
      </c>
      <c r="I62" s="39">
        <v>5785970</v>
      </c>
      <c r="J62" s="39">
        <v>7483830</v>
      </c>
      <c r="K62" s="39">
        <v>9000360</v>
      </c>
      <c r="L62" s="39">
        <v>10185700</v>
      </c>
      <c r="M62" s="39">
        <v>10984900</v>
      </c>
      <c r="N62" s="39">
        <v>11624500</v>
      </c>
      <c r="O62" s="39">
        <v>12179700</v>
      </c>
      <c r="P62" s="39">
        <v>12711000</v>
      </c>
      <c r="Q62" s="39">
        <v>12842900</v>
      </c>
      <c r="R62" s="39">
        <v>12978500</v>
      </c>
      <c r="S62" s="39">
        <v>13124100</v>
      </c>
      <c r="T62" s="39">
        <v>13270400</v>
      </c>
      <c r="U62" s="39">
        <v>13416600</v>
      </c>
      <c r="V62" s="39">
        <v>13569200</v>
      </c>
      <c r="W62" s="39">
        <v>13727000</v>
      </c>
      <c r="X62" s="39">
        <v>13877200</v>
      </c>
      <c r="Y62" s="39">
        <v>14013700</v>
      </c>
      <c r="Z62" s="39">
        <v>14159600</v>
      </c>
      <c r="AA62" s="39">
        <v>14314300</v>
      </c>
      <c r="AB62" s="39">
        <v>14490700</v>
      </c>
      <c r="AC62" s="39">
        <v>14678000</v>
      </c>
      <c r="AD62" s="39">
        <v>14882600</v>
      </c>
      <c r="AE62" s="39">
        <v>15079600</v>
      </c>
    </row>
    <row r="63" spans="1:31" x14ac:dyDescent="0.25">
      <c r="A63" t="s">
        <v>954</v>
      </c>
      <c r="B63">
        <v>4977</v>
      </c>
      <c r="C63">
        <v>5637</v>
      </c>
      <c r="D63">
        <v>5868</v>
      </c>
      <c r="E63">
        <v>5733</v>
      </c>
      <c r="F63">
        <v>5520</v>
      </c>
      <c r="G63">
        <v>5244</v>
      </c>
      <c r="H63">
        <v>5007</v>
      </c>
      <c r="I63">
        <v>4650</v>
      </c>
      <c r="J63">
        <v>4260</v>
      </c>
      <c r="K63">
        <v>3930</v>
      </c>
      <c r="L63">
        <v>3708</v>
      </c>
      <c r="M63">
        <v>3645</v>
      </c>
      <c r="N63">
        <v>3660</v>
      </c>
      <c r="O63">
        <v>3744</v>
      </c>
      <c r="P63">
        <v>3819</v>
      </c>
      <c r="Q63">
        <v>4116</v>
      </c>
      <c r="R63">
        <v>4410</v>
      </c>
      <c r="S63">
        <v>4683</v>
      </c>
      <c r="T63">
        <v>4926</v>
      </c>
      <c r="U63">
        <v>5151</v>
      </c>
      <c r="V63">
        <v>5343</v>
      </c>
      <c r="W63">
        <v>5505</v>
      </c>
      <c r="X63">
        <v>5628</v>
      </c>
      <c r="Y63">
        <v>5721</v>
      </c>
      <c r="Z63">
        <v>5793</v>
      </c>
      <c r="AA63">
        <v>5850</v>
      </c>
      <c r="AB63">
        <v>5895</v>
      </c>
      <c r="AC63">
        <v>5940</v>
      </c>
      <c r="AD63">
        <v>5970</v>
      </c>
      <c r="AE63">
        <v>6006</v>
      </c>
    </row>
    <row r="64" spans="1:31" x14ac:dyDescent="0.25">
      <c r="A64" t="s">
        <v>955</v>
      </c>
      <c r="B64" s="39">
        <v>16658600</v>
      </c>
      <c r="C64" s="39">
        <v>16804100</v>
      </c>
      <c r="D64" s="39">
        <v>16840500</v>
      </c>
      <c r="E64" s="39">
        <v>16659500</v>
      </c>
      <c r="F64" s="39">
        <v>16058300</v>
      </c>
      <c r="G64" s="39">
        <v>15046400</v>
      </c>
      <c r="H64" s="39">
        <v>14045000</v>
      </c>
      <c r="I64" s="39">
        <v>12650700</v>
      </c>
      <c r="J64" s="39">
        <v>11099400</v>
      </c>
      <c r="K64" s="39">
        <v>9702360</v>
      </c>
      <c r="L64" s="39">
        <v>8617510</v>
      </c>
      <c r="M64" s="39">
        <v>7900440</v>
      </c>
      <c r="N64" s="39">
        <v>7367140</v>
      </c>
      <c r="O64" s="39">
        <v>6945590</v>
      </c>
      <c r="P64" s="39">
        <v>6541930</v>
      </c>
      <c r="Q64" s="39">
        <v>6513110</v>
      </c>
      <c r="R64" s="39">
        <v>6490490</v>
      </c>
      <c r="S64" s="39">
        <v>6471720</v>
      </c>
      <c r="T64" s="39">
        <v>6450580</v>
      </c>
      <c r="U64" s="39">
        <v>6444050</v>
      </c>
      <c r="V64" s="39">
        <v>6441490</v>
      </c>
      <c r="W64" s="39">
        <v>6437920</v>
      </c>
      <c r="X64" s="39">
        <v>6430670</v>
      </c>
      <c r="Y64" s="39">
        <v>6428230</v>
      </c>
      <c r="Z64" s="39">
        <v>6422680</v>
      </c>
      <c r="AA64" s="39">
        <v>6430990</v>
      </c>
      <c r="AB64" s="39">
        <v>6439640</v>
      </c>
      <c r="AC64" s="39">
        <v>6453160</v>
      </c>
      <c r="AD64" s="39">
        <v>6461940</v>
      </c>
      <c r="AE64" s="39">
        <v>6490060</v>
      </c>
    </row>
    <row r="65" spans="1:31" x14ac:dyDescent="0.25">
      <c r="A65" t="s">
        <v>956</v>
      </c>
      <c r="B65">
        <v>68394</v>
      </c>
      <c r="C65">
        <v>68052</v>
      </c>
      <c r="D65">
        <v>83058</v>
      </c>
      <c r="E65">
        <v>95838</v>
      </c>
      <c r="F65">
        <v>105849</v>
      </c>
      <c r="G65">
        <v>111786</v>
      </c>
      <c r="H65">
        <v>115974</v>
      </c>
      <c r="I65">
        <v>115320</v>
      </c>
      <c r="J65">
        <v>110553</v>
      </c>
      <c r="K65">
        <v>104958</v>
      </c>
      <c r="L65">
        <v>100497</v>
      </c>
      <c r="M65">
        <v>98901</v>
      </c>
      <c r="N65">
        <v>98550</v>
      </c>
      <c r="O65">
        <v>98994</v>
      </c>
      <c r="P65">
        <v>98847</v>
      </c>
      <c r="Q65">
        <v>104247</v>
      </c>
      <c r="R65">
        <v>109626</v>
      </c>
      <c r="S65">
        <v>115041</v>
      </c>
      <c r="T65">
        <v>120453</v>
      </c>
      <c r="U65">
        <v>126012</v>
      </c>
      <c r="V65">
        <v>131622</v>
      </c>
      <c r="W65">
        <v>137355</v>
      </c>
      <c r="X65">
        <v>142974</v>
      </c>
      <c r="Y65">
        <v>148506</v>
      </c>
      <c r="Z65">
        <v>154158</v>
      </c>
      <c r="AA65">
        <v>160161</v>
      </c>
      <c r="AB65">
        <v>166140</v>
      </c>
      <c r="AC65">
        <v>172509</v>
      </c>
      <c r="AD65">
        <v>178875</v>
      </c>
      <c r="AE65">
        <v>185550</v>
      </c>
    </row>
    <row r="66" spans="1:31" x14ac:dyDescent="0.25">
      <c r="A66" t="s">
        <v>957</v>
      </c>
      <c r="B66" s="39">
        <v>221328</v>
      </c>
      <c r="C66" s="39">
        <v>241161</v>
      </c>
      <c r="D66" s="39">
        <v>273591</v>
      </c>
      <c r="E66" s="39">
        <v>308226</v>
      </c>
      <c r="F66" s="39">
        <v>391170</v>
      </c>
      <c r="G66" s="39">
        <v>511107</v>
      </c>
      <c r="H66" s="39">
        <v>564513</v>
      </c>
      <c r="I66" s="39">
        <v>586482</v>
      </c>
      <c r="J66" s="39">
        <v>573774</v>
      </c>
      <c r="K66" s="39">
        <v>551025</v>
      </c>
      <c r="L66" s="39">
        <v>529902</v>
      </c>
      <c r="M66" s="39">
        <v>515031</v>
      </c>
      <c r="N66" s="39">
        <v>509952</v>
      </c>
      <c r="O66" s="39">
        <v>511473</v>
      </c>
      <c r="P66" s="39">
        <v>513261</v>
      </c>
      <c r="Q66" s="39">
        <v>511812</v>
      </c>
      <c r="R66" s="39">
        <v>510519</v>
      </c>
      <c r="S66" s="39">
        <v>509469</v>
      </c>
      <c r="T66" s="39">
        <v>508659</v>
      </c>
      <c r="U66" s="39">
        <v>507936</v>
      </c>
      <c r="V66" s="39">
        <v>507489</v>
      </c>
      <c r="W66" s="39">
        <v>507267</v>
      </c>
      <c r="X66" s="39">
        <v>506649</v>
      </c>
      <c r="Y66" s="39">
        <v>505713</v>
      </c>
      <c r="Z66" s="39">
        <v>504837</v>
      </c>
      <c r="AA66" s="39">
        <v>504423</v>
      </c>
      <c r="AB66" s="39">
        <v>504774</v>
      </c>
      <c r="AC66" s="39">
        <v>505311</v>
      </c>
      <c r="AD66" s="39">
        <v>506520</v>
      </c>
      <c r="AE66" s="39">
        <v>507957</v>
      </c>
    </row>
    <row r="67" spans="1:31" x14ac:dyDescent="0.25">
      <c r="A67" t="s">
        <v>958</v>
      </c>
      <c r="B67">
        <v>4128</v>
      </c>
      <c r="C67">
        <v>4944</v>
      </c>
      <c r="D67">
        <v>5286</v>
      </c>
      <c r="E67">
        <v>5595</v>
      </c>
      <c r="F67">
        <v>5793</v>
      </c>
      <c r="G67">
        <v>5763</v>
      </c>
      <c r="H67">
        <v>5652</v>
      </c>
      <c r="I67">
        <v>5325</v>
      </c>
      <c r="J67">
        <v>4893</v>
      </c>
      <c r="K67">
        <v>4467</v>
      </c>
      <c r="L67">
        <v>4134</v>
      </c>
      <c r="M67">
        <v>3945</v>
      </c>
      <c r="N67">
        <v>3822</v>
      </c>
      <c r="O67">
        <v>3738</v>
      </c>
      <c r="P67">
        <v>3645</v>
      </c>
      <c r="Q67">
        <v>3756</v>
      </c>
      <c r="R67">
        <v>3867</v>
      </c>
      <c r="S67">
        <v>3975</v>
      </c>
      <c r="T67">
        <v>4083</v>
      </c>
      <c r="U67">
        <v>4203</v>
      </c>
      <c r="V67">
        <v>4320</v>
      </c>
      <c r="W67">
        <v>4443</v>
      </c>
      <c r="X67">
        <v>4563</v>
      </c>
      <c r="Y67">
        <v>4677</v>
      </c>
      <c r="Z67">
        <v>4794</v>
      </c>
      <c r="AA67">
        <v>4911</v>
      </c>
      <c r="AB67">
        <v>5037</v>
      </c>
      <c r="AC67">
        <v>5166</v>
      </c>
      <c r="AD67">
        <v>5292</v>
      </c>
      <c r="AE67">
        <v>5433</v>
      </c>
    </row>
    <row r="68" spans="1:31" x14ac:dyDescent="0.25">
      <c r="A68" t="s">
        <v>959</v>
      </c>
      <c r="B68">
        <v>327</v>
      </c>
      <c r="C68">
        <v>288</v>
      </c>
      <c r="D68">
        <v>333</v>
      </c>
      <c r="E68">
        <v>345</v>
      </c>
      <c r="F68">
        <v>378</v>
      </c>
      <c r="G68">
        <v>402</v>
      </c>
      <c r="H68">
        <v>375</v>
      </c>
      <c r="I68">
        <v>360</v>
      </c>
      <c r="J68">
        <v>360</v>
      </c>
      <c r="K68">
        <v>378</v>
      </c>
      <c r="L68">
        <v>417</v>
      </c>
      <c r="M68">
        <v>480</v>
      </c>
      <c r="N68">
        <v>570</v>
      </c>
      <c r="O68">
        <v>687</v>
      </c>
      <c r="P68">
        <v>819</v>
      </c>
      <c r="Q68">
        <v>957</v>
      </c>
      <c r="R68">
        <v>1098</v>
      </c>
      <c r="S68">
        <v>1239</v>
      </c>
      <c r="T68">
        <v>1374</v>
      </c>
      <c r="U68">
        <v>1503</v>
      </c>
      <c r="V68">
        <v>1617</v>
      </c>
      <c r="W68">
        <v>1710</v>
      </c>
      <c r="X68">
        <v>1797</v>
      </c>
      <c r="Y68">
        <v>1875</v>
      </c>
      <c r="Z68">
        <v>1941</v>
      </c>
      <c r="AA68">
        <v>2001</v>
      </c>
      <c r="AB68">
        <v>2058</v>
      </c>
      <c r="AC68">
        <v>2109</v>
      </c>
      <c r="AD68">
        <v>2157</v>
      </c>
      <c r="AE68">
        <v>2205</v>
      </c>
    </row>
    <row r="70" spans="1:31" x14ac:dyDescent="0.25">
      <c r="A70" t="s">
        <v>931</v>
      </c>
      <c r="B70">
        <v>2021</v>
      </c>
      <c r="C70">
        <v>2022</v>
      </c>
      <c r="D70">
        <v>2023</v>
      </c>
      <c r="E70">
        <v>2024</v>
      </c>
      <c r="F70">
        <v>2025</v>
      </c>
      <c r="G70">
        <v>2026</v>
      </c>
      <c r="H70">
        <v>2027</v>
      </c>
      <c r="I70">
        <v>2028</v>
      </c>
      <c r="J70">
        <v>2029</v>
      </c>
      <c r="K70">
        <v>2030</v>
      </c>
      <c r="L70">
        <v>2031</v>
      </c>
      <c r="M70">
        <v>2032</v>
      </c>
      <c r="N70">
        <v>2033</v>
      </c>
      <c r="O70">
        <v>2034</v>
      </c>
      <c r="P70">
        <v>2035</v>
      </c>
      <c r="Q70">
        <v>2036</v>
      </c>
      <c r="R70">
        <v>2037</v>
      </c>
      <c r="S70">
        <v>2038</v>
      </c>
      <c r="T70">
        <v>2039</v>
      </c>
      <c r="U70">
        <v>2040</v>
      </c>
      <c r="V70">
        <v>2041</v>
      </c>
      <c r="W70">
        <v>2042</v>
      </c>
      <c r="X70">
        <v>2043</v>
      </c>
      <c r="Y70">
        <v>2044</v>
      </c>
      <c r="Z70">
        <v>2045</v>
      </c>
      <c r="AA70">
        <v>2046</v>
      </c>
      <c r="AB70">
        <v>2047</v>
      </c>
      <c r="AC70">
        <v>2048</v>
      </c>
      <c r="AD70">
        <v>2049</v>
      </c>
      <c r="AE70">
        <v>2050</v>
      </c>
    </row>
    <row r="71" spans="1:31" x14ac:dyDescent="0.25">
      <c r="A71" t="s">
        <v>960</v>
      </c>
      <c r="B71">
        <v>179255</v>
      </c>
      <c r="C71" s="39">
        <v>533061</v>
      </c>
      <c r="D71" s="39">
        <v>708961</v>
      </c>
      <c r="E71" s="39">
        <v>913356</v>
      </c>
      <c r="F71" s="39">
        <v>1279690</v>
      </c>
      <c r="G71" s="39">
        <v>1952210</v>
      </c>
      <c r="H71" s="39">
        <v>3081160</v>
      </c>
      <c r="I71" s="39">
        <v>4671550</v>
      </c>
      <c r="J71" s="39">
        <v>6369890</v>
      </c>
      <c r="K71" s="39">
        <v>7767060</v>
      </c>
      <c r="L71" s="39">
        <v>8789770</v>
      </c>
      <c r="M71" s="39">
        <v>9431470</v>
      </c>
      <c r="N71" s="39">
        <v>9850200</v>
      </c>
      <c r="O71" s="39">
        <v>10142800</v>
      </c>
      <c r="P71" s="39">
        <v>10399500</v>
      </c>
      <c r="Q71" s="39">
        <v>10538200</v>
      </c>
      <c r="R71" s="39">
        <v>10678600</v>
      </c>
      <c r="S71" s="39">
        <v>10827600</v>
      </c>
      <c r="T71" s="39">
        <v>10978100</v>
      </c>
      <c r="U71" s="39">
        <v>11123600</v>
      </c>
      <c r="V71" s="39">
        <v>11274000</v>
      </c>
      <c r="W71" s="39">
        <v>11429900</v>
      </c>
      <c r="X71" s="39">
        <v>11579600</v>
      </c>
      <c r="Y71" s="39">
        <v>11714100</v>
      </c>
      <c r="Z71" s="39">
        <v>11859000</v>
      </c>
      <c r="AA71" s="39">
        <v>12007700</v>
      </c>
      <c r="AB71" s="39">
        <v>12177900</v>
      </c>
      <c r="AC71" s="39">
        <v>12357400</v>
      </c>
      <c r="AD71" s="39">
        <v>12555700</v>
      </c>
      <c r="AE71" s="39">
        <v>12739700</v>
      </c>
    </row>
    <row r="72" spans="1:31" x14ac:dyDescent="0.25">
      <c r="A72" t="s">
        <v>961</v>
      </c>
      <c r="B72">
        <v>5125.75</v>
      </c>
      <c r="C72">
        <v>5813.34</v>
      </c>
      <c r="D72">
        <v>6094.45</v>
      </c>
      <c r="E72">
        <v>5980.64</v>
      </c>
      <c r="F72">
        <v>5847.48</v>
      </c>
      <c r="G72">
        <v>5710.01</v>
      </c>
      <c r="H72">
        <v>5472.75</v>
      </c>
      <c r="I72">
        <v>5098.3500000000004</v>
      </c>
      <c r="J72">
        <v>4716.99</v>
      </c>
      <c r="K72">
        <v>4454.26</v>
      </c>
      <c r="L72">
        <v>4332.96</v>
      </c>
      <c r="M72">
        <v>4388.53</v>
      </c>
      <c r="N72">
        <v>4570.5600000000004</v>
      </c>
      <c r="O72">
        <v>4870.9799999999996</v>
      </c>
      <c r="P72">
        <v>5202.38</v>
      </c>
      <c r="Q72">
        <v>5607.23</v>
      </c>
      <c r="R72">
        <v>6005.51</v>
      </c>
      <c r="S72">
        <v>6377.67</v>
      </c>
      <c r="T72">
        <v>6711.68</v>
      </c>
      <c r="U72">
        <v>7018.17</v>
      </c>
      <c r="V72">
        <v>7279.67</v>
      </c>
      <c r="W72">
        <v>7496.74</v>
      </c>
      <c r="X72">
        <v>7665.76</v>
      </c>
      <c r="Y72">
        <v>7791.09</v>
      </c>
      <c r="Z72">
        <v>7889.31</v>
      </c>
      <c r="AA72">
        <v>7966.74</v>
      </c>
      <c r="AB72">
        <v>8031.29</v>
      </c>
      <c r="AC72">
        <v>8090.72</v>
      </c>
      <c r="AD72">
        <v>8133.38</v>
      </c>
      <c r="AE72">
        <v>8181.79</v>
      </c>
    </row>
    <row r="73" spans="1:31" x14ac:dyDescent="0.25">
      <c r="A73" t="s">
        <v>962</v>
      </c>
      <c r="B73" s="39">
        <v>17154300</v>
      </c>
      <c r="C73" s="39">
        <v>17329100</v>
      </c>
      <c r="D73" s="39">
        <v>17485400</v>
      </c>
      <c r="E73" s="39">
        <v>17376000</v>
      </c>
      <c r="F73" s="39">
        <v>17003100</v>
      </c>
      <c r="G73" s="39">
        <v>16380800</v>
      </c>
      <c r="H73" s="39">
        <v>15348000</v>
      </c>
      <c r="I73" s="39">
        <v>13866200</v>
      </c>
      <c r="J73" s="39">
        <v>12286000</v>
      </c>
      <c r="K73" s="39">
        <v>10996100</v>
      </c>
      <c r="L73" s="39">
        <v>10067900</v>
      </c>
      <c r="M73" s="39">
        <v>9505110</v>
      </c>
      <c r="N73" s="39">
        <v>9193100</v>
      </c>
      <c r="O73" s="39">
        <v>9036090</v>
      </c>
      <c r="P73" s="39">
        <v>8908480</v>
      </c>
      <c r="Q73" s="39">
        <v>8869250</v>
      </c>
      <c r="R73" s="39">
        <v>8838430</v>
      </c>
      <c r="S73" s="39">
        <v>8812890</v>
      </c>
      <c r="T73" s="39">
        <v>8784090</v>
      </c>
      <c r="U73" s="39">
        <v>8775200</v>
      </c>
      <c r="V73" s="39">
        <v>8771720</v>
      </c>
      <c r="W73" s="39">
        <v>8766850</v>
      </c>
      <c r="X73" s="39">
        <v>8756970</v>
      </c>
      <c r="Y73" s="39">
        <v>8753660</v>
      </c>
      <c r="Z73" s="39">
        <v>8746100</v>
      </c>
      <c r="AA73" s="39">
        <v>8757410</v>
      </c>
      <c r="AB73" s="39">
        <v>8769190</v>
      </c>
      <c r="AC73" s="39">
        <v>8787610</v>
      </c>
      <c r="AD73" s="39">
        <v>8799560</v>
      </c>
      <c r="AE73" s="39">
        <v>8837860</v>
      </c>
    </row>
    <row r="74" spans="1:31" x14ac:dyDescent="0.25">
      <c r="A74" t="s">
        <v>963</v>
      </c>
      <c r="B74">
        <v>70431.8</v>
      </c>
      <c r="C74">
        <v>70177.899999999994</v>
      </c>
      <c r="D74">
        <v>86239.4</v>
      </c>
      <c r="E74">
        <v>99960.5</v>
      </c>
      <c r="F74">
        <v>112078</v>
      </c>
      <c r="G74">
        <v>121702</v>
      </c>
      <c r="H74">
        <v>126735</v>
      </c>
      <c r="I74">
        <v>126403</v>
      </c>
      <c r="J74">
        <v>122374</v>
      </c>
      <c r="K74">
        <v>118956</v>
      </c>
      <c r="L74">
        <v>117415</v>
      </c>
      <c r="M74">
        <v>118991</v>
      </c>
      <c r="N74">
        <v>122978</v>
      </c>
      <c r="O74">
        <v>128793</v>
      </c>
      <c r="P74">
        <v>134606</v>
      </c>
      <c r="Q74">
        <v>141960</v>
      </c>
      <c r="R74">
        <v>149284</v>
      </c>
      <c r="S74">
        <v>156658</v>
      </c>
      <c r="T74">
        <v>164030</v>
      </c>
      <c r="U74">
        <v>171601</v>
      </c>
      <c r="V74">
        <v>179241</v>
      </c>
      <c r="W74">
        <v>187047</v>
      </c>
      <c r="X74">
        <v>194695</v>
      </c>
      <c r="Y74">
        <v>202229</v>
      </c>
      <c r="Z74">
        <v>209927</v>
      </c>
      <c r="AA74">
        <v>218103</v>
      </c>
      <c r="AB74">
        <v>226245</v>
      </c>
      <c r="AC74">
        <v>234915</v>
      </c>
      <c r="AD74">
        <v>243585</v>
      </c>
      <c r="AE74">
        <v>252673</v>
      </c>
    </row>
    <row r="75" spans="1:31" x14ac:dyDescent="0.25">
      <c r="A75" t="s">
        <v>964</v>
      </c>
      <c r="B75">
        <v>74790.100000000006</v>
      </c>
      <c r="C75" s="39">
        <v>134765</v>
      </c>
      <c r="D75" s="39">
        <v>156411</v>
      </c>
      <c r="E75" s="39">
        <v>186166</v>
      </c>
      <c r="F75" s="39">
        <v>240589</v>
      </c>
      <c r="G75" s="39">
        <v>321098</v>
      </c>
      <c r="H75" s="39">
        <v>410092</v>
      </c>
      <c r="I75" s="39">
        <v>473522</v>
      </c>
      <c r="J75" s="39">
        <v>488370</v>
      </c>
      <c r="K75" s="39">
        <v>475519</v>
      </c>
      <c r="L75" s="39">
        <v>457281</v>
      </c>
      <c r="M75" s="39">
        <v>442201</v>
      </c>
      <c r="N75" s="39">
        <v>432116</v>
      </c>
      <c r="O75" s="39">
        <v>425937</v>
      </c>
      <c r="P75" s="39">
        <v>419923</v>
      </c>
      <c r="Q75" s="39">
        <v>419967</v>
      </c>
      <c r="R75" s="39">
        <v>420051</v>
      </c>
      <c r="S75" s="39">
        <v>420320</v>
      </c>
      <c r="T75" s="39">
        <v>420797</v>
      </c>
      <c r="U75" s="39">
        <v>421126</v>
      </c>
      <c r="V75" s="39">
        <v>421650</v>
      </c>
      <c r="W75" s="39">
        <v>422384</v>
      </c>
      <c r="X75" s="39">
        <v>422769</v>
      </c>
      <c r="Y75" s="39">
        <v>422728</v>
      </c>
      <c r="Z75" s="39">
        <v>422813</v>
      </c>
      <c r="AA75" s="39">
        <v>423141</v>
      </c>
      <c r="AB75" s="39">
        <v>424213</v>
      </c>
      <c r="AC75" s="39">
        <v>425420</v>
      </c>
      <c r="AD75" s="39">
        <v>427328</v>
      </c>
      <c r="AE75" s="39">
        <v>429138</v>
      </c>
    </row>
    <row r="76" spans="1:31" x14ac:dyDescent="0.25">
      <c r="A76" t="s">
        <v>965</v>
      </c>
      <c r="B76">
        <v>4251.05</v>
      </c>
      <c r="C76">
        <v>5099.21</v>
      </c>
      <c r="D76">
        <v>5488.75</v>
      </c>
      <c r="E76">
        <v>5837.75</v>
      </c>
      <c r="F76">
        <v>6134.7</v>
      </c>
      <c r="G76">
        <v>6275.49</v>
      </c>
      <c r="H76">
        <v>6178.43</v>
      </c>
      <c r="I76">
        <v>5838.08</v>
      </c>
      <c r="J76">
        <v>5416.55</v>
      </c>
      <c r="K76">
        <v>5065.0200000000004</v>
      </c>
      <c r="L76">
        <v>4831.6400000000003</v>
      </c>
      <c r="M76">
        <v>4747.8999999999996</v>
      </c>
      <c r="N76">
        <v>4772.03</v>
      </c>
      <c r="O76">
        <v>4866.38</v>
      </c>
      <c r="P76">
        <v>4964.6499999999996</v>
      </c>
      <c r="Q76">
        <v>5117.51</v>
      </c>
      <c r="R76">
        <v>5266.44</v>
      </c>
      <c r="S76">
        <v>5416.86</v>
      </c>
      <c r="T76">
        <v>5564.12</v>
      </c>
      <c r="U76">
        <v>5723.93</v>
      </c>
      <c r="V76">
        <v>5886.37</v>
      </c>
      <c r="W76">
        <v>6051.83</v>
      </c>
      <c r="X76">
        <v>6216.42</v>
      </c>
      <c r="Y76">
        <v>6369.4</v>
      </c>
      <c r="Z76">
        <v>6529.31</v>
      </c>
      <c r="AA76">
        <v>6689.46</v>
      </c>
      <c r="AB76">
        <v>6859.44</v>
      </c>
      <c r="AC76">
        <v>7037.44</v>
      </c>
      <c r="AD76">
        <v>7207.5</v>
      </c>
      <c r="AE76">
        <v>7398.52</v>
      </c>
    </row>
    <row r="77" spans="1:31" x14ac:dyDescent="0.25">
      <c r="A77" t="s">
        <v>966</v>
      </c>
      <c r="B77">
        <v>111.4</v>
      </c>
      <c r="C77">
        <v>162.51</v>
      </c>
      <c r="D77">
        <v>191.24799999999999</v>
      </c>
      <c r="E77">
        <v>210.161</v>
      </c>
      <c r="F77">
        <v>232.53800000000001</v>
      </c>
      <c r="G77">
        <v>253.517</v>
      </c>
      <c r="H77">
        <v>274.07600000000002</v>
      </c>
      <c r="I77">
        <v>292.50700000000001</v>
      </c>
      <c r="J77">
        <v>306.56599999999997</v>
      </c>
      <c r="K77">
        <v>328.14699999999999</v>
      </c>
      <c r="L77">
        <v>361.94900000000001</v>
      </c>
      <c r="M77">
        <v>413.65100000000001</v>
      </c>
      <c r="N77">
        <v>484.19299999999998</v>
      </c>
      <c r="O77">
        <v>573.17700000000002</v>
      </c>
      <c r="P77">
        <v>672.41499999999996</v>
      </c>
      <c r="Q77">
        <v>786.20299999999997</v>
      </c>
      <c r="R77">
        <v>904.68899999999996</v>
      </c>
      <c r="S77">
        <v>1023.51</v>
      </c>
      <c r="T77">
        <v>1139.1400000000001</v>
      </c>
      <c r="U77">
        <v>1246.27</v>
      </c>
      <c r="V77">
        <v>1345.43</v>
      </c>
      <c r="W77">
        <v>1423.96</v>
      </c>
      <c r="X77">
        <v>1501.53</v>
      </c>
      <c r="Y77">
        <v>1567.67</v>
      </c>
      <c r="Z77">
        <v>1627.15</v>
      </c>
      <c r="AA77">
        <v>1679.96</v>
      </c>
      <c r="AB77">
        <v>1729.93</v>
      </c>
      <c r="AC77">
        <v>1776.34</v>
      </c>
      <c r="AD77">
        <v>1821.45</v>
      </c>
      <c r="AE77">
        <v>1864.12</v>
      </c>
    </row>
    <row r="79" spans="1:31" x14ac:dyDescent="0.25">
      <c r="A79" t="s">
        <v>932</v>
      </c>
      <c r="B79" s="46">
        <f>B62/SUM(B$62:B$68)</f>
        <v>3.033326016030554E-2</v>
      </c>
      <c r="C79" s="46">
        <f t="shared" ref="C79:AE79" si="0">C62/SUM(C$62:C$68)</f>
        <v>5.2766391685674013E-2</v>
      </c>
      <c r="D79" s="32">
        <f>D62/SUM(D$62:D$68)</f>
        <v>6.7219202866146022E-2</v>
      </c>
      <c r="E79" s="32">
        <f t="shared" si="0"/>
        <v>8.1356025577921265E-2</v>
      </c>
      <c r="F79" s="32">
        <f t="shared" si="0"/>
        <v>0.111576525728443</v>
      </c>
      <c r="G79" s="32">
        <f t="shared" si="0"/>
        <v>0.16539323866789951</v>
      </c>
      <c r="H79" s="32">
        <f t="shared" si="0"/>
        <v>0.22349046925684773</v>
      </c>
      <c r="I79" s="32">
        <f t="shared" si="0"/>
        <v>0.30215824933636859</v>
      </c>
      <c r="J79" s="32">
        <f t="shared" si="0"/>
        <v>0.38822445527250771</v>
      </c>
      <c r="K79" s="32">
        <f t="shared" si="0"/>
        <v>0.46471512708056256</v>
      </c>
      <c r="L79" s="32">
        <f t="shared" si="0"/>
        <v>0.52390541896488552</v>
      </c>
      <c r="M79" s="32">
        <f t="shared" si="0"/>
        <v>0.56311618466524038</v>
      </c>
      <c r="N79" s="32">
        <f t="shared" si="0"/>
        <v>0.59283889174087123</v>
      </c>
      <c r="O79" s="32">
        <f t="shared" si="0"/>
        <v>0.61688338985873425</v>
      </c>
      <c r="P79" s="32">
        <f t="shared" si="0"/>
        <v>0.63960120203362081</v>
      </c>
      <c r="Q79" s="32">
        <f t="shared" si="0"/>
        <v>0.64275889902445826</v>
      </c>
      <c r="R79" s="32">
        <f t="shared" si="0"/>
        <v>0.64574438602662587</v>
      </c>
      <c r="S79" s="32">
        <f t="shared" si="0"/>
        <v>0.64873715949900113</v>
      </c>
      <c r="T79" s="32">
        <f t="shared" si="0"/>
        <v>0.65177261335995351</v>
      </c>
      <c r="U79" s="32">
        <f t="shared" si="0"/>
        <v>0.65429418659571315</v>
      </c>
      <c r="V79" s="32">
        <f t="shared" si="0"/>
        <v>0.65675169658354271</v>
      </c>
      <c r="W79" s="32">
        <f t="shared" si="0"/>
        <v>0.65927996465141303</v>
      </c>
      <c r="X79" s="32">
        <f t="shared" si="0"/>
        <v>0.66178080420779128</v>
      </c>
      <c r="Y79" s="32">
        <f t="shared" si="0"/>
        <v>0.66389140789396761</v>
      </c>
      <c r="Z79" s="32">
        <f t="shared" si="0"/>
        <v>0.66621488869544898</v>
      </c>
      <c r="AA79" s="32">
        <f t="shared" si="0"/>
        <v>0.66818574520894625</v>
      </c>
      <c r="AB79" s="32">
        <f t="shared" si="0"/>
        <v>0.6704236336001389</v>
      </c>
      <c r="AC79" s="32">
        <f t="shared" si="0"/>
        <v>0.67261794700303978</v>
      </c>
      <c r="AD79" s="32">
        <f t="shared" si="0"/>
        <v>0.67515134039946911</v>
      </c>
      <c r="AE79" s="32">
        <f t="shared" si="0"/>
        <v>0.67691915148896309</v>
      </c>
    </row>
    <row r="80" spans="1:31" x14ac:dyDescent="0.25">
      <c r="A80" t="s">
        <v>933</v>
      </c>
      <c r="B80" s="46">
        <f>B66/SUM(B$62:B$68)</f>
        <v>1.2655826956520297E-2</v>
      </c>
      <c r="C80" s="46">
        <f t="shared" ref="C80:AE80" si="1">C66/SUM(C$62:C$68)</f>
        <v>1.3339954236336146E-2</v>
      </c>
      <c r="D80" s="32">
        <f t="shared" si="1"/>
        <v>1.4829788431148653E-2</v>
      </c>
      <c r="E80" s="32">
        <f t="shared" si="1"/>
        <v>1.6582490636013993E-2</v>
      </c>
      <c r="F80" s="32">
        <f t="shared" si="1"/>
        <v>2.0976905937209245E-2</v>
      </c>
      <c r="G80" s="32">
        <f t="shared" si="1"/>
        <v>2.7203715622181067E-2</v>
      </c>
      <c r="H80" s="32">
        <f t="shared" si="1"/>
        <v>2.9745808032194919E-2</v>
      </c>
      <c r="I80" s="32">
        <f t="shared" si="1"/>
        <v>3.0627599933510219E-2</v>
      </c>
      <c r="J80" s="32">
        <f t="shared" si="1"/>
        <v>2.9764585593142528E-2</v>
      </c>
      <c r="K80" s="32">
        <f t="shared" si="1"/>
        <v>2.8451045613682897E-2</v>
      </c>
      <c r="L80" s="32">
        <f t="shared" si="1"/>
        <v>2.7255714317163351E-2</v>
      </c>
      <c r="M80" s="32">
        <f t="shared" si="1"/>
        <v>2.640190549794021E-2</v>
      </c>
      <c r="N80" s="32">
        <f t="shared" si="1"/>
        <v>2.6007086629191857E-2</v>
      </c>
      <c r="O80" s="32">
        <f t="shared" si="1"/>
        <v>2.5905334126556188E-2</v>
      </c>
      <c r="P80" s="32">
        <f t="shared" si="1"/>
        <v>2.5826634612302595E-2</v>
      </c>
      <c r="Q80" s="32">
        <f t="shared" si="1"/>
        <v>2.5615064948532343E-2</v>
      </c>
      <c r="R80" s="32">
        <f t="shared" si="1"/>
        <v>2.5400838171585855E-2</v>
      </c>
      <c r="S80" s="32">
        <f t="shared" si="1"/>
        <v>2.5183553303677709E-2</v>
      </c>
      <c r="T80" s="32">
        <f t="shared" si="1"/>
        <v>2.4982668626345898E-2</v>
      </c>
      <c r="U80" s="32">
        <f t="shared" si="1"/>
        <v>2.4770774411004292E-2</v>
      </c>
      <c r="V80" s="32">
        <f t="shared" si="1"/>
        <v>2.4562557980388346E-2</v>
      </c>
      <c r="W80" s="32">
        <f t="shared" si="1"/>
        <v>2.4363005014120222E-2</v>
      </c>
      <c r="X80" s="32">
        <f t="shared" si="1"/>
        <v>2.4161256065421934E-2</v>
      </c>
      <c r="Y80" s="32">
        <f t="shared" si="1"/>
        <v>2.3957878045076035E-2</v>
      </c>
      <c r="Z80" s="32">
        <f t="shared" si="1"/>
        <v>2.3752784384046471E-2</v>
      </c>
      <c r="AA80" s="32">
        <f t="shared" si="1"/>
        <v>2.3546262000624013E-2</v>
      </c>
      <c r="AB80" s="32">
        <f t="shared" si="1"/>
        <v>2.3353766155318686E-2</v>
      </c>
      <c r="AC80" s="32">
        <f t="shared" si="1"/>
        <v>2.3155828274836698E-2</v>
      </c>
      <c r="AD80" s="32">
        <f t="shared" si="1"/>
        <v>2.2978354382912871E-2</v>
      </c>
      <c r="AE80" s="32">
        <f t="shared" si="1"/>
        <v>2.2802051873582804E-2</v>
      </c>
    </row>
    <row r="81" spans="1:31" x14ac:dyDescent="0.25">
      <c r="A81" t="s">
        <v>934</v>
      </c>
      <c r="B81" s="40">
        <f t="shared" ref="B81:AE81" si="2">SUM(B79:B80)</f>
        <v>4.2989087116825836E-2</v>
      </c>
      <c r="C81" s="40">
        <f t="shared" si="2"/>
        <v>6.610634592201016E-2</v>
      </c>
      <c r="D81" s="40">
        <f t="shared" si="2"/>
        <v>8.2048991297294677E-2</v>
      </c>
      <c r="E81" s="40">
        <f t="shared" si="2"/>
        <v>9.7938516213935262E-2</v>
      </c>
      <c r="F81" s="40">
        <f t="shared" si="2"/>
        <v>0.13255343166565225</v>
      </c>
      <c r="G81" s="40">
        <f t="shared" si="2"/>
        <v>0.19259695429008059</v>
      </c>
      <c r="H81" s="40">
        <f t="shared" si="2"/>
        <v>0.25323627728904263</v>
      </c>
      <c r="I81" s="40">
        <f t="shared" si="2"/>
        <v>0.33278584926987881</v>
      </c>
      <c r="J81" s="40">
        <f t="shared" si="2"/>
        <v>0.41798904086565025</v>
      </c>
      <c r="K81" s="40">
        <f t="shared" si="2"/>
        <v>0.49316617269424545</v>
      </c>
      <c r="L81" s="40">
        <f t="shared" si="2"/>
        <v>0.55116113328204885</v>
      </c>
      <c r="M81" s="40">
        <f t="shared" si="2"/>
        <v>0.58951809016318057</v>
      </c>
      <c r="N81" s="40">
        <f t="shared" si="2"/>
        <v>0.61884597837006305</v>
      </c>
      <c r="O81" s="40">
        <f t="shared" si="2"/>
        <v>0.64278872398529041</v>
      </c>
      <c r="P81" s="40">
        <f t="shared" si="2"/>
        <v>0.66542783664592342</v>
      </c>
      <c r="Q81" s="40">
        <f t="shared" si="2"/>
        <v>0.66837396397299065</v>
      </c>
      <c r="R81" s="40">
        <f t="shared" si="2"/>
        <v>0.67114522419821177</v>
      </c>
      <c r="S81" s="40">
        <f t="shared" si="2"/>
        <v>0.67392071280267885</v>
      </c>
      <c r="T81" s="40">
        <f t="shared" si="2"/>
        <v>0.67675528198629942</v>
      </c>
      <c r="U81" s="40">
        <f t="shared" si="2"/>
        <v>0.67906496100671743</v>
      </c>
      <c r="V81" s="40">
        <f t="shared" si="2"/>
        <v>0.68131425456393102</v>
      </c>
      <c r="W81" s="40">
        <f t="shared" si="2"/>
        <v>0.68364296966553328</v>
      </c>
      <c r="X81" s="40">
        <f t="shared" si="2"/>
        <v>0.68594206027321325</v>
      </c>
      <c r="Y81" s="40">
        <f t="shared" si="2"/>
        <v>0.6878492859390436</v>
      </c>
      <c r="Z81" s="40">
        <f t="shared" si="2"/>
        <v>0.68996767307949547</v>
      </c>
      <c r="AA81" s="40">
        <f t="shared" si="2"/>
        <v>0.69173200720957029</v>
      </c>
      <c r="AB81" s="40">
        <f t="shared" si="2"/>
        <v>0.6937773997554576</v>
      </c>
      <c r="AC81" s="40">
        <f t="shared" si="2"/>
        <v>0.69577377527787654</v>
      </c>
      <c r="AD81" s="40">
        <f t="shared" si="2"/>
        <v>0.69812969478238196</v>
      </c>
      <c r="AE81" s="40">
        <f t="shared" si="2"/>
        <v>0.69972120336254584</v>
      </c>
    </row>
    <row r="83" spans="1:31" x14ac:dyDescent="0.25">
      <c r="A83" t="s">
        <v>932</v>
      </c>
      <c r="B83" s="32">
        <f>B71/SUM(B71:B77)</f>
        <v>1.0250016166555022E-2</v>
      </c>
      <c r="C83" s="32">
        <f t="shared" ref="C83:AE83" si="3">C71/SUM(C71:C77)</f>
        <v>2.9486432299373585E-2</v>
      </c>
      <c r="D83" s="32">
        <f t="shared" si="3"/>
        <v>3.8428599358307218E-2</v>
      </c>
      <c r="E83" s="32">
        <f t="shared" si="3"/>
        <v>4.913815504905171E-2</v>
      </c>
      <c r="F83" s="32">
        <f t="shared" si="3"/>
        <v>6.8624652951432871E-2</v>
      </c>
      <c r="G83" s="32">
        <f t="shared" si="3"/>
        <v>0.10390701015489053</v>
      </c>
      <c r="H83" s="32">
        <f t="shared" si="3"/>
        <v>0.16235505562662034</v>
      </c>
      <c r="I83" s="32">
        <f t="shared" si="3"/>
        <v>0.243959132876191</v>
      </c>
      <c r="J83" s="32">
        <f t="shared" si="3"/>
        <v>0.33043863217900726</v>
      </c>
      <c r="K83" s="32">
        <f t="shared" si="3"/>
        <v>0.40103611965445884</v>
      </c>
      <c r="L83" s="32">
        <f t="shared" si="3"/>
        <v>0.45210464865222721</v>
      </c>
      <c r="M83" s="32">
        <f t="shared" si="3"/>
        <v>0.48348358430941107</v>
      </c>
      <c r="N83" s="32">
        <f t="shared" si="3"/>
        <v>0.50235052476255049</v>
      </c>
      <c r="O83" s="32">
        <f t="shared" si="3"/>
        <v>0.51371736650878386</v>
      </c>
      <c r="P83" s="32">
        <f t="shared" si="3"/>
        <v>0.52328876680147196</v>
      </c>
      <c r="Q83" s="32">
        <f t="shared" si="3"/>
        <v>0.5274139983199243</v>
      </c>
      <c r="R83" s="32">
        <f t="shared" si="3"/>
        <v>0.53131218134149727</v>
      </c>
      <c r="S83" s="32">
        <f t="shared" si="3"/>
        <v>0.53521734584431013</v>
      </c>
      <c r="T83" s="32">
        <f t="shared" si="3"/>
        <v>0.53918797166736332</v>
      </c>
      <c r="U83" s="32">
        <f t="shared" si="3"/>
        <v>0.54246868704768381</v>
      </c>
      <c r="V83" s="32">
        <f t="shared" si="3"/>
        <v>0.54566251259436049</v>
      </c>
      <c r="W83" s="32">
        <f t="shared" si="3"/>
        <v>0.54895613653351705</v>
      </c>
      <c r="X83" s="32">
        <f t="shared" si="3"/>
        <v>0.55221371237589789</v>
      </c>
      <c r="Y83" s="32">
        <f t="shared" si="3"/>
        <v>0.55494850100081938</v>
      </c>
      <c r="Z83" s="32">
        <f t="shared" si="3"/>
        <v>0.55796855823602176</v>
      </c>
      <c r="AA83" s="32">
        <f t="shared" si="3"/>
        <v>0.56051317132992595</v>
      </c>
      <c r="AB83" s="32">
        <f t="shared" si="3"/>
        <v>0.56342208629735013</v>
      </c>
      <c r="AC83" s="32">
        <f t="shared" si="3"/>
        <v>0.56627525956936753</v>
      </c>
      <c r="AD83" s="32">
        <f t="shared" si="3"/>
        <v>0.56959166169886499</v>
      </c>
      <c r="AE83" s="32">
        <f t="shared" si="3"/>
        <v>0.571881561798261</v>
      </c>
    </row>
    <row r="84" spans="1:31" x14ac:dyDescent="0.25">
      <c r="A84" t="s">
        <v>933</v>
      </c>
      <c r="B84" s="32">
        <f>B75/SUM(B71:B77)</f>
        <v>4.2765877331079572E-3</v>
      </c>
      <c r="C84" s="32">
        <f t="shared" ref="C84:AE84" si="4">C75/SUM(C71:C77)</f>
        <v>7.4545672049260428E-3</v>
      </c>
      <c r="D84" s="32">
        <f t="shared" si="4"/>
        <v>8.4781189010850952E-3</v>
      </c>
      <c r="E84" s="32">
        <f t="shared" si="4"/>
        <v>1.0015649727884593E-2</v>
      </c>
      <c r="F84" s="32">
        <f t="shared" si="4"/>
        <v>1.290182515213238E-2</v>
      </c>
      <c r="G84" s="32">
        <f t="shared" si="4"/>
        <v>1.7090545149709833E-2</v>
      </c>
      <c r="H84" s="32">
        <f t="shared" si="4"/>
        <v>2.1608910109190041E-2</v>
      </c>
      <c r="I84" s="32">
        <f t="shared" si="4"/>
        <v>2.4728412736200987E-2</v>
      </c>
      <c r="J84" s="32">
        <f t="shared" si="4"/>
        <v>2.533423886397752E-2</v>
      </c>
      <c r="K84" s="32">
        <f t="shared" si="4"/>
        <v>2.45524425692564E-2</v>
      </c>
      <c r="L84" s="32">
        <f t="shared" si="4"/>
        <v>2.3520395396050081E-2</v>
      </c>
      <c r="M84" s="32">
        <f t="shared" si="4"/>
        <v>2.2668462547747688E-2</v>
      </c>
      <c r="N84" s="32">
        <f t="shared" si="4"/>
        <v>2.2037491559389073E-2</v>
      </c>
      <c r="O84" s="32">
        <f t="shared" si="4"/>
        <v>2.1573060095698614E-2</v>
      </c>
      <c r="P84" s="32">
        <f t="shared" si="4"/>
        <v>2.1129957096165632E-2</v>
      </c>
      <c r="Q84" s="32">
        <f t="shared" si="4"/>
        <v>2.1018435276652907E-2</v>
      </c>
      <c r="R84" s="32">
        <f t="shared" si="4"/>
        <v>2.0899576075953517E-2</v>
      </c>
      <c r="S84" s="32">
        <f t="shared" si="4"/>
        <v>2.0776769995685139E-2</v>
      </c>
      <c r="T84" s="32">
        <f t="shared" si="4"/>
        <v>2.0667390615289667E-2</v>
      </c>
      <c r="U84" s="32">
        <f t="shared" si="4"/>
        <v>2.0537206327236046E-2</v>
      </c>
      <c r="V84" s="32">
        <f t="shared" si="4"/>
        <v>2.0407894131223354E-2</v>
      </c>
      <c r="W84" s="32">
        <f t="shared" si="4"/>
        <v>2.028629198624424E-2</v>
      </c>
      <c r="X84" s="32">
        <f t="shared" si="4"/>
        <v>2.0161217914906038E-2</v>
      </c>
      <c r="Y84" s="32">
        <f t="shared" si="4"/>
        <v>2.0026486877444648E-2</v>
      </c>
      <c r="Z84" s="32">
        <f t="shared" si="4"/>
        <v>1.9893444642334689E-2</v>
      </c>
      <c r="AA84" s="32">
        <f t="shared" si="4"/>
        <v>1.9752001118425358E-2</v>
      </c>
      <c r="AB84" s="32">
        <f t="shared" si="4"/>
        <v>1.9626616534415438E-2</v>
      </c>
      <c r="AC84" s="32">
        <f t="shared" si="4"/>
        <v>1.9494782148833923E-2</v>
      </c>
      <c r="AD84" s="32">
        <f t="shared" si="4"/>
        <v>1.9385814061378702E-2</v>
      </c>
      <c r="AE84" s="32">
        <f t="shared" si="4"/>
        <v>1.9263884523731498E-2</v>
      </c>
    </row>
    <row r="85" spans="1:31" x14ac:dyDescent="0.25">
      <c r="A85" t="s">
        <v>934</v>
      </c>
      <c r="B85" s="40">
        <f>SUM(B83:B84)</f>
        <v>1.4526603899662979E-2</v>
      </c>
      <c r="C85" s="40">
        <f t="shared" ref="C85:AE85" si="5">SUM(C83:C84)</f>
        <v>3.6940999504299625E-2</v>
      </c>
      <c r="D85" s="40">
        <f t="shared" si="5"/>
        <v>4.6906718259392313E-2</v>
      </c>
      <c r="E85" s="40">
        <f t="shared" si="5"/>
        <v>5.9153804776936304E-2</v>
      </c>
      <c r="F85" s="40">
        <f t="shared" si="5"/>
        <v>8.1526478103565253E-2</v>
      </c>
      <c r="G85" s="40">
        <f t="shared" si="5"/>
        <v>0.12099755530460035</v>
      </c>
      <c r="H85" s="40">
        <f t="shared" si="5"/>
        <v>0.18396396573581036</v>
      </c>
      <c r="I85" s="40">
        <f t="shared" si="5"/>
        <v>0.268687545612392</v>
      </c>
      <c r="J85" s="40">
        <f t="shared" si="5"/>
        <v>0.35577287104298477</v>
      </c>
      <c r="K85" s="40">
        <f t="shared" si="5"/>
        <v>0.42558856222371522</v>
      </c>
      <c r="L85" s="40">
        <f t="shared" si="5"/>
        <v>0.47562504404827732</v>
      </c>
      <c r="M85" s="40">
        <f t="shared" si="5"/>
        <v>0.50615204685715875</v>
      </c>
      <c r="N85" s="40">
        <f t="shared" si="5"/>
        <v>0.52438801632193954</v>
      </c>
      <c r="O85" s="40">
        <f t="shared" si="5"/>
        <v>0.53529042660448245</v>
      </c>
      <c r="P85" s="40">
        <f t="shared" si="5"/>
        <v>0.54441872389763757</v>
      </c>
      <c r="Q85" s="40">
        <f t="shared" si="5"/>
        <v>0.54843243359657723</v>
      </c>
      <c r="R85" s="40">
        <f t="shared" si="5"/>
        <v>0.55221175741745077</v>
      </c>
      <c r="S85" s="40">
        <f t="shared" si="5"/>
        <v>0.55599411583999525</v>
      </c>
      <c r="T85" s="40">
        <f t="shared" si="5"/>
        <v>0.55985536228265298</v>
      </c>
      <c r="U85" s="40">
        <f t="shared" si="5"/>
        <v>0.5630058933749198</v>
      </c>
      <c r="V85" s="40">
        <f t="shared" si="5"/>
        <v>0.56607040672558384</v>
      </c>
      <c r="W85" s="40">
        <f t="shared" si="5"/>
        <v>0.56924242851976126</v>
      </c>
      <c r="X85" s="40">
        <f t="shared" si="5"/>
        <v>0.57237493029080388</v>
      </c>
      <c r="Y85" s="40">
        <f t="shared" si="5"/>
        <v>0.57497498787826407</v>
      </c>
      <c r="Z85" s="40">
        <f t="shared" si="5"/>
        <v>0.57786200287835643</v>
      </c>
      <c r="AA85" s="40">
        <f t="shared" si="5"/>
        <v>0.5802651724483513</v>
      </c>
      <c r="AB85" s="40">
        <f t="shared" si="5"/>
        <v>0.58304870283176558</v>
      </c>
      <c r="AC85" s="40">
        <f t="shared" si="5"/>
        <v>0.58577004171820146</v>
      </c>
      <c r="AD85" s="40">
        <f t="shared" si="5"/>
        <v>0.58897747576024373</v>
      </c>
      <c r="AE85" s="40">
        <f t="shared" si="5"/>
        <v>0.59114544632199251</v>
      </c>
    </row>
    <row r="86" spans="1:31" x14ac:dyDescent="0.25"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</row>
    <row r="87" spans="1:31" x14ac:dyDescent="0.25">
      <c r="A87" s="1" t="s">
        <v>967</v>
      </c>
      <c r="B87" t="s">
        <v>968</v>
      </c>
    </row>
    <row r="89" spans="1:31" x14ac:dyDescent="0.25">
      <c r="B89" t="s">
        <v>976</v>
      </c>
      <c r="C89" t="s">
        <v>977</v>
      </c>
    </row>
    <row r="90" spans="1:31" x14ac:dyDescent="0.25">
      <c r="A90">
        <v>2021</v>
      </c>
      <c r="B90" s="47">
        <v>0.01</v>
      </c>
      <c r="C90" s="44">
        <f>B94/SUM(B94:B100)</f>
        <v>1.0567375886524823E-2</v>
      </c>
    </row>
    <row r="91" spans="1:31" x14ac:dyDescent="0.25">
      <c r="A91">
        <v>2022</v>
      </c>
      <c r="B91" s="47">
        <v>0.02</v>
      </c>
      <c r="C91" s="44">
        <f>C94/SUM(C94:C100)</f>
        <v>1.6308663341138147E-2</v>
      </c>
    </row>
    <row r="93" spans="1:31" x14ac:dyDescent="0.25">
      <c r="A93" t="s">
        <v>931</v>
      </c>
      <c r="B93">
        <v>2021</v>
      </c>
      <c r="C93">
        <v>2022</v>
      </c>
      <c r="D93">
        <v>2023</v>
      </c>
      <c r="E93">
        <v>2024</v>
      </c>
      <c r="F93">
        <v>2025</v>
      </c>
      <c r="G93">
        <v>2026</v>
      </c>
      <c r="H93">
        <v>2027</v>
      </c>
      <c r="I93">
        <v>2028</v>
      </c>
      <c r="J93">
        <v>2029</v>
      </c>
      <c r="K93">
        <v>2030</v>
      </c>
      <c r="L93">
        <v>2031</v>
      </c>
      <c r="M93">
        <v>2032</v>
      </c>
      <c r="N93">
        <v>2033</v>
      </c>
      <c r="O93">
        <v>2034</v>
      </c>
      <c r="P93">
        <v>2035</v>
      </c>
      <c r="Q93">
        <v>2036</v>
      </c>
      <c r="R93">
        <v>2037</v>
      </c>
      <c r="S93">
        <v>2038</v>
      </c>
      <c r="T93">
        <v>2039</v>
      </c>
      <c r="U93">
        <v>2040</v>
      </c>
      <c r="V93">
        <v>2041</v>
      </c>
      <c r="W93">
        <v>2042</v>
      </c>
      <c r="X93">
        <v>2043</v>
      </c>
      <c r="Y93">
        <v>2044</v>
      </c>
      <c r="Z93">
        <v>2045</v>
      </c>
      <c r="AA93">
        <v>2046</v>
      </c>
      <c r="AB93">
        <v>2047</v>
      </c>
      <c r="AC93">
        <v>2048</v>
      </c>
      <c r="AD93">
        <v>2049</v>
      </c>
      <c r="AE93">
        <v>2050</v>
      </c>
    </row>
    <row r="94" spans="1:31" x14ac:dyDescent="0.25">
      <c r="A94" t="s">
        <v>969</v>
      </c>
      <c r="B94">
        <v>1341</v>
      </c>
      <c r="C94">
        <v>2403</v>
      </c>
      <c r="D94">
        <v>8448</v>
      </c>
      <c r="E94">
        <v>16236</v>
      </c>
      <c r="F94">
        <v>25251</v>
      </c>
      <c r="G94">
        <v>37533</v>
      </c>
      <c r="H94">
        <v>54609</v>
      </c>
      <c r="I94">
        <v>70872</v>
      </c>
      <c r="J94">
        <v>87666</v>
      </c>
      <c r="K94">
        <v>101334</v>
      </c>
      <c r="L94">
        <v>101784</v>
      </c>
      <c r="M94">
        <v>102861</v>
      </c>
      <c r="N94">
        <v>69453</v>
      </c>
      <c r="O94">
        <v>73293</v>
      </c>
      <c r="P94">
        <v>77598</v>
      </c>
      <c r="Q94">
        <v>81168</v>
      </c>
      <c r="R94">
        <v>84807</v>
      </c>
      <c r="S94">
        <v>88116</v>
      </c>
      <c r="T94">
        <v>90855</v>
      </c>
      <c r="U94">
        <v>92955</v>
      </c>
      <c r="V94">
        <v>94524</v>
      </c>
      <c r="W94">
        <v>95562</v>
      </c>
      <c r="X94">
        <v>96252</v>
      </c>
      <c r="Y94">
        <v>96645</v>
      </c>
      <c r="Z94">
        <v>96918</v>
      </c>
      <c r="AA94">
        <v>97446</v>
      </c>
      <c r="AB94">
        <v>97485</v>
      </c>
      <c r="AC94">
        <v>97509</v>
      </c>
      <c r="AD94">
        <v>97443</v>
      </c>
      <c r="AE94">
        <v>97356</v>
      </c>
    </row>
    <row r="95" spans="1:31" x14ac:dyDescent="0.25">
      <c r="A95" t="s">
        <v>970</v>
      </c>
      <c r="B95">
        <v>93</v>
      </c>
      <c r="C95">
        <v>180</v>
      </c>
      <c r="D95">
        <v>165</v>
      </c>
      <c r="E95">
        <v>147</v>
      </c>
      <c r="F95">
        <v>111</v>
      </c>
      <c r="G95">
        <v>93</v>
      </c>
      <c r="H95">
        <v>81</v>
      </c>
      <c r="I95">
        <v>57</v>
      </c>
      <c r="J95">
        <v>42</v>
      </c>
      <c r="K95">
        <v>33</v>
      </c>
      <c r="L95">
        <v>30</v>
      </c>
      <c r="M95">
        <v>24</v>
      </c>
      <c r="N95">
        <v>33</v>
      </c>
      <c r="O95">
        <v>27</v>
      </c>
      <c r="P95">
        <v>24</v>
      </c>
      <c r="Q95">
        <v>21</v>
      </c>
      <c r="R95">
        <v>18</v>
      </c>
      <c r="S95">
        <v>15</v>
      </c>
      <c r="T95">
        <v>12</v>
      </c>
      <c r="U95">
        <v>12</v>
      </c>
      <c r="V95">
        <v>9</v>
      </c>
      <c r="W95">
        <v>9</v>
      </c>
      <c r="X95">
        <v>9</v>
      </c>
      <c r="Y95">
        <v>6</v>
      </c>
      <c r="Z95">
        <v>6</v>
      </c>
      <c r="AA95">
        <v>6</v>
      </c>
      <c r="AB95">
        <v>6</v>
      </c>
      <c r="AC95">
        <v>6</v>
      </c>
      <c r="AD95">
        <v>6</v>
      </c>
      <c r="AE95">
        <v>6</v>
      </c>
    </row>
    <row r="96" spans="1:31" x14ac:dyDescent="0.25">
      <c r="A96" t="s">
        <v>971</v>
      </c>
      <c r="B96">
        <v>28122</v>
      </c>
      <c r="C96">
        <v>34467</v>
      </c>
      <c r="D96">
        <v>33903</v>
      </c>
      <c r="E96">
        <v>33543</v>
      </c>
      <c r="F96">
        <v>32439</v>
      </c>
      <c r="G96">
        <v>30276</v>
      </c>
      <c r="H96">
        <v>26826</v>
      </c>
      <c r="I96">
        <v>23427</v>
      </c>
      <c r="J96">
        <v>19773</v>
      </c>
      <c r="K96">
        <v>16725</v>
      </c>
      <c r="L96">
        <v>16722</v>
      </c>
      <c r="M96">
        <v>16527</v>
      </c>
      <c r="N96">
        <v>24450</v>
      </c>
      <c r="O96">
        <v>23589</v>
      </c>
      <c r="P96">
        <v>22650</v>
      </c>
      <c r="Q96">
        <v>21735</v>
      </c>
      <c r="R96">
        <v>20889</v>
      </c>
      <c r="S96">
        <v>20061</v>
      </c>
      <c r="T96">
        <v>19317</v>
      </c>
      <c r="U96">
        <v>18732</v>
      </c>
      <c r="V96">
        <v>18285</v>
      </c>
      <c r="W96">
        <v>17898</v>
      </c>
      <c r="X96">
        <v>17637</v>
      </c>
      <c r="Y96">
        <v>17337</v>
      </c>
      <c r="Z96">
        <v>17118</v>
      </c>
      <c r="AA96">
        <v>16800</v>
      </c>
      <c r="AB96">
        <v>16620</v>
      </c>
      <c r="AC96">
        <v>16404</v>
      </c>
      <c r="AD96">
        <v>16236</v>
      </c>
      <c r="AE96">
        <v>16023</v>
      </c>
    </row>
    <row r="97" spans="1:31" x14ac:dyDescent="0.25">
      <c r="A97" t="s">
        <v>972</v>
      </c>
      <c r="B97">
        <v>97344</v>
      </c>
      <c r="C97">
        <v>110283</v>
      </c>
      <c r="D97">
        <v>114387</v>
      </c>
      <c r="E97">
        <v>112407</v>
      </c>
      <c r="F97">
        <v>107904</v>
      </c>
      <c r="G97">
        <v>100251</v>
      </c>
      <c r="H97">
        <v>88470</v>
      </c>
      <c r="I97">
        <v>77025</v>
      </c>
      <c r="J97">
        <v>64908</v>
      </c>
      <c r="K97">
        <v>54978</v>
      </c>
      <c r="L97">
        <v>54813</v>
      </c>
      <c r="M97">
        <v>54201</v>
      </c>
      <c r="N97">
        <v>80094</v>
      </c>
      <c r="O97">
        <v>77343</v>
      </c>
      <c r="P97">
        <v>74106</v>
      </c>
      <c r="Q97">
        <v>71430</v>
      </c>
      <c r="R97">
        <v>68535</v>
      </c>
      <c r="S97">
        <v>65793</v>
      </c>
      <c r="T97">
        <v>63441</v>
      </c>
      <c r="U97">
        <v>61494</v>
      </c>
      <c r="V97">
        <v>59859</v>
      </c>
      <c r="W97">
        <v>58650</v>
      </c>
      <c r="X97">
        <v>57576</v>
      </c>
      <c r="Y97">
        <v>56826</v>
      </c>
      <c r="Z97">
        <v>56070</v>
      </c>
      <c r="AA97">
        <v>55170</v>
      </c>
      <c r="AB97">
        <v>54561</v>
      </c>
      <c r="AC97">
        <v>54003</v>
      </c>
      <c r="AD97">
        <v>53454</v>
      </c>
      <c r="AE97">
        <v>52962</v>
      </c>
    </row>
    <row r="98" spans="1:31" x14ac:dyDescent="0.25">
      <c r="A98" t="s">
        <v>973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25">
      <c r="A99" t="s">
        <v>974</v>
      </c>
      <c r="B99">
        <v>0</v>
      </c>
      <c r="C99">
        <v>12</v>
      </c>
      <c r="D99">
        <v>21</v>
      </c>
      <c r="E99">
        <v>36</v>
      </c>
      <c r="F99">
        <v>42</v>
      </c>
      <c r="G99">
        <v>48</v>
      </c>
      <c r="H99">
        <v>54</v>
      </c>
      <c r="I99">
        <v>48</v>
      </c>
      <c r="J99">
        <v>45</v>
      </c>
      <c r="K99">
        <v>42</v>
      </c>
      <c r="L99">
        <v>42</v>
      </c>
      <c r="M99">
        <v>45</v>
      </c>
      <c r="N99">
        <v>72</v>
      </c>
      <c r="O99">
        <v>75</v>
      </c>
      <c r="P99">
        <v>75</v>
      </c>
      <c r="Q99">
        <v>75</v>
      </c>
      <c r="R99">
        <v>75</v>
      </c>
      <c r="S99">
        <v>72</v>
      </c>
      <c r="T99">
        <v>72</v>
      </c>
      <c r="U99">
        <v>72</v>
      </c>
      <c r="V99">
        <v>69</v>
      </c>
      <c r="W99">
        <v>69</v>
      </c>
      <c r="X99">
        <v>72</v>
      </c>
      <c r="Y99">
        <v>72</v>
      </c>
      <c r="Z99">
        <v>72</v>
      </c>
      <c r="AA99">
        <v>72</v>
      </c>
      <c r="AB99">
        <v>75</v>
      </c>
      <c r="AC99">
        <v>75</v>
      </c>
      <c r="AD99">
        <v>72</v>
      </c>
      <c r="AE99">
        <v>75</v>
      </c>
    </row>
    <row r="100" spans="1:31" x14ac:dyDescent="0.25">
      <c r="A100" t="s">
        <v>975</v>
      </c>
      <c r="B100">
        <v>0</v>
      </c>
      <c r="C100">
        <v>0</v>
      </c>
      <c r="D100">
        <v>0</v>
      </c>
      <c r="E100">
        <v>0</v>
      </c>
      <c r="F100">
        <v>3</v>
      </c>
      <c r="G100">
        <v>6</v>
      </c>
      <c r="H100">
        <v>18</v>
      </c>
      <c r="I100">
        <v>42</v>
      </c>
      <c r="J100">
        <v>93</v>
      </c>
      <c r="K100">
        <v>192</v>
      </c>
      <c r="L100">
        <v>447</v>
      </c>
      <c r="M100">
        <v>609</v>
      </c>
      <c r="N100">
        <v>549</v>
      </c>
      <c r="O100">
        <v>699</v>
      </c>
      <c r="P100">
        <v>870</v>
      </c>
      <c r="Q100">
        <v>1155</v>
      </c>
      <c r="R100">
        <v>1485</v>
      </c>
      <c r="S100">
        <v>1851</v>
      </c>
      <c r="T100">
        <v>2253</v>
      </c>
      <c r="U100">
        <v>2688</v>
      </c>
      <c r="V100">
        <v>3156</v>
      </c>
      <c r="W100">
        <v>3651</v>
      </c>
      <c r="X100">
        <v>4170</v>
      </c>
      <c r="Y100">
        <v>4701</v>
      </c>
      <c r="Z100">
        <v>5253</v>
      </c>
      <c r="AA100">
        <v>5844</v>
      </c>
      <c r="AB100">
        <v>6417</v>
      </c>
      <c r="AC100">
        <v>7011</v>
      </c>
      <c r="AD100">
        <v>7605</v>
      </c>
      <c r="AE100">
        <v>8232</v>
      </c>
    </row>
    <row r="102" spans="1:31" x14ac:dyDescent="0.25">
      <c r="A102" t="s">
        <v>978</v>
      </c>
      <c r="B102" s="47">
        <f>B94/SUM(B94:B100)</f>
        <v>1.0567375886524823E-2</v>
      </c>
      <c r="C102" s="47">
        <f t="shared" ref="C102:AE102" si="6">C94/SUM(C94:C100)</f>
        <v>1.6308663341138147E-2</v>
      </c>
      <c r="D102" s="47">
        <f t="shared" si="6"/>
        <v>5.3834977441309169E-2</v>
      </c>
      <c r="E102" s="47">
        <f t="shared" si="6"/>
        <v>9.9994457070007203E-2</v>
      </c>
      <c r="F102" s="47">
        <f t="shared" si="6"/>
        <v>0.15234389140271493</v>
      </c>
      <c r="G102" s="47">
        <f t="shared" si="6"/>
        <v>0.22313577912928712</v>
      </c>
      <c r="H102" s="47">
        <f t="shared" si="6"/>
        <v>0.32111985322654624</v>
      </c>
      <c r="I102" s="47">
        <f t="shared" si="6"/>
        <v>0.41331770386829259</v>
      </c>
      <c r="J102" s="47">
        <f t="shared" si="6"/>
        <v>0.50812916239197348</v>
      </c>
      <c r="K102" s="47">
        <f t="shared" si="6"/>
        <v>0.58471818307713608</v>
      </c>
      <c r="L102" s="47">
        <f t="shared" si="6"/>
        <v>0.58551064784454487</v>
      </c>
      <c r="M102" s="47">
        <f t="shared" si="6"/>
        <v>0.59024944481743535</v>
      </c>
      <c r="N102" s="47">
        <f t="shared" si="6"/>
        <v>0.39766734802549086</v>
      </c>
      <c r="O102" s="47">
        <f t="shared" si="6"/>
        <v>0.41875492783929247</v>
      </c>
      <c r="P102" s="47">
        <f t="shared" si="6"/>
        <v>0.44260022929107989</v>
      </c>
      <c r="Q102" s="47">
        <f t="shared" si="6"/>
        <v>0.46227446692181517</v>
      </c>
      <c r="R102" s="47">
        <f t="shared" si="6"/>
        <v>0.48238144804873473</v>
      </c>
      <c r="S102" s="47">
        <f t="shared" si="6"/>
        <v>0.50092093594378884</v>
      </c>
      <c r="T102" s="47">
        <f t="shared" si="6"/>
        <v>0.51636828644501276</v>
      </c>
      <c r="U102" s="47">
        <f t="shared" si="6"/>
        <v>0.52829448773251952</v>
      </c>
      <c r="V102" s="47">
        <f t="shared" si="6"/>
        <v>0.53736739775556841</v>
      </c>
      <c r="W102" s="47">
        <f t="shared" si="6"/>
        <v>0.54346305427123676</v>
      </c>
      <c r="X102" s="47">
        <f t="shared" si="6"/>
        <v>0.54777026565594478</v>
      </c>
      <c r="Y102" s="47">
        <f t="shared" si="6"/>
        <v>0.55041090741341903</v>
      </c>
      <c r="Z102" s="47">
        <f t="shared" si="6"/>
        <v>0.55243762718240741</v>
      </c>
      <c r="AA102" s="47">
        <f t="shared" si="6"/>
        <v>0.55576087328474144</v>
      </c>
      <c r="AB102" s="47">
        <f t="shared" si="6"/>
        <v>0.55653558950469273</v>
      </c>
      <c r="AC102" s="47">
        <f t="shared" si="6"/>
        <v>0.55716881513987937</v>
      </c>
      <c r="AD102" s="47">
        <f t="shared" si="6"/>
        <v>0.55740321252059311</v>
      </c>
      <c r="AE102" s="47">
        <f t="shared" si="6"/>
        <v>0.55742210312961626</v>
      </c>
    </row>
    <row r="103" spans="1:31" x14ac:dyDescent="0.25">
      <c r="A103" t="s">
        <v>979</v>
      </c>
      <c r="B103" s="47">
        <f>B100/SUM(B94:B100)</f>
        <v>0</v>
      </c>
      <c r="C103" s="47">
        <f t="shared" ref="C103:AE103" si="7">C100/SUM(C94:C100)</f>
        <v>0</v>
      </c>
      <c r="D103" s="47">
        <f t="shared" si="7"/>
        <v>0</v>
      </c>
      <c r="E103" s="47">
        <f t="shared" si="7"/>
        <v>0</v>
      </c>
      <c r="F103" s="47">
        <f t="shared" si="7"/>
        <v>1.8099547511312218E-5</v>
      </c>
      <c r="G103" s="47">
        <f t="shared" si="7"/>
        <v>3.5670334766091783E-5</v>
      </c>
      <c r="H103" s="47">
        <f t="shared" si="7"/>
        <v>1.0584624069435133E-4</v>
      </c>
      <c r="I103" s="47">
        <f t="shared" si="7"/>
        <v>2.4493937750406773E-4</v>
      </c>
      <c r="J103" s="47">
        <f t="shared" si="7"/>
        <v>5.3904606235545744E-4</v>
      </c>
      <c r="K103" s="47">
        <f t="shared" si="7"/>
        <v>1.107879795042238E-3</v>
      </c>
      <c r="L103" s="47">
        <f t="shared" si="7"/>
        <v>2.5713595416422185E-3</v>
      </c>
      <c r="M103" s="47">
        <f t="shared" si="7"/>
        <v>3.4946375389488544E-3</v>
      </c>
      <c r="N103" s="47">
        <f t="shared" si="7"/>
        <v>3.1434117182266349E-3</v>
      </c>
      <c r="O103" s="47">
        <f t="shared" si="7"/>
        <v>3.9936923657056663E-3</v>
      </c>
      <c r="P103" s="47">
        <f t="shared" si="7"/>
        <v>4.9622696394654442E-3</v>
      </c>
      <c r="Q103" s="47">
        <f t="shared" si="7"/>
        <v>6.5780481137233462E-3</v>
      </c>
      <c r="R103" s="47">
        <f t="shared" si="7"/>
        <v>8.4466665529068473E-3</v>
      </c>
      <c r="S103" s="47">
        <f t="shared" si="7"/>
        <v>1.0522545876253496E-2</v>
      </c>
      <c r="T103" s="47">
        <f t="shared" si="7"/>
        <v>1.2804774083546463E-2</v>
      </c>
      <c r="U103" s="47">
        <f t="shared" si="7"/>
        <v>1.5276806874563094E-2</v>
      </c>
      <c r="V103" s="47">
        <f t="shared" si="7"/>
        <v>1.7941808507009584E-2</v>
      </c>
      <c r="W103" s="47">
        <f t="shared" si="7"/>
        <v>2.0763311893265999E-2</v>
      </c>
      <c r="X103" s="47">
        <f t="shared" si="7"/>
        <v>2.3731475790480093E-2</v>
      </c>
      <c r="Y103" s="47">
        <f t="shared" si="7"/>
        <v>2.6773052674742434E-2</v>
      </c>
      <c r="Z103" s="47">
        <f t="shared" si="7"/>
        <v>2.9942372475589528E-2</v>
      </c>
      <c r="AA103" s="47">
        <f t="shared" si="7"/>
        <v>3.3329911371180236E-2</v>
      </c>
      <c r="AB103" s="47">
        <f t="shared" si="7"/>
        <v>3.6634239912310747E-2</v>
      </c>
      <c r="AC103" s="47">
        <f t="shared" si="7"/>
        <v>4.0061025781678548E-2</v>
      </c>
      <c r="AD103" s="47">
        <f t="shared" si="7"/>
        <v>4.3502883031301481E-2</v>
      </c>
      <c r="AE103" s="47">
        <f t="shared" si="7"/>
        <v>4.7133189048060735E-2</v>
      </c>
    </row>
    <row r="104" spans="1:31" x14ac:dyDescent="0.25">
      <c r="A104" t="s">
        <v>999</v>
      </c>
      <c r="B104" s="48">
        <f>SUM(B102:B103)</f>
        <v>1.0567375886524823E-2</v>
      </c>
      <c r="C104" s="48">
        <f t="shared" ref="C104:AE104" si="8">SUM(C102:C103)</f>
        <v>1.6308663341138147E-2</v>
      </c>
      <c r="D104" s="48">
        <f t="shared" si="8"/>
        <v>5.3834977441309169E-2</v>
      </c>
      <c r="E104" s="48">
        <f t="shared" si="8"/>
        <v>9.9994457070007203E-2</v>
      </c>
      <c r="F104" s="48">
        <f t="shared" si="8"/>
        <v>0.15236199095022623</v>
      </c>
      <c r="G104" s="48">
        <f t="shared" si="8"/>
        <v>0.22317144946405321</v>
      </c>
      <c r="H104" s="48">
        <f t="shared" si="8"/>
        <v>0.32122569946724061</v>
      </c>
      <c r="I104" s="48">
        <f t="shared" si="8"/>
        <v>0.41356264324579667</v>
      </c>
      <c r="J104" s="48">
        <f t="shared" si="8"/>
        <v>0.50866820845432892</v>
      </c>
      <c r="K104" s="48">
        <f t="shared" si="8"/>
        <v>0.58582606287217831</v>
      </c>
      <c r="L104" s="48">
        <f t="shared" si="8"/>
        <v>0.5880820073861871</v>
      </c>
      <c r="M104" s="48">
        <f t="shared" si="8"/>
        <v>0.59374408235638421</v>
      </c>
      <c r="N104" s="48">
        <f t="shared" si="8"/>
        <v>0.40081075974371749</v>
      </c>
      <c r="O104" s="48">
        <f t="shared" si="8"/>
        <v>0.42274862020499815</v>
      </c>
      <c r="P104" s="48">
        <f t="shared" si="8"/>
        <v>0.44756249893054534</v>
      </c>
      <c r="Q104" s="48">
        <f t="shared" si="8"/>
        <v>0.46885251503553854</v>
      </c>
      <c r="R104" s="48">
        <f t="shared" si="8"/>
        <v>0.49082811460164155</v>
      </c>
      <c r="S104" s="48">
        <f t="shared" si="8"/>
        <v>0.51144348182004229</v>
      </c>
      <c r="T104" s="48">
        <f t="shared" si="8"/>
        <v>0.52917306052855917</v>
      </c>
      <c r="U104" s="48">
        <f t="shared" si="8"/>
        <v>0.54357129460708264</v>
      </c>
      <c r="V104" s="48">
        <f t="shared" si="8"/>
        <v>0.55530920626257796</v>
      </c>
      <c r="W104" s="48">
        <f t="shared" si="8"/>
        <v>0.56422636616450272</v>
      </c>
      <c r="X104" s="48">
        <f t="shared" si="8"/>
        <v>0.57150174144642485</v>
      </c>
      <c r="Y104" s="48">
        <f t="shared" si="8"/>
        <v>0.57718396008816142</v>
      </c>
      <c r="Z104" s="48">
        <f t="shared" si="8"/>
        <v>0.58237999965799692</v>
      </c>
      <c r="AA104" s="48">
        <f t="shared" si="8"/>
        <v>0.58909078465592168</v>
      </c>
      <c r="AB104" s="48">
        <f t="shared" si="8"/>
        <v>0.59316982941700347</v>
      </c>
      <c r="AC104" s="48">
        <f t="shared" si="8"/>
        <v>0.59722984092155795</v>
      </c>
      <c r="AD104" s="48">
        <f t="shared" si="8"/>
        <v>0.60090609555189456</v>
      </c>
      <c r="AE104" s="48">
        <f t="shared" si="8"/>
        <v>0.60455529217767701</v>
      </c>
    </row>
    <row r="106" spans="1:31" x14ac:dyDescent="0.25">
      <c r="A106" s="1" t="s">
        <v>980</v>
      </c>
    </row>
    <row r="108" spans="1:31" x14ac:dyDescent="0.25">
      <c r="A108" s="13" t="s">
        <v>931</v>
      </c>
      <c r="B108">
        <v>2021</v>
      </c>
      <c r="C108">
        <v>2022</v>
      </c>
      <c r="D108">
        <v>2023</v>
      </c>
      <c r="E108">
        <v>2024</v>
      </c>
      <c r="F108">
        <v>2025</v>
      </c>
      <c r="G108">
        <v>2026</v>
      </c>
      <c r="H108">
        <v>2027</v>
      </c>
      <c r="I108">
        <v>2028</v>
      </c>
      <c r="J108">
        <v>2029</v>
      </c>
      <c r="K108">
        <v>2030</v>
      </c>
      <c r="L108">
        <v>2031</v>
      </c>
      <c r="M108">
        <v>2032</v>
      </c>
      <c r="N108">
        <v>2033</v>
      </c>
      <c r="O108">
        <v>2034</v>
      </c>
      <c r="P108">
        <v>2035</v>
      </c>
      <c r="Q108">
        <v>2036</v>
      </c>
      <c r="R108">
        <v>2037</v>
      </c>
      <c r="S108">
        <v>2038</v>
      </c>
      <c r="T108">
        <v>2039</v>
      </c>
      <c r="U108">
        <v>2040</v>
      </c>
      <c r="V108">
        <v>2041</v>
      </c>
      <c r="W108">
        <v>2042</v>
      </c>
      <c r="X108">
        <v>2043</v>
      </c>
      <c r="Y108">
        <v>2044</v>
      </c>
      <c r="Z108">
        <v>2045</v>
      </c>
      <c r="AA108">
        <v>2046</v>
      </c>
      <c r="AB108">
        <v>2047</v>
      </c>
      <c r="AC108">
        <v>2048</v>
      </c>
      <c r="AD108">
        <v>2049</v>
      </c>
      <c r="AE108">
        <v>2050</v>
      </c>
    </row>
    <row r="109" spans="1:31" x14ac:dyDescent="0.25">
      <c r="A109" t="s">
        <v>981</v>
      </c>
      <c r="B109">
        <v>8955</v>
      </c>
      <c r="C109">
        <v>55989</v>
      </c>
      <c r="D109">
        <v>161925</v>
      </c>
      <c r="E109">
        <v>287415</v>
      </c>
      <c r="F109">
        <v>407430</v>
      </c>
      <c r="G109">
        <v>517116</v>
      </c>
      <c r="H109">
        <v>609798</v>
      </c>
      <c r="I109">
        <v>693078</v>
      </c>
      <c r="J109">
        <v>770916</v>
      </c>
      <c r="K109">
        <v>831864</v>
      </c>
      <c r="L109">
        <v>847719</v>
      </c>
      <c r="M109">
        <v>868422</v>
      </c>
      <c r="N109">
        <v>758025</v>
      </c>
      <c r="O109">
        <v>802122</v>
      </c>
      <c r="P109">
        <v>847737</v>
      </c>
      <c r="Q109">
        <v>862479</v>
      </c>
      <c r="R109">
        <v>880197</v>
      </c>
      <c r="S109">
        <v>895728</v>
      </c>
      <c r="T109">
        <v>912513</v>
      </c>
      <c r="U109" s="39">
        <v>928200</v>
      </c>
      <c r="V109" s="39">
        <v>944628</v>
      </c>
      <c r="W109" s="39">
        <v>962934</v>
      </c>
      <c r="X109" s="39">
        <v>978864</v>
      </c>
      <c r="Y109" s="39">
        <v>994632</v>
      </c>
      <c r="Z109" s="39">
        <v>1011670</v>
      </c>
      <c r="AA109" s="39">
        <v>1031980</v>
      </c>
      <c r="AB109" s="39">
        <v>1049650</v>
      </c>
      <c r="AC109" s="39">
        <v>1068350</v>
      </c>
      <c r="AD109" s="39">
        <v>1085570</v>
      </c>
      <c r="AE109" s="39">
        <v>1107250</v>
      </c>
    </row>
    <row r="110" spans="1:31" x14ac:dyDescent="0.25">
      <c r="A110" t="s">
        <v>982</v>
      </c>
      <c r="B110">
        <v>1203</v>
      </c>
      <c r="C110">
        <v>1329</v>
      </c>
      <c r="D110">
        <v>1350</v>
      </c>
      <c r="E110">
        <v>1155</v>
      </c>
      <c r="F110">
        <v>996</v>
      </c>
      <c r="G110">
        <v>906</v>
      </c>
      <c r="H110">
        <v>840</v>
      </c>
      <c r="I110">
        <v>774</v>
      </c>
      <c r="J110">
        <v>729</v>
      </c>
      <c r="K110">
        <v>693</v>
      </c>
      <c r="L110">
        <v>681</v>
      </c>
      <c r="M110">
        <v>672</v>
      </c>
      <c r="N110">
        <v>738</v>
      </c>
      <c r="O110">
        <v>711</v>
      </c>
      <c r="P110">
        <v>687</v>
      </c>
      <c r="Q110">
        <v>684</v>
      </c>
      <c r="R110">
        <v>678</v>
      </c>
      <c r="S110">
        <v>672</v>
      </c>
      <c r="T110">
        <v>669</v>
      </c>
      <c r="U110">
        <v>663</v>
      </c>
      <c r="V110">
        <v>663</v>
      </c>
      <c r="W110">
        <v>660</v>
      </c>
      <c r="X110">
        <v>660</v>
      </c>
      <c r="Y110">
        <v>660</v>
      </c>
      <c r="Z110">
        <v>660</v>
      </c>
      <c r="AA110">
        <v>657</v>
      </c>
      <c r="AB110">
        <v>657</v>
      </c>
      <c r="AC110">
        <v>657</v>
      </c>
      <c r="AD110">
        <v>657</v>
      </c>
      <c r="AE110">
        <v>660</v>
      </c>
    </row>
    <row r="111" spans="1:31" x14ac:dyDescent="0.25">
      <c r="A111" t="s">
        <v>983</v>
      </c>
      <c r="B111" s="39">
        <v>1144050</v>
      </c>
      <c r="C111" s="39">
        <v>1231810</v>
      </c>
      <c r="D111" s="39">
        <v>1132760</v>
      </c>
      <c r="E111" s="39">
        <v>1051230</v>
      </c>
      <c r="F111">
        <v>981048</v>
      </c>
      <c r="G111">
        <v>926580</v>
      </c>
      <c r="H111">
        <v>877248</v>
      </c>
      <c r="I111">
        <v>832761</v>
      </c>
      <c r="J111">
        <v>792657</v>
      </c>
      <c r="K111">
        <v>761589</v>
      </c>
      <c r="L111">
        <v>764148</v>
      </c>
      <c r="M111">
        <v>765780</v>
      </c>
      <c r="N111">
        <v>857481</v>
      </c>
      <c r="O111">
        <v>841323</v>
      </c>
      <c r="P111">
        <v>827748</v>
      </c>
      <c r="Q111">
        <v>829869</v>
      </c>
      <c r="R111">
        <v>834411</v>
      </c>
      <c r="S111">
        <v>840177</v>
      </c>
      <c r="T111">
        <v>843663</v>
      </c>
      <c r="U111">
        <v>850461</v>
      </c>
      <c r="V111">
        <v>858291</v>
      </c>
      <c r="W111">
        <v>864252</v>
      </c>
      <c r="X111">
        <v>873006</v>
      </c>
      <c r="Y111">
        <v>878880</v>
      </c>
      <c r="Z111">
        <v>885186</v>
      </c>
      <c r="AA111">
        <v>890772</v>
      </c>
      <c r="AB111">
        <v>899400</v>
      </c>
      <c r="AC111">
        <v>905601</v>
      </c>
      <c r="AD111">
        <v>914418</v>
      </c>
      <c r="AE111">
        <v>922863</v>
      </c>
    </row>
    <row r="112" spans="1:31" x14ac:dyDescent="0.25">
      <c r="A112" t="s">
        <v>984</v>
      </c>
      <c r="B112">
        <v>630591</v>
      </c>
      <c r="C112">
        <v>620205</v>
      </c>
      <c r="D112">
        <v>609021</v>
      </c>
      <c r="E112">
        <v>561897</v>
      </c>
      <c r="F112">
        <v>523770</v>
      </c>
      <c r="G112">
        <v>488124</v>
      </c>
      <c r="H112">
        <v>461058</v>
      </c>
      <c r="I112">
        <v>436497</v>
      </c>
      <c r="J112">
        <v>411576</v>
      </c>
      <c r="K112">
        <v>395019</v>
      </c>
      <c r="L112">
        <v>392532</v>
      </c>
      <c r="M112">
        <v>392817</v>
      </c>
      <c r="N112">
        <v>433905</v>
      </c>
      <c r="O112">
        <v>425346</v>
      </c>
      <c r="P112">
        <v>414303</v>
      </c>
      <c r="Q112">
        <v>416493</v>
      </c>
      <c r="R112">
        <v>417474</v>
      </c>
      <c r="S112">
        <v>419487</v>
      </c>
      <c r="T112">
        <v>421197</v>
      </c>
      <c r="U112">
        <v>423927</v>
      </c>
      <c r="V112">
        <v>426231</v>
      </c>
      <c r="W112">
        <v>429429</v>
      </c>
      <c r="X112">
        <v>431670</v>
      </c>
      <c r="Y112">
        <v>435867</v>
      </c>
      <c r="Z112">
        <v>438231</v>
      </c>
      <c r="AA112">
        <v>440829</v>
      </c>
      <c r="AB112">
        <v>444201</v>
      </c>
      <c r="AC112">
        <v>447918</v>
      </c>
      <c r="AD112">
        <v>452403</v>
      </c>
      <c r="AE112">
        <v>457686</v>
      </c>
    </row>
    <row r="113" spans="1:31" x14ac:dyDescent="0.25">
      <c r="A113" t="s">
        <v>985</v>
      </c>
      <c r="B113">
        <v>69</v>
      </c>
      <c r="C113">
        <v>300</v>
      </c>
      <c r="D113">
        <v>540</v>
      </c>
      <c r="E113">
        <v>696</v>
      </c>
      <c r="F113">
        <v>909</v>
      </c>
      <c r="G113">
        <v>1236</v>
      </c>
      <c r="H113">
        <v>1707</v>
      </c>
      <c r="I113">
        <v>2385</v>
      </c>
      <c r="J113">
        <v>3354</v>
      </c>
      <c r="K113">
        <v>4755</v>
      </c>
      <c r="L113">
        <v>6021</v>
      </c>
      <c r="M113">
        <v>7659</v>
      </c>
      <c r="N113">
        <v>8250</v>
      </c>
      <c r="O113">
        <v>10443</v>
      </c>
      <c r="P113">
        <v>13020</v>
      </c>
      <c r="Q113">
        <v>15348</v>
      </c>
      <c r="R113">
        <v>17712</v>
      </c>
      <c r="S113">
        <v>20055</v>
      </c>
      <c r="T113">
        <v>22188</v>
      </c>
      <c r="U113">
        <v>24201</v>
      </c>
      <c r="V113">
        <v>26019</v>
      </c>
      <c r="W113">
        <v>27531</v>
      </c>
      <c r="X113">
        <v>28896</v>
      </c>
      <c r="Y113">
        <v>30027</v>
      </c>
      <c r="Z113">
        <v>30942</v>
      </c>
      <c r="AA113">
        <v>31842</v>
      </c>
      <c r="AB113">
        <v>32643</v>
      </c>
      <c r="AC113">
        <v>33240</v>
      </c>
      <c r="AD113">
        <v>33882</v>
      </c>
      <c r="AE113">
        <v>34482</v>
      </c>
    </row>
    <row r="114" spans="1:31" x14ac:dyDescent="0.25">
      <c r="A114" t="s">
        <v>986</v>
      </c>
      <c r="B114">
        <v>369</v>
      </c>
      <c r="C114">
        <v>459</v>
      </c>
      <c r="D114">
        <v>423</v>
      </c>
      <c r="E114">
        <v>411</v>
      </c>
      <c r="F114">
        <v>399</v>
      </c>
      <c r="G114">
        <v>387</v>
      </c>
      <c r="H114">
        <v>375</v>
      </c>
      <c r="I114">
        <v>351</v>
      </c>
      <c r="J114">
        <v>339</v>
      </c>
      <c r="K114">
        <v>327</v>
      </c>
      <c r="L114">
        <v>327</v>
      </c>
      <c r="M114">
        <v>330</v>
      </c>
      <c r="N114">
        <v>369</v>
      </c>
      <c r="O114">
        <v>363</v>
      </c>
      <c r="P114">
        <v>360</v>
      </c>
      <c r="Q114">
        <v>363</v>
      </c>
      <c r="R114">
        <v>369</v>
      </c>
      <c r="S114">
        <v>372</v>
      </c>
      <c r="T114">
        <v>375</v>
      </c>
      <c r="U114">
        <v>381</v>
      </c>
      <c r="V114">
        <v>384</v>
      </c>
      <c r="W114">
        <v>393</v>
      </c>
      <c r="X114">
        <v>399</v>
      </c>
      <c r="Y114">
        <v>408</v>
      </c>
      <c r="Z114">
        <v>414</v>
      </c>
      <c r="AA114">
        <v>423</v>
      </c>
      <c r="AB114">
        <v>429</v>
      </c>
      <c r="AC114">
        <v>438</v>
      </c>
      <c r="AD114">
        <v>447</v>
      </c>
      <c r="AE114">
        <v>459</v>
      </c>
    </row>
    <row r="115" spans="1:31" x14ac:dyDescent="0.25">
      <c r="A115" t="s">
        <v>987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3</v>
      </c>
      <c r="Q115">
        <v>3</v>
      </c>
      <c r="R115">
        <v>3</v>
      </c>
      <c r="S115">
        <v>6</v>
      </c>
      <c r="T115">
        <v>6</v>
      </c>
      <c r="U115">
        <v>6</v>
      </c>
      <c r="V115">
        <v>9</v>
      </c>
      <c r="W115">
        <v>9</v>
      </c>
      <c r="X115">
        <v>9</v>
      </c>
      <c r="Y115">
        <v>12</v>
      </c>
      <c r="Z115">
        <v>12</v>
      </c>
      <c r="AA115">
        <v>12</v>
      </c>
      <c r="AB115">
        <v>15</v>
      </c>
      <c r="AC115">
        <v>15</v>
      </c>
      <c r="AD115">
        <v>15</v>
      </c>
      <c r="AE115">
        <v>18</v>
      </c>
    </row>
    <row r="117" spans="1:31" x14ac:dyDescent="0.25">
      <c r="A117" t="s">
        <v>978</v>
      </c>
      <c r="B117" s="47">
        <f>B109/SUM(B109:B115)</f>
        <v>5.0161407140900619E-3</v>
      </c>
      <c r="C117" s="47">
        <f t="shared" ref="C117:AE117" si="9">C109/SUM(C109:C115)</f>
        <v>2.9312200668868305E-2</v>
      </c>
      <c r="D117" s="47">
        <f t="shared" si="9"/>
        <v>8.4954557116167256E-2</v>
      </c>
      <c r="E117" s="47">
        <f t="shared" si="9"/>
        <v>0.15104813738041334</v>
      </c>
      <c r="F117" s="47">
        <f t="shared" si="9"/>
        <v>0.21280696476251362</v>
      </c>
      <c r="G117" s="47">
        <f t="shared" si="9"/>
        <v>0.26733335091030624</v>
      </c>
      <c r="H117" s="47">
        <f t="shared" si="9"/>
        <v>0.3125524723914494</v>
      </c>
      <c r="I117" s="47">
        <f t="shared" si="9"/>
        <v>0.3525596613366459</v>
      </c>
      <c r="J117" s="47">
        <f t="shared" si="9"/>
        <v>0.38943589292831626</v>
      </c>
      <c r="K117" s="47">
        <f t="shared" si="9"/>
        <v>0.41713187985239542</v>
      </c>
      <c r="L117" s="47">
        <f t="shared" si="9"/>
        <v>0.42145132711685429</v>
      </c>
      <c r="M117" s="47">
        <f t="shared" si="9"/>
        <v>0.42660044800754537</v>
      </c>
      <c r="N117" s="47">
        <f t="shared" si="9"/>
        <v>0.3681935021333147</v>
      </c>
      <c r="O117" s="47">
        <f t="shared" si="9"/>
        <v>0.38557848164790981</v>
      </c>
      <c r="P117" s="47">
        <f t="shared" si="9"/>
        <v>0.40294401998613977</v>
      </c>
      <c r="Q117" s="47">
        <f t="shared" si="9"/>
        <v>0.40582682700628026</v>
      </c>
      <c r="R117" s="47">
        <f t="shared" si="9"/>
        <v>0.40923330562328092</v>
      </c>
      <c r="S117" s="47">
        <f t="shared" si="9"/>
        <v>0.41154570853991529</v>
      </c>
      <c r="T117" s="47">
        <f t="shared" si="9"/>
        <v>0.41466347300817818</v>
      </c>
      <c r="U117" s="47">
        <f t="shared" si="9"/>
        <v>0.41663692932927382</v>
      </c>
      <c r="V117" s="47">
        <f t="shared" si="9"/>
        <v>0.41867632882358807</v>
      </c>
      <c r="W117" s="47">
        <f t="shared" si="9"/>
        <v>0.42137695999663927</v>
      </c>
      <c r="X117" s="47">
        <f t="shared" si="9"/>
        <v>0.42310884269056809</v>
      </c>
      <c r="Y117" s="47">
        <f t="shared" si="9"/>
        <v>0.42496814764113094</v>
      </c>
      <c r="Z117" s="47">
        <f t="shared" si="9"/>
        <v>0.42738523476890644</v>
      </c>
      <c r="AA117" s="47">
        <f t="shared" si="9"/>
        <v>0.43061695837497366</v>
      </c>
      <c r="AB117" s="47">
        <f t="shared" si="9"/>
        <v>0.43248956013506412</v>
      </c>
      <c r="AC117" s="47">
        <f t="shared" si="9"/>
        <v>0.43495714347946984</v>
      </c>
      <c r="AD117" s="47">
        <f t="shared" si="9"/>
        <v>0.43642899872637686</v>
      </c>
      <c r="AE117" s="47">
        <f t="shared" si="9"/>
        <v>0.43878976848068768</v>
      </c>
    </row>
    <row r="118" spans="1:31" x14ac:dyDescent="0.25">
      <c r="A118" t="s">
        <v>988</v>
      </c>
      <c r="B118" s="47">
        <f>B113/SUM(B109:B115)</f>
        <v>3.8650330460325436E-5</v>
      </c>
      <c r="C118" s="47">
        <f t="shared" ref="C118:AE118" si="10">C113/SUM(C109:C115)</f>
        <v>1.5706049760953923E-4</v>
      </c>
      <c r="D118" s="47">
        <f t="shared" si="10"/>
        <v>2.8331302048930257E-4</v>
      </c>
      <c r="E118" s="47">
        <f t="shared" si="10"/>
        <v>3.6577598113100455E-4</v>
      </c>
      <c r="F118" s="47">
        <f t="shared" si="10"/>
        <v>4.747847015907638E-4</v>
      </c>
      <c r="G118" s="47">
        <f t="shared" si="10"/>
        <v>6.3897466279352899E-4</v>
      </c>
      <c r="H118" s="47">
        <f t="shared" si="10"/>
        <v>8.7492427061453817E-4</v>
      </c>
      <c r="I118" s="47">
        <f t="shared" si="10"/>
        <v>1.2132181259366197E-3</v>
      </c>
      <c r="J118" s="47">
        <f t="shared" si="10"/>
        <v>1.6943064936796911E-3</v>
      </c>
      <c r="K118" s="47">
        <f t="shared" si="10"/>
        <v>2.384358607534573E-3</v>
      </c>
      <c r="L118" s="47">
        <f t="shared" si="10"/>
        <v>2.9933957367601523E-3</v>
      </c>
      <c r="M118" s="47">
        <f t="shared" si="10"/>
        <v>3.762379155859467E-3</v>
      </c>
      <c r="N118" s="47">
        <f t="shared" si="10"/>
        <v>4.0072509384253109E-3</v>
      </c>
      <c r="O118" s="47">
        <f t="shared" si="10"/>
        <v>5.0199297411729418E-3</v>
      </c>
      <c r="P118" s="47">
        <f t="shared" si="10"/>
        <v>6.1886306014949681E-3</v>
      </c>
      <c r="Q118" s="47">
        <f t="shared" si="10"/>
        <v>7.2217759978995301E-3</v>
      </c>
      <c r="R118" s="47">
        <f t="shared" si="10"/>
        <v>8.2349068551694129E-3</v>
      </c>
      <c r="S118" s="47">
        <f t="shared" si="10"/>
        <v>9.2143476421056407E-3</v>
      </c>
      <c r="T118" s="47">
        <f t="shared" si="10"/>
        <v>1.0082654317369131E-2</v>
      </c>
      <c r="U118" s="47">
        <f t="shared" si="10"/>
        <v>1.0862993241432617E-2</v>
      </c>
      <c r="V118" s="47">
        <f t="shared" si="10"/>
        <v>1.153209453844364E-2</v>
      </c>
      <c r="W118" s="47">
        <f t="shared" si="10"/>
        <v>1.2047481017045275E-2</v>
      </c>
      <c r="X118" s="47">
        <f t="shared" si="10"/>
        <v>1.2490144819287107E-2</v>
      </c>
      <c r="Y118" s="47">
        <f t="shared" si="10"/>
        <v>1.2829386717117726E-2</v>
      </c>
      <c r="Z118" s="47">
        <f t="shared" si="10"/>
        <v>1.3071608265758107E-2</v>
      </c>
      <c r="AA118" s="47">
        <f t="shared" si="10"/>
        <v>1.3286793531440445E-2</v>
      </c>
      <c r="AB118" s="47">
        <f t="shared" si="10"/>
        <v>1.3449965904338492E-2</v>
      </c>
      <c r="AC118" s="47">
        <f t="shared" si="10"/>
        <v>1.3532995225588597E-2</v>
      </c>
      <c r="AD118" s="47">
        <f t="shared" si="10"/>
        <v>1.3621495928265429E-2</v>
      </c>
      <c r="AE118" s="47">
        <f t="shared" si="10"/>
        <v>1.3664799093927364E-2</v>
      </c>
    </row>
    <row r="119" spans="1:31" x14ac:dyDescent="0.25">
      <c r="A119" t="s">
        <v>979</v>
      </c>
      <c r="B119" s="47">
        <f>B115/SUM(B109:B115)</f>
        <v>0</v>
      </c>
      <c r="C119" s="47">
        <f t="shared" ref="C119:AE119" si="11">C115/SUM(C109:C115)</f>
        <v>0</v>
      </c>
      <c r="D119" s="47">
        <f t="shared" si="11"/>
        <v>0</v>
      </c>
      <c r="E119" s="47">
        <f t="shared" si="11"/>
        <v>0</v>
      </c>
      <c r="F119" s="47">
        <f t="shared" si="11"/>
        <v>0</v>
      </c>
      <c r="G119" s="47">
        <f t="shared" si="11"/>
        <v>0</v>
      </c>
      <c r="H119" s="47">
        <f t="shared" si="11"/>
        <v>0</v>
      </c>
      <c r="I119" s="47">
        <f t="shared" si="11"/>
        <v>0</v>
      </c>
      <c r="J119" s="47">
        <f t="shared" si="11"/>
        <v>0</v>
      </c>
      <c r="K119" s="47">
        <f t="shared" si="11"/>
        <v>0</v>
      </c>
      <c r="L119" s="47">
        <f t="shared" si="11"/>
        <v>0</v>
      </c>
      <c r="M119" s="47">
        <f t="shared" si="11"/>
        <v>0</v>
      </c>
      <c r="N119" s="47">
        <f t="shared" si="11"/>
        <v>0</v>
      </c>
      <c r="O119" s="47">
        <f t="shared" si="11"/>
        <v>0</v>
      </c>
      <c r="P119" s="47">
        <f t="shared" si="11"/>
        <v>1.4259517514965364E-6</v>
      </c>
      <c r="Q119" s="47">
        <f t="shared" si="11"/>
        <v>1.41160594173173E-6</v>
      </c>
      <c r="R119" s="47">
        <f t="shared" si="11"/>
        <v>1.3948012966072854E-6</v>
      </c>
      <c r="S119" s="47">
        <f t="shared" si="11"/>
        <v>2.7567233035469382E-6</v>
      </c>
      <c r="T119" s="47">
        <f t="shared" si="11"/>
        <v>2.7265154995589859E-6</v>
      </c>
      <c r="U119" s="47">
        <f t="shared" si="11"/>
        <v>2.693192820486579E-6</v>
      </c>
      <c r="V119" s="47">
        <f t="shared" si="11"/>
        <v>3.9889638666356417E-6</v>
      </c>
      <c r="W119" s="47">
        <f t="shared" si="11"/>
        <v>3.9383723494754089E-6</v>
      </c>
      <c r="X119" s="47">
        <f t="shared" si="11"/>
        <v>3.8902029129839414E-6</v>
      </c>
      <c r="Y119" s="47">
        <f t="shared" si="11"/>
        <v>5.1271402606125399E-6</v>
      </c>
      <c r="Z119" s="47">
        <f t="shared" si="11"/>
        <v>5.0694621934295549E-6</v>
      </c>
      <c r="AA119" s="47">
        <f t="shared" si="11"/>
        <v>5.0072709747278862E-6</v>
      </c>
      <c r="AB119" s="47">
        <f t="shared" si="11"/>
        <v>6.1804824484599264E-6</v>
      </c>
      <c r="AC119" s="47">
        <f t="shared" si="11"/>
        <v>6.1069473039659734E-6</v>
      </c>
      <c r="AD119" s="47">
        <f t="shared" si="11"/>
        <v>6.0304125767068479E-6</v>
      </c>
      <c r="AE119" s="47">
        <f t="shared" si="11"/>
        <v>7.1331820570353384E-6</v>
      </c>
    </row>
    <row r="120" spans="1:31" x14ac:dyDescent="0.25">
      <c r="A120" t="s">
        <v>989</v>
      </c>
      <c r="B120" s="48">
        <f>SUM(B117:B119)</f>
        <v>5.0547910445503871E-3</v>
      </c>
      <c r="C120" s="48">
        <f t="shared" ref="C120:AE120" si="12">SUM(C117:C119)</f>
        <v>2.9469261166477845E-2</v>
      </c>
      <c r="D120" s="48">
        <f t="shared" si="12"/>
        <v>8.5237870136656554E-2</v>
      </c>
      <c r="E120" s="48">
        <f t="shared" si="12"/>
        <v>0.15141391336154433</v>
      </c>
      <c r="F120" s="48">
        <f t="shared" si="12"/>
        <v>0.21328174946410439</v>
      </c>
      <c r="G120" s="48">
        <f t="shared" si="12"/>
        <v>0.2679723255730998</v>
      </c>
      <c r="H120" s="48">
        <f t="shared" si="12"/>
        <v>0.31342739666206393</v>
      </c>
      <c r="I120" s="48">
        <f t="shared" si="12"/>
        <v>0.35377287946258251</v>
      </c>
      <c r="J120" s="48">
        <f t="shared" si="12"/>
        <v>0.39113019942199595</v>
      </c>
      <c r="K120" s="48">
        <f t="shared" si="12"/>
        <v>0.41951623845992997</v>
      </c>
      <c r="L120" s="48">
        <f t="shared" si="12"/>
        <v>0.42444472285361445</v>
      </c>
      <c r="M120" s="48">
        <f t="shared" si="12"/>
        <v>0.43036282716340485</v>
      </c>
      <c r="N120" s="48">
        <f t="shared" si="12"/>
        <v>0.37220075307174</v>
      </c>
      <c r="O120" s="48">
        <f t="shared" si="12"/>
        <v>0.39059841138908274</v>
      </c>
      <c r="P120" s="48">
        <f t="shared" si="12"/>
        <v>0.40913407653938627</v>
      </c>
      <c r="Q120" s="48">
        <f t="shared" si="12"/>
        <v>0.41305001461012153</v>
      </c>
      <c r="R120" s="48">
        <f t="shared" si="12"/>
        <v>0.41746960727974697</v>
      </c>
      <c r="S120" s="48">
        <f t="shared" si="12"/>
        <v>0.42076281290532447</v>
      </c>
      <c r="T120" s="48">
        <f t="shared" si="12"/>
        <v>0.42474885384104688</v>
      </c>
      <c r="U120" s="48">
        <f t="shared" si="12"/>
        <v>0.42750261576352694</v>
      </c>
      <c r="V120" s="48">
        <f t="shared" si="12"/>
        <v>0.4302124123258983</v>
      </c>
      <c r="W120" s="48">
        <f t="shared" si="12"/>
        <v>0.43342837938603401</v>
      </c>
      <c r="X120" s="48">
        <f t="shared" si="12"/>
        <v>0.43560287771276818</v>
      </c>
      <c r="Y120" s="48">
        <f t="shared" si="12"/>
        <v>0.43780266149850933</v>
      </c>
      <c r="Z120" s="48">
        <f t="shared" si="12"/>
        <v>0.44046191249685795</v>
      </c>
      <c r="AA120" s="48">
        <f t="shared" si="12"/>
        <v>0.44390875917738887</v>
      </c>
      <c r="AB120" s="48">
        <f t="shared" si="12"/>
        <v>0.44594570652185106</v>
      </c>
      <c r="AC120" s="48">
        <f t="shared" si="12"/>
        <v>0.4484962456523624</v>
      </c>
      <c r="AD120" s="48">
        <f t="shared" si="12"/>
        <v>0.45005652506721899</v>
      </c>
      <c r="AE120" s="48">
        <f t="shared" si="12"/>
        <v>0.45246170075667208</v>
      </c>
    </row>
    <row r="122" spans="1:31" x14ac:dyDescent="0.25">
      <c r="A122" s="1" t="s">
        <v>990</v>
      </c>
    </row>
    <row r="124" spans="1:31" x14ac:dyDescent="0.25">
      <c r="A124" s="13" t="s">
        <v>931</v>
      </c>
      <c r="B124">
        <v>2021</v>
      </c>
      <c r="C124">
        <v>2022</v>
      </c>
      <c r="D124">
        <v>2023</v>
      </c>
      <c r="E124">
        <v>2024</v>
      </c>
      <c r="F124">
        <v>2025</v>
      </c>
      <c r="G124">
        <v>2026</v>
      </c>
      <c r="H124">
        <v>2027</v>
      </c>
      <c r="I124">
        <v>2028</v>
      </c>
      <c r="J124">
        <v>2029</v>
      </c>
      <c r="K124">
        <v>2030</v>
      </c>
      <c r="L124">
        <v>2031</v>
      </c>
      <c r="M124">
        <v>2032</v>
      </c>
      <c r="N124">
        <v>2033</v>
      </c>
      <c r="O124">
        <v>2034</v>
      </c>
      <c r="P124">
        <v>2035</v>
      </c>
      <c r="Q124">
        <v>2036</v>
      </c>
      <c r="R124">
        <v>2037</v>
      </c>
      <c r="S124">
        <v>2038</v>
      </c>
      <c r="T124">
        <v>2039</v>
      </c>
      <c r="U124">
        <v>2040</v>
      </c>
      <c r="V124">
        <v>2041</v>
      </c>
      <c r="W124">
        <v>2042</v>
      </c>
      <c r="X124">
        <v>2043</v>
      </c>
      <c r="Y124">
        <v>2044</v>
      </c>
      <c r="Z124">
        <v>2045</v>
      </c>
      <c r="AA124">
        <v>2046</v>
      </c>
      <c r="AB124">
        <v>2047</v>
      </c>
      <c r="AC124">
        <v>2048</v>
      </c>
      <c r="AD124">
        <v>2049</v>
      </c>
      <c r="AE124">
        <v>2050</v>
      </c>
    </row>
    <row r="125" spans="1:31" x14ac:dyDescent="0.25">
      <c r="A125" t="s">
        <v>991</v>
      </c>
      <c r="B125">
        <v>93</v>
      </c>
      <c r="C125">
        <v>375</v>
      </c>
      <c r="D125">
        <v>1491</v>
      </c>
      <c r="E125">
        <v>5964</v>
      </c>
      <c r="F125">
        <v>12606</v>
      </c>
      <c r="G125">
        <v>20829</v>
      </c>
      <c r="H125">
        <v>36321</v>
      </c>
      <c r="I125">
        <v>58899</v>
      </c>
      <c r="J125">
        <v>87807</v>
      </c>
      <c r="K125">
        <v>116871</v>
      </c>
      <c r="L125">
        <v>122439</v>
      </c>
      <c r="M125">
        <v>130794</v>
      </c>
      <c r="N125">
        <v>92436</v>
      </c>
      <c r="O125">
        <v>102381</v>
      </c>
      <c r="P125">
        <v>113250</v>
      </c>
      <c r="Q125">
        <v>118068</v>
      </c>
      <c r="R125">
        <v>123825</v>
      </c>
      <c r="S125">
        <v>129177</v>
      </c>
      <c r="T125">
        <v>133314</v>
      </c>
      <c r="U125" s="39">
        <v>136587</v>
      </c>
      <c r="V125" s="39">
        <v>139173</v>
      </c>
      <c r="W125" s="39">
        <v>140652</v>
      </c>
      <c r="X125" s="39">
        <v>141651</v>
      </c>
      <c r="Y125" s="39">
        <v>141558</v>
      </c>
      <c r="Z125" s="39">
        <v>141516</v>
      </c>
      <c r="AA125" s="39">
        <v>143154</v>
      </c>
      <c r="AB125" s="39">
        <v>142644</v>
      </c>
      <c r="AC125" s="39">
        <v>141927</v>
      </c>
      <c r="AD125" s="39">
        <v>141630</v>
      </c>
      <c r="AE125" s="39">
        <v>141528</v>
      </c>
    </row>
    <row r="126" spans="1:31" x14ac:dyDescent="0.25">
      <c r="A126" t="s">
        <v>992</v>
      </c>
      <c r="B126">
        <v>438</v>
      </c>
      <c r="C126">
        <v>642</v>
      </c>
      <c r="D126">
        <v>1149</v>
      </c>
      <c r="E126">
        <v>795</v>
      </c>
      <c r="F126">
        <v>597</v>
      </c>
      <c r="G126">
        <v>567</v>
      </c>
      <c r="H126">
        <v>570</v>
      </c>
      <c r="I126">
        <v>555</v>
      </c>
      <c r="J126">
        <v>555</v>
      </c>
      <c r="K126">
        <v>531</v>
      </c>
      <c r="L126">
        <v>570</v>
      </c>
      <c r="M126">
        <v>609</v>
      </c>
      <c r="N126">
        <v>879</v>
      </c>
      <c r="O126">
        <v>945</v>
      </c>
      <c r="P126">
        <v>999</v>
      </c>
      <c r="Q126">
        <v>1071</v>
      </c>
      <c r="R126">
        <v>1137</v>
      </c>
      <c r="S126">
        <v>1179</v>
      </c>
      <c r="T126">
        <v>1227</v>
      </c>
      <c r="U126">
        <v>1254</v>
      </c>
      <c r="V126">
        <v>1278</v>
      </c>
      <c r="W126">
        <v>1302</v>
      </c>
      <c r="X126">
        <v>1329</v>
      </c>
      <c r="Y126">
        <v>1341</v>
      </c>
      <c r="Z126">
        <v>1344</v>
      </c>
      <c r="AA126">
        <v>1290</v>
      </c>
      <c r="AB126">
        <v>1290</v>
      </c>
      <c r="AC126">
        <v>1290</v>
      </c>
      <c r="AD126">
        <v>1278</v>
      </c>
      <c r="AE126">
        <v>1269</v>
      </c>
    </row>
    <row r="127" spans="1:31" x14ac:dyDescent="0.25">
      <c r="A127" t="s">
        <v>993</v>
      </c>
      <c r="B127" s="39">
        <v>0</v>
      </c>
      <c r="C127" s="39">
        <v>0</v>
      </c>
      <c r="D127" s="39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994</v>
      </c>
      <c r="B128">
        <v>310872</v>
      </c>
      <c r="C128">
        <v>329646</v>
      </c>
      <c r="D128">
        <v>323100</v>
      </c>
      <c r="E128">
        <v>314652</v>
      </c>
      <c r="F128">
        <v>307446</v>
      </c>
      <c r="G128">
        <v>300540</v>
      </c>
      <c r="H128">
        <v>284904</v>
      </c>
      <c r="I128">
        <v>260220</v>
      </c>
      <c r="J128">
        <v>225750</v>
      </c>
      <c r="K128">
        <v>186354</v>
      </c>
      <c r="L128">
        <v>178437</v>
      </c>
      <c r="M128">
        <v>167523</v>
      </c>
      <c r="N128">
        <v>212598</v>
      </c>
      <c r="O128">
        <v>200124</v>
      </c>
      <c r="P128">
        <v>187194</v>
      </c>
      <c r="Q128">
        <v>179853</v>
      </c>
      <c r="R128">
        <v>172569</v>
      </c>
      <c r="S128">
        <v>165966</v>
      </c>
      <c r="T128">
        <v>160209</v>
      </c>
      <c r="U128">
        <v>155526</v>
      </c>
      <c r="V128">
        <v>151263</v>
      </c>
      <c r="W128">
        <v>148143</v>
      </c>
      <c r="X128">
        <v>145224</v>
      </c>
      <c r="Y128">
        <v>143358</v>
      </c>
      <c r="Z128">
        <v>141144</v>
      </c>
      <c r="AA128">
        <v>137004</v>
      </c>
      <c r="AB128">
        <v>135129</v>
      </c>
      <c r="AC128">
        <v>133422</v>
      </c>
      <c r="AD128">
        <v>131586</v>
      </c>
      <c r="AE128">
        <v>130056</v>
      </c>
    </row>
    <row r="129" spans="1:31" x14ac:dyDescent="0.25">
      <c r="A129" t="s">
        <v>995</v>
      </c>
      <c r="B129">
        <v>0</v>
      </c>
      <c r="C129">
        <v>3</v>
      </c>
      <c r="D129">
        <v>3</v>
      </c>
      <c r="E129">
        <v>6</v>
      </c>
      <c r="F129">
        <v>9</v>
      </c>
      <c r="G129">
        <v>6</v>
      </c>
      <c r="H129">
        <v>6</v>
      </c>
      <c r="I129">
        <v>6</v>
      </c>
      <c r="J129">
        <v>3</v>
      </c>
      <c r="K129">
        <v>3</v>
      </c>
      <c r="L129">
        <v>3</v>
      </c>
      <c r="M129">
        <v>3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996</v>
      </c>
      <c r="B130">
        <v>231</v>
      </c>
      <c r="C130">
        <v>867</v>
      </c>
      <c r="D130">
        <v>567</v>
      </c>
      <c r="E130">
        <v>642</v>
      </c>
      <c r="F130">
        <v>684</v>
      </c>
      <c r="G130">
        <v>732</v>
      </c>
      <c r="H130">
        <v>738</v>
      </c>
      <c r="I130">
        <v>699</v>
      </c>
      <c r="J130">
        <v>666</v>
      </c>
      <c r="K130">
        <v>594</v>
      </c>
      <c r="L130">
        <v>606</v>
      </c>
      <c r="M130">
        <v>615</v>
      </c>
      <c r="N130">
        <v>843</v>
      </c>
      <c r="O130">
        <v>855</v>
      </c>
      <c r="P130">
        <v>852</v>
      </c>
      <c r="Q130">
        <v>861</v>
      </c>
      <c r="R130">
        <v>867</v>
      </c>
      <c r="S130">
        <v>870</v>
      </c>
      <c r="T130">
        <v>873</v>
      </c>
      <c r="U130">
        <v>879</v>
      </c>
      <c r="V130">
        <v>891</v>
      </c>
      <c r="W130">
        <v>906</v>
      </c>
      <c r="X130">
        <v>924</v>
      </c>
      <c r="Y130">
        <v>939</v>
      </c>
      <c r="Z130">
        <v>957</v>
      </c>
      <c r="AA130">
        <v>990</v>
      </c>
      <c r="AB130">
        <v>1005</v>
      </c>
      <c r="AC130">
        <v>1020</v>
      </c>
      <c r="AD130">
        <v>1026</v>
      </c>
      <c r="AE130">
        <v>1047</v>
      </c>
    </row>
    <row r="131" spans="1:31" x14ac:dyDescent="0.25">
      <c r="A131" t="s">
        <v>997</v>
      </c>
      <c r="B131">
        <v>3</v>
      </c>
      <c r="C131">
        <v>24</v>
      </c>
      <c r="D131">
        <v>54</v>
      </c>
      <c r="E131">
        <v>228</v>
      </c>
      <c r="F131">
        <v>624</v>
      </c>
      <c r="G131">
        <v>1305</v>
      </c>
      <c r="H131">
        <v>2877</v>
      </c>
      <c r="I131">
        <v>6081</v>
      </c>
      <c r="J131">
        <v>11889</v>
      </c>
      <c r="K131">
        <v>22392</v>
      </c>
      <c r="L131">
        <v>24777</v>
      </c>
      <c r="M131">
        <v>28026</v>
      </c>
      <c r="N131">
        <v>20808</v>
      </c>
      <c r="O131">
        <v>22365</v>
      </c>
      <c r="P131">
        <v>23631</v>
      </c>
      <c r="Q131">
        <v>24771</v>
      </c>
      <c r="R131">
        <v>25968</v>
      </c>
      <c r="S131">
        <v>27153</v>
      </c>
      <c r="T131">
        <v>28344</v>
      </c>
      <c r="U131">
        <v>29688</v>
      </c>
      <c r="V131">
        <v>31059</v>
      </c>
      <c r="W131">
        <v>32607</v>
      </c>
      <c r="X131">
        <v>34233</v>
      </c>
      <c r="Y131">
        <v>35694</v>
      </c>
      <c r="Z131">
        <v>37236</v>
      </c>
      <c r="AA131">
        <v>39042</v>
      </c>
      <c r="AB131">
        <v>40482</v>
      </c>
      <c r="AC131">
        <v>41841</v>
      </c>
      <c r="AD131">
        <v>43530</v>
      </c>
      <c r="AE131">
        <v>45099</v>
      </c>
    </row>
    <row r="133" spans="1:31" x14ac:dyDescent="0.25">
      <c r="A133" t="s">
        <v>978</v>
      </c>
      <c r="B133" s="47">
        <f>B125/SUM(B125:B131)</f>
        <v>2.9842412807208385E-4</v>
      </c>
      <c r="C133" s="47">
        <f t="shared" ref="C133:AE133" si="13">C125/SUM(C125:C131)</f>
        <v>1.1310272441842578E-3</v>
      </c>
      <c r="D133" s="47">
        <f t="shared" si="13"/>
        <v>4.5685185866088168E-3</v>
      </c>
      <c r="E133" s="47">
        <f t="shared" si="13"/>
        <v>1.8505245324819182E-2</v>
      </c>
      <c r="F133" s="47">
        <f t="shared" si="13"/>
        <v>3.9153202512066491E-2</v>
      </c>
      <c r="G133" s="47">
        <f t="shared" si="13"/>
        <v>6.4291204059522378E-2</v>
      </c>
      <c r="H133" s="47">
        <f t="shared" si="13"/>
        <v>0.11161405708385574</v>
      </c>
      <c r="I133" s="47">
        <f t="shared" si="13"/>
        <v>0.18041720272008821</v>
      </c>
      <c r="J133" s="47">
        <f t="shared" si="13"/>
        <v>0.26879419597759208</v>
      </c>
      <c r="K133" s="47">
        <f t="shared" si="13"/>
        <v>0.35768259652022222</v>
      </c>
      <c r="L133" s="47">
        <f t="shared" si="13"/>
        <v>0.3746236598619474</v>
      </c>
      <c r="M133" s="47">
        <f t="shared" si="13"/>
        <v>0.39928564886894402</v>
      </c>
      <c r="N133" s="47">
        <f t="shared" si="13"/>
        <v>0.28219218229109427</v>
      </c>
      <c r="O133" s="47">
        <f t="shared" si="13"/>
        <v>0.31340802644870969</v>
      </c>
      <c r="P133" s="47">
        <f t="shared" si="13"/>
        <v>0.34747151193829273</v>
      </c>
      <c r="Q133" s="47">
        <f t="shared" si="13"/>
        <v>0.36370693479225197</v>
      </c>
      <c r="R133" s="47">
        <f t="shared" si="13"/>
        <v>0.38174469580658887</v>
      </c>
      <c r="S133" s="47">
        <f t="shared" si="13"/>
        <v>0.39827036026453316</v>
      </c>
      <c r="T133" s="47">
        <f t="shared" si="13"/>
        <v>0.41150487549657838</v>
      </c>
      <c r="U133" s="47">
        <f t="shared" si="13"/>
        <v>0.4216507066254237</v>
      </c>
      <c r="V133" s="47">
        <f t="shared" si="13"/>
        <v>0.42999221414800531</v>
      </c>
      <c r="W133" s="47">
        <f t="shared" si="13"/>
        <v>0.43463428200611848</v>
      </c>
      <c r="X133" s="47">
        <f t="shared" si="13"/>
        <v>0.4380583929416349</v>
      </c>
      <c r="Y133" s="47">
        <f t="shared" si="13"/>
        <v>0.43840936541856362</v>
      </c>
      <c r="Z133" s="47">
        <f t="shared" si="13"/>
        <v>0.43922196668497843</v>
      </c>
      <c r="AA133" s="47">
        <f t="shared" si="13"/>
        <v>0.44529675251959688</v>
      </c>
      <c r="AB133" s="47">
        <f t="shared" si="13"/>
        <v>0.44499766027140852</v>
      </c>
      <c r="AC133" s="47">
        <f t="shared" si="13"/>
        <v>0.44421596244131456</v>
      </c>
      <c r="AD133" s="47">
        <f t="shared" si="13"/>
        <v>0.44391161259990597</v>
      </c>
      <c r="AE133" s="47">
        <f t="shared" si="13"/>
        <v>0.44366283279884888</v>
      </c>
    </row>
    <row r="134" spans="1:31" x14ac:dyDescent="0.25">
      <c r="A134" t="s">
        <v>988</v>
      </c>
      <c r="B134" s="47">
        <f>B129/SUM(B125:B131)</f>
        <v>0</v>
      </c>
      <c r="C134" s="47">
        <f t="shared" ref="C134:AE134" si="14">C129/SUM(C125:C131)</f>
        <v>9.0482179534740626E-6</v>
      </c>
      <c r="D134" s="47">
        <f t="shared" si="14"/>
        <v>9.1921903151082834E-6</v>
      </c>
      <c r="E134" s="47">
        <f t="shared" si="14"/>
        <v>1.8616947006860347E-5</v>
      </c>
      <c r="F134" s="47">
        <f t="shared" si="14"/>
        <v>2.7953262145692403E-5</v>
      </c>
      <c r="G134" s="47">
        <f t="shared" si="14"/>
        <v>1.8519718870667542E-5</v>
      </c>
      <c r="H134" s="47">
        <f t="shared" si="14"/>
        <v>1.8437937901025148E-5</v>
      </c>
      <c r="I134" s="47">
        <f t="shared" si="14"/>
        <v>1.8378974453225511E-5</v>
      </c>
      <c r="J134" s="47">
        <f t="shared" si="14"/>
        <v>9.1835797593902099E-6</v>
      </c>
      <c r="K134" s="47">
        <f t="shared" si="14"/>
        <v>9.1814717899279247E-6</v>
      </c>
      <c r="L134" s="47">
        <f t="shared" si="14"/>
        <v>9.1790277573799378E-6</v>
      </c>
      <c r="M134" s="47">
        <f t="shared" si="14"/>
        <v>9.1583478340507378E-6</v>
      </c>
      <c r="N134" s="47">
        <f t="shared" si="14"/>
        <v>0</v>
      </c>
      <c r="O134" s="47">
        <f t="shared" si="14"/>
        <v>0</v>
      </c>
      <c r="P134" s="47">
        <f t="shared" si="14"/>
        <v>0</v>
      </c>
      <c r="Q134" s="47">
        <f t="shared" si="14"/>
        <v>0</v>
      </c>
      <c r="R134" s="47">
        <f t="shared" si="14"/>
        <v>0</v>
      </c>
      <c r="S134" s="47">
        <f t="shared" si="14"/>
        <v>0</v>
      </c>
      <c r="T134" s="47">
        <f t="shared" si="14"/>
        <v>0</v>
      </c>
      <c r="U134" s="47">
        <f t="shared" si="14"/>
        <v>0</v>
      </c>
      <c r="V134" s="47">
        <f t="shared" si="14"/>
        <v>0</v>
      </c>
      <c r="W134" s="47">
        <f t="shared" si="14"/>
        <v>0</v>
      </c>
      <c r="X134" s="47">
        <f t="shared" si="14"/>
        <v>0</v>
      </c>
      <c r="Y134" s="47">
        <f t="shared" si="14"/>
        <v>0</v>
      </c>
      <c r="Z134" s="47">
        <f t="shared" si="14"/>
        <v>0</v>
      </c>
      <c r="AA134" s="47">
        <f t="shared" si="14"/>
        <v>0</v>
      </c>
      <c r="AB134" s="47">
        <f t="shared" si="14"/>
        <v>0</v>
      </c>
      <c r="AC134" s="47">
        <f t="shared" si="14"/>
        <v>0</v>
      </c>
      <c r="AD134" s="47">
        <f t="shared" si="14"/>
        <v>0</v>
      </c>
      <c r="AE134" s="47">
        <f t="shared" si="14"/>
        <v>0</v>
      </c>
    </row>
    <row r="135" spans="1:31" x14ac:dyDescent="0.25">
      <c r="A135" t="s">
        <v>979</v>
      </c>
      <c r="B135" s="47">
        <f>B131/SUM(B125:B131)</f>
        <v>9.6265847765188349E-6</v>
      </c>
      <c r="C135" s="47">
        <f t="shared" ref="C135:AE135" si="15">C131/SUM(C125:C131)</f>
        <v>7.2385743627792501E-5</v>
      </c>
      <c r="D135" s="47">
        <f t="shared" si="15"/>
        <v>1.6545942567194912E-4</v>
      </c>
      <c r="E135" s="47">
        <f t="shared" si="15"/>
        <v>7.0744398626069311E-4</v>
      </c>
      <c r="F135" s="47">
        <f t="shared" si="15"/>
        <v>1.9380928421013398E-3</v>
      </c>
      <c r="G135" s="47">
        <f t="shared" si="15"/>
        <v>4.0280388543701903E-3</v>
      </c>
      <c r="H135" s="47">
        <f t="shared" si="15"/>
        <v>8.8409912235415597E-3</v>
      </c>
      <c r="I135" s="47">
        <f t="shared" si="15"/>
        <v>1.8627090608344055E-2</v>
      </c>
      <c r="J135" s="47">
        <f t="shared" si="15"/>
        <v>3.6394526586463402E-2</v>
      </c>
      <c r="K135" s="47">
        <f t="shared" si="15"/>
        <v>6.8530505440022038E-2</v>
      </c>
      <c r="L135" s="47">
        <f t="shared" si="15"/>
        <v>7.5809590248200914E-2</v>
      </c>
      <c r="M135" s="47">
        <f t="shared" si="15"/>
        <v>8.5557285465701988E-2</v>
      </c>
      <c r="N135" s="47">
        <f t="shared" si="15"/>
        <v>6.3523464116935921E-2</v>
      </c>
      <c r="O135" s="47">
        <f t="shared" si="15"/>
        <v>6.8463587106254012E-2</v>
      </c>
      <c r="P135" s="47">
        <f t="shared" si="15"/>
        <v>7.2504188067229983E-2</v>
      </c>
      <c r="Q135" s="47">
        <f t="shared" si="15"/>
        <v>7.6306742569865443E-2</v>
      </c>
      <c r="R135" s="47">
        <f t="shared" si="15"/>
        <v>8.0057712583932961E-2</v>
      </c>
      <c r="S135" s="47">
        <f t="shared" si="15"/>
        <v>8.371641307866623E-2</v>
      </c>
      <c r="T135" s="47">
        <f t="shared" si="15"/>
        <v>8.7490392539980921E-2</v>
      </c>
      <c r="U135" s="47">
        <f t="shared" si="15"/>
        <v>9.1648298727518562E-2</v>
      </c>
      <c r="V135" s="47">
        <f t="shared" si="15"/>
        <v>9.5960625834198426E-2</v>
      </c>
      <c r="W135" s="47">
        <f t="shared" si="15"/>
        <v>0.10076017428386021</v>
      </c>
      <c r="X135" s="47">
        <f t="shared" si="15"/>
        <v>0.10586619907781086</v>
      </c>
      <c r="Y135" s="47">
        <f t="shared" si="15"/>
        <v>0.11054538697389203</v>
      </c>
      <c r="Z135" s="47">
        <f t="shared" si="15"/>
        <v>0.11556904626672501</v>
      </c>
      <c r="AA135" s="47">
        <f t="shared" si="15"/>
        <v>0.12144456886898096</v>
      </c>
      <c r="AB135" s="47">
        <f t="shared" si="15"/>
        <v>0.12628919045390735</v>
      </c>
      <c r="AC135" s="47">
        <f t="shared" si="15"/>
        <v>0.13095774647887323</v>
      </c>
      <c r="AD135" s="47">
        <f t="shared" si="15"/>
        <v>0.13643629525152798</v>
      </c>
      <c r="AE135" s="47">
        <f t="shared" si="15"/>
        <v>0.14137661873548193</v>
      </c>
    </row>
    <row r="136" spans="1:31" x14ac:dyDescent="0.25">
      <c r="A136" t="s">
        <v>989</v>
      </c>
      <c r="B136" s="48">
        <f t="shared" ref="B136:AE136" si="16">SUM(B133:B135)</f>
        <v>3.0805071284860266E-4</v>
      </c>
      <c r="C136" s="48">
        <f t="shared" si="16"/>
        <v>1.2124612057655244E-3</v>
      </c>
      <c r="D136" s="48">
        <f t="shared" si="16"/>
        <v>4.7431702025958738E-3</v>
      </c>
      <c r="E136" s="48">
        <f t="shared" si="16"/>
        <v>1.9231306258086736E-2</v>
      </c>
      <c r="F136" s="48">
        <f t="shared" si="16"/>
        <v>4.1119248616313525E-2</v>
      </c>
      <c r="G136" s="48">
        <f t="shared" si="16"/>
        <v>6.8337762632763227E-2</v>
      </c>
      <c r="H136" s="48">
        <f t="shared" si="16"/>
        <v>0.12047348624529833</v>
      </c>
      <c r="I136" s="48">
        <f t="shared" si="16"/>
        <v>0.19906267230288549</v>
      </c>
      <c r="J136" s="48">
        <f t="shared" si="16"/>
        <v>0.30519790614381487</v>
      </c>
      <c r="K136" s="48">
        <f t="shared" si="16"/>
        <v>0.42622228343203417</v>
      </c>
      <c r="L136" s="48">
        <f t="shared" si="16"/>
        <v>0.45044242913790566</v>
      </c>
      <c r="M136" s="48">
        <f t="shared" si="16"/>
        <v>0.48485209268248008</v>
      </c>
      <c r="N136" s="48">
        <f t="shared" si="16"/>
        <v>0.34571564640803021</v>
      </c>
      <c r="O136" s="48">
        <f t="shared" si="16"/>
        <v>0.38187161355496368</v>
      </c>
      <c r="P136" s="48">
        <f t="shared" si="16"/>
        <v>0.4199757000055227</v>
      </c>
      <c r="Q136" s="48">
        <f t="shared" si="16"/>
        <v>0.44001367736211738</v>
      </c>
      <c r="R136" s="48">
        <f t="shared" si="16"/>
        <v>0.46180240839052183</v>
      </c>
      <c r="S136" s="48">
        <f t="shared" si="16"/>
        <v>0.48198677334319939</v>
      </c>
      <c r="T136" s="48">
        <f t="shared" si="16"/>
        <v>0.4989952680365593</v>
      </c>
      <c r="U136" s="48">
        <f t="shared" si="16"/>
        <v>0.51329900535294226</v>
      </c>
      <c r="V136" s="48">
        <f t="shared" si="16"/>
        <v>0.52595283998220377</v>
      </c>
      <c r="W136" s="48">
        <f t="shared" si="16"/>
        <v>0.53539445628997873</v>
      </c>
      <c r="X136" s="48">
        <f t="shared" si="16"/>
        <v>0.54392459201944576</v>
      </c>
      <c r="Y136" s="48">
        <f t="shared" si="16"/>
        <v>0.54895475239245561</v>
      </c>
      <c r="Z136" s="48">
        <f t="shared" si="16"/>
        <v>0.55479101295170341</v>
      </c>
      <c r="AA136" s="48">
        <f t="shared" si="16"/>
        <v>0.5667413213885778</v>
      </c>
      <c r="AB136" s="48">
        <f t="shared" si="16"/>
        <v>0.57128685072531593</v>
      </c>
      <c r="AC136" s="48">
        <f t="shared" si="16"/>
        <v>0.57517370892018782</v>
      </c>
      <c r="AD136" s="48">
        <f t="shared" si="16"/>
        <v>0.58034790785143398</v>
      </c>
      <c r="AE136" s="48">
        <f t="shared" si="16"/>
        <v>0.58503945153433079</v>
      </c>
    </row>
  </sheetData>
  <hyperlinks>
    <hyperlink ref="A31" r:id="rId1" display="https://www.anl.gov/sites/www/files/2023-09/Total Sales for Website_August2023.pdf" xr:uid="{8402C846-DE8F-4777-B7D0-EA84E06D8EC3}"/>
  </hyperlinks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abSelected="1" workbookViewId="0">
      <selection activeCell="F18" sqref="F18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7" max="7" width="13.140625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6" t="s">
        <v>998</v>
      </c>
      <c r="R1" s="17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  <c r="Q2" s="9" t="s">
        <v>98</v>
      </c>
      <c r="R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-0.3</v>
      </c>
      <c r="Q3" s="9" t="s">
        <v>99</v>
      </c>
      <c r="R3" s="19">
        <v>-0.5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-10.5</v>
      </c>
      <c r="Q4" s="10" t="s">
        <v>100</v>
      </c>
      <c r="R4" s="20">
        <v>-15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12"/>
      <c r="E6" s="2" t="s">
        <v>20</v>
      </c>
      <c r="F6" s="2" t="s">
        <v>20</v>
      </c>
      <c r="G6" s="2" t="s">
        <v>101</v>
      </c>
      <c r="N6" s="12">
        <v>2023</v>
      </c>
      <c r="O6" s="22">
        <v>9.9000000000000005E-2</v>
      </c>
    </row>
    <row r="7" spans="1:38" x14ac:dyDescent="0.25">
      <c r="A7" s="12"/>
      <c r="B7" s="12"/>
      <c r="C7" s="12" t="s">
        <v>915</v>
      </c>
      <c r="D7" s="12"/>
      <c r="E7" s="2">
        <v>2020</v>
      </c>
      <c r="F7" s="2">
        <v>2050</v>
      </c>
      <c r="G7" s="2"/>
    </row>
    <row r="8" spans="1:38" ht="90" x14ac:dyDescent="0.25">
      <c r="A8" s="12"/>
      <c r="B8" s="12"/>
      <c r="C8" s="12"/>
      <c r="D8" s="12"/>
      <c r="E8" s="27"/>
      <c r="F8" s="27"/>
      <c r="G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2021</v>
      </c>
      <c r="E9" s="12">
        <v>2022</v>
      </c>
      <c r="F9" s="12">
        <v>2050</v>
      </c>
      <c r="G9" s="6"/>
      <c r="I9" s="21">
        <v>2021</v>
      </c>
      <c r="J9" s="21">
        <f>E9</f>
        <v>2022</v>
      </c>
      <c r="K9" s="21">
        <f t="shared" ref="K9:AL9" si="0">J9+1</f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>
        <v>1.7999999999999999E-2</v>
      </c>
      <c r="E10" s="22">
        <v>4.8000000000000001E-2</v>
      </c>
      <c r="F10">
        <v>1</v>
      </c>
      <c r="G10" s="7" t="str">
        <f>IF(E10=F10,"n/a",IF(OR(C10="battery electric vehicle",C10="natural gas vehicle",C10="plugin hybrid vehicle"),"s-curve","linear"))</f>
        <v>s-curve</v>
      </c>
      <c r="I10">
        <f>D10</f>
        <v>1.7999999999999999E-2</v>
      </c>
      <c r="J10" s="22">
        <f>E10</f>
        <v>4.8000000000000001E-2</v>
      </c>
      <c r="K10" s="22">
        <f>O6</f>
        <v>9.9000000000000005E-2</v>
      </c>
      <c r="L10">
        <f>IF($G10="s-curve",$E10+($F10-$E10)*$O$2/(1+EXP($O$3*(COUNT($K$9:L$9)+$O$4))),TREND($E10:$F10,$E$9:$F$9,L$9))</f>
        <v>0.11695001406416487</v>
      </c>
      <c r="M10">
        <f>IF($G10="s-curve",$E10+($F10-$E10)*$O$2/(1+EXP($O$3*(COUNT($K$9:M$9)+$O$4))),TREND($E10:$F10,$E$9:$F$9,M$9))</f>
        <v>0.13877269058395222</v>
      </c>
      <c r="N10">
        <f>IF($G10="s-curve",$E10+($F10-$E10)*$O$2/(1+EXP($O$3*(COUNT($K$9:N$9)+$O$4))),TREND($E10:$F10,$E$9:$F$9,N$9))</f>
        <v>0.16657479699442046</v>
      </c>
      <c r="O10">
        <f>IF($G10="s-curve",$E10+($F10-$E10)*$O$2/(1+EXP($O$3*(COUNT($K$9:O$9)+$O$4))),TREND($E10:$F10,$E$9:$F$9,O$9))</f>
        <v>0.20137571999690912</v>
      </c>
      <c r="P10">
        <f>IF($G10="s-curve",$E10+($F10-$E10)*$O$2/(1+EXP($O$3*(COUNT($K$9:P$9)+$O$4))),TREND($E10:$F10,$E$9:$F$9,P$9))</f>
        <v>0.2439885939545019</v>
      </c>
      <c r="Q10">
        <f>IF($G10="s-curve",$E10+($F10-$E10)*$O$2/(1+EXP($O$3*(COUNT($K$9:Q$9)+$O$4))),TREND($E10:$F10,$E$9:$F$9,Q$9))</f>
        <v>0.2947822959785894</v>
      </c>
      <c r="R10">
        <f>IF($G10="s-curve",$E10+($F10-$E10)*$O$2/(1+EXP($O$3*(COUNT($K$9:R$9)+$O$4))),TREND($E10:$F10,$E$9:$F$9,R$9))</f>
        <v>0.35342187838502587</v>
      </c>
      <c r="S10">
        <f>IF($G10="s-curve",$E10+($F10-$E10)*$O$2/(1+EXP($O$3*(COUNT($K$9:S$9)+$O$4))),TREND($E10:$F10,$E$9:$F$9,S$9))</f>
        <v>0.41867144928034067</v>
      </c>
      <c r="T10">
        <f>IF($G10="s-curve",$E10+($F10-$E10)*$O$2/(1+EXP($O$3*(COUNT($K$9:T$9)+$O$4))),TREND($E10:$F10,$E$9:$F$9,T$9))</f>
        <v>0.4883667872327504</v>
      </c>
      <c r="U10">
        <f>IF($G10="s-curve",$E10+($F10-$E10)*$O$2/(1+EXP($O$3*(COUNT($K$9:U$9)+$O$4))),TREND($E10:$F10,$E$9:$F$9,U$9))</f>
        <v>0.55963321276724964</v>
      </c>
      <c r="V10">
        <f>IF($G10="s-curve",$E10+($F10-$E10)*$O$2/(1+EXP($O$3*(COUNT($K$9:V$9)+$O$4))),TREND($E10:$F10,$E$9:$F$9,V$9))</f>
        <v>0.62932855071965943</v>
      </c>
      <c r="W10">
        <f>IF($G10="s-curve",$E10+($F10-$E10)*$O$2/(1+EXP($O$3*(COUNT($K$9:W$9)+$O$4))),TREND($E10:$F10,$E$9:$F$9,W$9))</f>
        <v>0.69457812161497412</v>
      </c>
      <c r="X10">
        <f>IF($G10="s-curve",$E10+($F10-$E10)*$O$2/(1+EXP($O$3*(COUNT($K$9:X$9)+$O$4))),TREND($E10:$F10,$E$9:$F$9,X$9))</f>
        <v>0.75321770402141064</v>
      </c>
      <c r="Y10">
        <f>IF($G10="s-curve",$E10+($F10-$E10)*$O$2/(1+EXP($O$3*(COUNT($K$9:Y$9)+$O$4))),TREND($E10:$F10,$E$9:$F$9,Y$9))</f>
        <v>0.80401140604549803</v>
      </c>
      <c r="Z10">
        <f>IF($G10="s-curve",$E10+($F10-$E10)*$O$2/(1+EXP($O$3*(COUNT($K$9:Z$9)+$O$4))),TREND($E10:$F10,$E$9:$F$9,Z$9))</f>
        <v>0.84662428000309087</v>
      </c>
      <c r="AA10">
        <f>IF($G10="s-curve",$E10+($F10-$E10)*$O$2/(1+EXP($O$3*(COUNT($K$9:AA$9)+$O$4))),TREND($E10:$F10,$E$9:$F$9,AA$9))</f>
        <v>0.88142520300557958</v>
      </c>
      <c r="AB10">
        <f>IF($G10="s-curve",$E10+($F10-$E10)*$O$2/(1+EXP($O$3*(COUNT($K$9:AB$9)+$O$4))),TREND($E10:$F10,$E$9:$F$9,AB$9))</f>
        <v>0.90922730941604779</v>
      </c>
      <c r="AC10">
        <f>IF($G10="s-curve",$E10+($F10-$E10)*$O$2/(1+EXP($O$3*(COUNT($K$9:AC$9)+$O$4))),TREND($E10:$F10,$E$9:$F$9,AC$9))</f>
        <v>0.9310499859358351</v>
      </c>
      <c r="AD10">
        <f>IF($G10="s-curve",$E10+($F10-$E10)*$O$2/(1+EXP($O$3*(COUNT($K$9:AD$9)+$O$4))),TREND($E10:$F10,$E$9:$F$9,AD$9))</f>
        <v>0.94794338601042438</v>
      </c>
      <c r="AE10">
        <f>IF($G10="s-curve",$E10+($F10-$E10)*$O$2/(1+EXP($O$3*(COUNT($K$9:AE$9)+$O$4))),TREND($E10:$F10,$E$9:$F$9,AE$9))</f>
        <v>0.96088110315315733</v>
      </c>
      <c r="AF10">
        <f>IF($G10="s-curve",$E10+($F10-$E10)*$O$2/(1+EXP($O$3*(COUNT($K$9:AF$9)+$O$4))),TREND($E10:$F10,$E$9:$F$9,AF$9))</f>
        <v>0.97070804589199511</v>
      </c>
      <c r="AG10">
        <f>IF($G10="s-curve",$E10+($F10-$E10)*$O$2/(1+EXP($O$3*(COUNT($K$9:AG$9)+$O$4))),TREND($E10:$F10,$E$9:$F$9,AG$9))</f>
        <v>0.97812554384565553</v>
      </c>
      <c r="AH10">
        <f>IF($G10="s-curve",$E10+($F10-$E10)*$O$2/(1+EXP($O$3*(COUNT($K$9:AH$9)+$O$4))),TREND($E10:$F10,$E$9:$F$9,AH$9))</f>
        <v>0.98369792028342729</v>
      </c>
      <c r="AI10">
        <f>IF($G10="s-curve",$E10+($F10-$E10)*$O$2/(1+EXP($O$3*(COUNT($K$9:AI$9)+$O$4))),TREND($E10:$F10,$E$9:$F$9,AI$9))</f>
        <v>0.98786928331016577</v>
      </c>
      <c r="AJ10">
        <f>IF($G10="s-curve",$E10+($F10-$E10)*$O$2/(1+EXP($O$3*(COUNT($K$9:AJ$9)+$O$4))),TREND($E10:$F10,$E$9:$F$9,AJ$9))</f>
        <v>0.9909835665099872</v>
      </c>
      <c r="AK10">
        <f>IF($G10="s-curve",$E10+($F10-$E10)*$O$2/(1+EXP($O$3*(COUNT($K$9:AK$9)+$O$4))),TREND($E10:$F10,$E$9:$F$9,AK$9))</f>
        <v>0.99330402502844461</v>
      </c>
      <c r="AL10">
        <f>IF($G10="s-curve",$E10+($F10-$E10)*$O$2/(1+EXP($O$3*(COUNT($K$9:AL$9)+$O$4))),TREND($E10:$F10,$E$9:$F$9,AL$9))</f>
        <v>0.99503044033973242</v>
      </c>
    </row>
    <row r="11" spans="1:38" x14ac:dyDescent="0.25">
      <c r="C11" t="s">
        <v>2</v>
      </c>
      <c r="E11" s="22">
        <f>SUM(SUM(INDEX('AEO 39'!$29:$30,0,MATCH($E$9,'AEO 39'!$1:$1,0))),SUM(INDEX('AEO 39'!$51:$52,0,MATCH($E$9,'AEO 39'!$1:$1,0))))/INDEX('AEO 39'!$59:$59,MATCH($E$9,'AEO 39'!$1:$1,0))</f>
        <v>3.7087168441147616E-4</v>
      </c>
      <c r="F11" s="22">
        <f>SUM(SUM(INDEX('AEO 39'!$29:$30,0,MATCH($F$9,'AEO 39'!$1:$1,0))),SUM(INDEX('AEO 39'!$51:$52,0,MATCH($F$9,'AEO 39'!$1:$1,0))))/INDEX('AEO 39'!$59:$59,MATCH($F$9,'AEO 39'!$1:$1,0))*Assumptions!$A$11</f>
        <v>1.235369525889815E-3</v>
      </c>
      <c r="G11" s="7" t="str">
        <f>IF(E11=F11,"n/a",IF(OR(C11="battery electric vehicle",C11="natural gas vehicle",C11="plugin hybrid vehicle"),"s-curve","linear"))</f>
        <v>s-curve</v>
      </c>
      <c r="I11" s="22">
        <f t="shared" ref="I11:I40" si="1">E11</f>
        <v>3.7087168441147616E-4</v>
      </c>
      <c r="J11">
        <f>IF($G11="s-curve",$E11+($F11-$E11)*$I$2/(1+EXP($I$3*(COUNT($I$9:J$9)+$I$4))),TREND($E11:$F11,$E$9:$F$9,J$9))</f>
        <v>3.8364380292024329E-4</v>
      </c>
      <c r="K11">
        <f>IF($G11="s-curve",$E11+($F11-$E11)*$I$2/(1+EXP($I$3*(COUNT($I$9:K$9)+$I$4))),TREND($E11:$F11,$E$9:$F$9,K$9))</f>
        <v>3.8802358589285646E-4</v>
      </c>
      <c r="L11">
        <f>IF($G11="s-curve",$E11+($F11-$E11)*$I$2/(1+EXP($I$3*(COUNT($I$9:L$9)+$I$4))),TREND($E11:$F11,$E$9:$F$9,L$9))</f>
        <v>3.9386472794848996E-4</v>
      </c>
      <c r="M11">
        <f>IF($G11="s-curve",$E11+($F11-$E11)*$I$2/(1+EXP($I$3*(COUNT($I$9:M$9)+$I$4))),TREND($E11:$F11,$E$9:$F$9,M$9))</f>
        <v>4.016229007564876E-4</v>
      </c>
      <c r="N11">
        <f>IF($G11="s-curve",$E11+($F11-$E11)*$I$2/(1+EXP($I$3*(COUNT($I$9:N$9)+$I$4))),TREND($E11:$F11,$E$9:$F$9,N$9))</f>
        <v>4.118712494037081E-4</v>
      </c>
      <c r="O11">
        <f>IF($G11="s-curve",$E11+($F11-$E11)*$I$2/(1+EXP($I$3*(COUNT($I$9:O$9)+$I$4))),TREND($E11:$F11,$E$9:$F$9,O$9))</f>
        <v>4.253120147933965E-4</v>
      </c>
      <c r="P11">
        <f>IF($G11="s-curve",$E11+($F11-$E11)*$I$2/(1+EXP($I$3*(COUNT($I$9:P$9)+$I$4))),TREND($E11:$F11,$E$9:$F$9,P$9))</f>
        <v>4.4277430100040505E-4</v>
      </c>
      <c r="Q11">
        <f>IF($G11="s-curve",$E11+($F11-$E11)*$I$2/(1+EXP($I$3*(COUNT($I$9:Q$9)+$I$4))),TREND($E11:$F11,$E$9:$F$9,Q$9))</f>
        <v>4.6518565084723181E-4</v>
      </c>
      <c r="R11">
        <f>IF($G11="s-curve",$E11+($F11-$E11)*$I$2/(1+EXP($I$3*(COUNT($I$9:R$9)+$I$4))),TREND($E11:$F11,$E$9:$F$9,R$9))</f>
        <v>4.935016238293516E-4</v>
      </c>
      <c r="S11">
        <f>IF($G11="s-curve",$E11+($F11-$E11)*$I$2/(1+EXP($I$3*(COUNT($I$9:S$9)+$I$4))),TREND($E11:$F11,$E$9:$F$9,S$9))</f>
        <v>5.2857815597262656E-4</v>
      </c>
      <c r="T11">
        <f>IF($G11="s-curve",$E11+($F11-$E11)*$I$2/(1+EXP($I$3*(COUNT($I$9:T$9)+$I$4))),TREND($E11:$F11,$E$9:$F$9,T$9))</f>
        <v>5.7098150943230659E-4</v>
      </c>
      <c r="U11">
        <f>IF($G11="s-curve",$E11+($F11-$E11)*$I$2/(1+EXP($I$3*(COUNT($I$9:U$9)+$I$4))),TREND($E11:$F11,$E$9:$F$9,U$9))</f>
        <v>6.207552154704006E-4</v>
      </c>
      <c r="V11">
        <f>IF($G11="s-curve",$E11+($F11-$E11)*$I$2/(1+EXP($I$3*(COUNT($I$9:V$9)+$I$4))),TREND($E11:$F11,$E$9:$F$9,V$9))</f>
        <v>6.7720104282073751E-4</v>
      </c>
      <c r="W11">
        <f>IF($G11="s-curve",$E11+($F11-$E11)*$I$2/(1+EXP($I$3*(COUNT($I$9:W$9)+$I$4))),TREND($E11:$F11,$E$9:$F$9,W$9))</f>
        <v>7.387652100527514E-4</v>
      </c>
      <c r="X11">
        <f>IF($G11="s-curve",$E11+($F11-$E11)*$I$2/(1+EXP($I$3*(COUNT($I$9:X$9)+$I$4))),TREND($E11:$F11,$E$9:$F$9,X$9))</f>
        <v>8.0312060515064557E-4</v>
      </c>
      <c r="Y11">
        <f>IF($G11="s-curve",$E11+($F11-$E11)*$I$2/(1+EXP($I$3*(COUNT($I$9:Y$9)+$I$4))),TREND($E11:$F11,$E$9:$F$9,Y$9))</f>
        <v>8.6747600024853974E-4</v>
      </c>
      <c r="Z11">
        <f>IF($G11="s-curve",$E11+($F11-$E11)*$I$2/(1+EXP($I$3*(COUNT($I$9:Z$9)+$I$4))),TREND($E11:$F11,$E$9:$F$9,Z$9))</f>
        <v>9.2904016748055363E-4</v>
      </c>
      <c r="AA11">
        <f>IF($G11="s-curve",$E11+($F11-$E11)*$I$2/(1+EXP($I$3*(COUNT($I$9:AA$9)+$I$4))),TREND($E11:$F11,$E$9:$F$9,AA$9))</f>
        <v>9.8548599483089076E-4</v>
      </c>
      <c r="AB11">
        <f>IF($G11="s-curve",$E11+($F11-$E11)*$I$2/(1+EXP($I$3*(COUNT($I$9:AB$9)+$I$4))),TREND($E11:$F11,$E$9:$F$9,AB$9))</f>
        <v>1.0352597008689846E-3</v>
      </c>
      <c r="AC11">
        <f>IF($G11="s-curve",$E11+($F11-$E11)*$I$2/(1+EXP($I$3*(COUNT($I$9:AC$9)+$I$4))),TREND($E11:$F11,$E$9:$F$9,AC$9))</f>
        <v>1.0776630543286646E-3</v>
      </c>
      <c r="AD11">
        <f>IF($G11="s-curve",$E11+($F11-$E11)*$I$2/(1+EXP($I$3*(COUNT($I$9:AD$9)+$I$4))),TREND($E11:$F11,$E$9:$F$9,AD$9))</f>
        <v>1.1127395864719398E-3</v>
      </c>
      <c r="AE11">
        <f>IF($G11="s-curve",$E11+($F11-$E11)*$I$2/(1+EXP($I$3*(COUNT($I$9:AE$9)+$I$4))),TREND($E11:$F11,$E$9:$F$9,AE$9))</f>
        <v>1.1410555594540594E-3</v>
      </c>
      <c r="AF11">
        <f>IF($G11="s-curve",$E11+($F11-$E11)*$I$2/(1+EXP($I$3*(COUNT($I$9:AF$9)+$I$4))),TREND($E11:$F11,$E$9:$F$9,AF$9))</f>
        <v>1.1634669093008863E-3</v>
      </c>
      <c r="AG11">
        <f>IF($G11="s-curve",$E11+($F11-$E11)*$I$2/(1+EXP($I$3*(COUNT($I$9:AG$9)+$I$4))),TREND($E11:$F11,$E$9:$F$9,AG$9))</f>
        <v>1.1809291955078949E-3</v>
      </c>
      <c r="AH11">
        <f>IF($G11="s-curve",$E11+($F11-$E11)*$I$2/(1+EXP($I$3*(COUNT($I$9:AH$9)+$I$4))),TREND($E11:$F11,$E$9:$F$9,AH$9))</f>
        <v>1.1943699608975833E-3</v>
      </c>
      <c r="AI11">
        <f>IF($G11="s-curve",$E11+($F11-$E11)*$I$2/(1+EXP($I$3*(COUNT($I$9:AI$9)+$I$4))),TREND($E11:$F11,$E$9:$F$9,AI$9))</f>
        <v>1.2046183095448036E-3</v>
      </c>
      <c r="AJ11">
        <f>IF($G11="s-curve",$E11+($F11-$E11)*$I$2/(1+EXP($I$3*(COUNT($I$9:AJ$9)+$I$4))),TREND($E11:$F11,$E$9:$F$9,AJ$9))</f>
        <v>1.2123764823528012E-3</v>
      </c>
      <c r="AK11">
        <f>IF($G11="s-curve",$E11+($F11-$E11)*$I$2/(1+EXP($I$3*(COUNT($I$9:AK$9)+$I$4))),TREND($E11:$F11,$E$9:$F$9,AK$9))</f>
        <v>1.2182176244084349E-3</v>
      </c>
      <c r="AL11">
        <f>IF($G11="s-curve",$E11+($F11-$E11)*$I$2/(1+EXP($I$3*(COUNT($I$9:AL$9)+$I$4))),TREND($E11:$F11,$E$9:$F$9,AL$9))</f>
        <v>1.2225974073810479E-3</v>
      </c>
    </row>
    <row r="12" spans="1:38" x14ac:dyDescent="0.25">
      <c r="C12" t="s">
        <v>3</v>
      </c>
      <c r="E12">
        <v>1</v>
      </c>
      <c r="F12">
        <v>1</v>
      </c>
      <c r="G12" s="7" t="str">
        <f>IF(E12=F12,"n/a",IF(OR(C12="battery electric vehicle",C12="natural gas vehicle",C12="plugin hybrid vehicle"),"s-curve","linear"))</f>
        <v>n/a</v>
      </c>
      <c r="I12" s="22">
        <f t="shared" si="1"/>
        <v>1</v>
      </c>
      <c r="J12">
        <f>IF($G12="s-curve",$E12+($F12-$E12)*$I$2/(1+EXP($I$3*(COUNT($I$9:J$9)+$I$4))),TREND($E12:$F12,$E$9:$F$9,J$9))</f>
        <v>1</v>
      </c>
      <c r="K12">
        <f>IF($G12="s-curve",$E12+($F12-$E12)*$I$2/(1+EXP($I$3*(COUNT($I$9:K$9)+$I$4))),TREND($E12:$F12,$E$9:$F$9,K$9))</f>
        <v>1</v>
      </c>
      <c r="L12">
        <f>IF($G12="s-curve",$E12+($F12-$E12)*$I$2/(1+EXP($I$3*(COUNT($I$9:L$9)+$I$4))),TREND($E12:$F12,$E$9:$F$9,L$9))</f>
        <v>1</v>
      </c>
      <c r="M12">
        <f>IF($G12="s-curve",$E12+($F12-$E12)*$I$2/(1+EXP($I$3*(COUNT($I$9:M$9)+$I$4))),TREND($E12:$F12,$E$9:$F$9,M$9))</f>
        <v>1</v>
      </c>
      <c r="N12">
        <f>IF($G12="s-curve",$E12+($F12-$E12)*$I$2/(1+EXP($I$3*(COUNT($I$9:N$9)+$I$4))),TREND($E12:$F12,$E$9:$F$9,N$9))</f>
        <v>1</v>
      </c>
      <c r="O12">
        <f>IF($G12="s-curve",$E12+($F12-$E12)*$I$2/(1+EXP($I$3*(COUNT($I$9:O$9)+$I$4))),TREND($E12:$F12,$E$9:$F$9,O$9))</f>
        <v>1</v>
      </c>
      <c r="P12">
        <f>IF($G12="s-curve",$E12+($F12-$E12)*$I$2/(1+EXP($I$3*(COUNT($I$9:P$9)+$I$4))),TREND($E12:$F12,$E$9:$F$9,P$9))</f>
        <v>1</v>
      </c>
      <c r="Q12">
        <f>IF($G12="s-curve",$E12+($F12-$E12)*$I$2/(1+EXP($I$3*(COUNT($I$9:Q$9)+$I$4))),TREND($E12:$F12,$E$9:$F$9,Q$9))</f>
        <v>1</v>
      </c>
      <c r="R12">
        <f>IF($G12="s-curve",$E12+($F12-$E12)*$I$2/(1+EXP($I$3*(COUNT($I$9:R$9)+$I$4))),TREND($E12:$F12,$E$9:$F$9,R$9))</f>
        <v>1</v>
      </c>
      <c r="S12">
        <f>IF($G12="s-curve",$E12+($F12-$E12)*$I$2/(1+EXP($I$3*(COUNT($I$9:S$9)+$I$4))),TREND($E12:$F12,$E$9:$F$9,S$9))</f>
        <v>1</v>
      </c>
      <c r="T12">
        <f>IF($G12="s-curve",$E12+($F12-$E12)*$I$2/(1+EXP($I$3*(COUNT($I$9:T$9)+$I$4))),TREND($E12:$F12,$E$9:$F$9,T$9))</f>
        <v>1</v>
      </c>
      <c r="U12">
        <f>IF($G12="s-curve",$E12+($F12-$E12)*$I$2/(1+EXP($I$3*(COUNT($I$9:U$9)+$I$4))),TREND($E12:$F12,$E$9:$F$9,U$9))</f>
        <v>1</v>
      </c>
      <c r="V12">
        <f>IF($G12="s-curve",$E12+($F12-$E12)*$I$2/(1+EXP($I$3*(COUNT($I$9:V$9)+$I$4))),TREND($E12:$F12,$E$9:$F$9,V$9))</f>
        <v>1</v>
      </c>
      <c r="W12">
        <f>IF($G12="s-curve",$E12+($F12-$E12)*$I$2/(1+EXP($I$3*(COUNT($I$9:W$9)+$I$4))),TREND($E12:$F12,$E$9:$F$9,W$9))</f>
        <v>1</v>
      </c>
      <c r="X12">
        <f>IF($G12="s-curve",$E12+($F12-$E12)*$I$2/(1+EXP($I$3*(COUNT($I$9:X$9)+$I$4))),TREND($E12:$F12,$E$9:$F$9,X$9))</f>
        <v>1</v>
      </c>
      <c r="Y12">
        <f>IF($G12="s-curve",$E12+($F12-$E12)*$I$2/(1+EXP($I$3*(COUNT($I$9:Y$9)+$I$4))),TREND($E12:$F12,$E$9:$F$9,Y$9))</f>
        <v>1</v>
      </c>
      <c r="Z12">
        <f>IF($G12="s-curve",$E12+($F12-$E12)*$I$2/(1+EXP($I$3*(COUNT($I$9:Z$9)+$I$4))),TREND($E12:$F12,$E$9:$F$9,Z$9))</f>
        <v>1</v>
      </c>
      <c r="AA12">
        <f>IF($G12="s-curve",$E12+($F12-$E12)*$I$2/(1+EXP($I$3*(COUNT($I$9:AA$9)+$I$4))),TREND($E12:$F12,$E$9:$F$9,AA$9))</f>
        <v>1</v>
      </c>
      <c r="AB12">
        <f>IF($G12="s-curve",$E12+($F12-$E12)*$I$2/(1+EXP($I$3*(COUNT($I$9:AB$9)+$I$4))),TREND($E12:$F12,$E$9:$F$9,AB$9))</f>
        <v>1</v>
      </c>
      <c r="AC12">
        <f>IF($G12="s-curve",$E12+($F12-$E12)*$I$2/(1+EXP($I$3*(COUNT($I$9:AC$9)+$I$4))),TREND($E12:$F12,$E$9:$F$9,AC$9))</f>
        <v>1</v>
      </c>
      <c r="AD12">
        <f>IF($G12="s-curve",$E12+($F12-$E12)*$I$2/(1+EXP($I$3*(COUNT($I$9:AD$9)+$I$4))),TREND($E12:$F12,$E$9:$F$9,AD$9))</f>
        <v>1</v>
      </c>
      <c r="AE12">
        <f>IF($G12="s-curve",$E12+($F12-$E12)*$I$2/(1+EXP($I$3*(COUNT($I$9:AE$9)+$I$4))),TREND($E12:$F12,$E$9:$F$9,AE$9))</f>
        <v>1</v>
      </c>
      <c r="AF12">
        <f>IF($G12="s-curve",$E12+($F12-$E12)*$I$2/(1+EXP($I$3*(COUNT($I$9:AF$9)+$I$4))),TREND($E12:$F12,$E$9:$F$9,AF$9))</f>
        <v>1</v>
      </c>
      <c r="AG12">
        <f>IF($G12="s-curve",$E12+($F12-$E12)*$I$2/(1+EXP($I$3*(COUNT($I$9:AG$9)+$I$4))),TREND($E12:$F12,$E$9:$F$9,AG$9))</f>
        <v>1</v>
      </c>
      <c r="AH12">
        <f>IF($G12="s-curve",$E12+($F12-$E12)*$I$2/(1+EXP($I$3*(COUNT($I$9:AH$9)+$I$4))),TREND($E12:$F12,$E$9:$F$9,AH$9))</f>
        <v>1</v>
      </c>
      <c r="AI12">
        <f>IF($G12="s-curve",$E12+($F12-$E12)*$I$2/(1+EXP($I$3*(COUNT($I$9:AI$9)+$I$4))),TREND($E12:$F12,$E$9:$F$9,AI$9))</f>
        <v>1</v>
      </c>
      <c r="AJ12">
        <f>IF($G12="s-curve",$E12+($F12-$E12)*$I$2/(1+EXP($I$3*(COUNT($I$9:AJ$9)+$I$4))),TREND($E12:$F12,$E$9:$F$9,AJ$9))</f>
        <v>1</v>
      </c>
      <c r="AK12">
        <f>IF($G12="s-curve",$E12+($F12-$E12)*$I$2/(1+EXP($I$3*(COUNT($I$9:AK$9)+$I$4))),TREND($E12:$F12,$E$9:$F$9,AK$9))</f>
        <v>1</v>
      </c>
      <c r="AL12">
        <f>IF($G12="s-curve",$E12+($F12-$E12)*$I$2/(1+EXP($I$3*(COUNT($I$9:AL$9)+$I$4))),TREND($E12:$F12,$E$9:$F$9,AL$9))</f>
        <v>1</v>
      </c>
    </row>
    <row r="13" spans="1:38" x14ac:dyDescent="0.25">
      <c r="C13" t="s">
        <v>4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</f>
        <v>4.6260368305253595E-3</v>
      </c>
      <c r="F13" s="22">
        <f>SUM(INDEX('AEO 39'!$18:$18,MATCH(F$9,'AEO 39'!$1:$1,0)),INDEX('AEO 39'!$27:$27,MATCH(F$9,'AEO 39'!$1:$1,0)),INDEX('AEO 39'!$40:$40,MATCH(F$9,'AEO 39'!$1:$1,0)),INDEX('AEO 39'!$49:$49,MATCH(F$9,'AEO 39'!$1:$1,0)))/INDEX('AEO 39'!$59:$59,MATCH(F$9,'AEO 39'!$1:$1,0))*Assumptions!A11</f>
        <v>3.0818463927506295E-2</v>
      </c>
      <c r="G13" s="7" t="str">
        <f>IF(E13=F13,"n/a",IF(OR(C13="battery electric vehicle",C13="natural gas vehicle",C13="plugin hybrid vehicle"),"s-curve","linear"))</f>
        <v>linear</v>
      </c>
      <c r="I13" s="22">
        <f t="shared" si="1"/>
        <v>4.6260368305253595E-3</v>
      </c>
      <c r="J13">
        <f>IF($G13="s-curve",$E13+($F13-$E13)*$I$2/(1+EXP($I$3*(COUNT($I$9:J$9)+$I$4))),TREND($E13:$F13,$E$9:$F$9,J$9))</f>
        <v>4.6260368305253152E-3</v>
      </c>
      <c r="K13">
        <f>IF($G13="s-curve",$E13+($F13-$E13)*$I$2/(1+EXP($I$3*(COUNT($I$9:K$9)+$I$4))),TREND($E13:$F13,$E$9:$F$9,K$9))</f>
        <v>5.5614806554173946E-3</v>
      </c>
      <c r="L13">
        <f>IF($G13="s-curve",$E13+($F13-$E13)*$I$2/(1+EXP($I$3*(COUNT($I$9:L$9)+$I$4))),TREND($E13:$F13,$E$9:$F$9,L$9))</f>
        <v>6.4969244803096959E-3</v>
      </c>
      <c r="M13">
        <f>IF($G13="s-curve",$E13+($F13-$E13)*$I$2/(1+EXP($I$3*(COUNT($I$9:M$9)+$I$4))),TREND($E13:$F13,$E$9:$F$9,M$9))</f>
        <v>7.4323683052017753E-3</v>
      </c>
      <c r="N13">
        <f>IF($G13="s-curve",$E13+($F13-$E13)*$I$2/(1+EXP($I$3*(COUNT($I$9:N$9)+$I$4))),TREND($E13:$F13,$E$9:$F$9,N$9))</f>
        <v>8.3678121300938546E-3</v>
      </c>
      <c r="O13">
        <f>IF($G13="s-curve",$E13+($F13-$E13)*$I$2/(1+EXP($I$3*(COUNT($I$9:O$9)+$I$4))),TREND($E13:$F13,$E$9:$F$9,O$9))</f>
        <v>9.303255954986156E-3</v>
      </c>
      <c r="P13">
        <f>IF($G13="s-curve",$E13+($F13-$E13)*$I$2/(1+EXP($I$3*(COUNT($I$9:P$9)+$I$4))),TREND($E13:$F13,$E$9:$F$9,P$9))</f>
        <v>1.0238699779878235E-2</v>
      </c>
      <c r="Q13">
        <f>IF($G13="s-curve",$E13+($F13-$E13)*$I$2/(1+EXP($I$3*(COUNT($I$9:Q$9)+$I$4))),TREND($E13:$F13,$E$9:$F$9,Q$9))</f>
        <v>1.1174143604770537E-2</v>
      </c>
      <c r="R13">
        <f>IF($G13="s-curve",$E13+($F13-$E13)*$I$2/(1+EXP($I$3*(COUNT($I$9:R$9)+$I$4))),TREND($E13:$F13,$E$9:$F$9,R$9))</f>
        <v>1.2109587429662616E-2</v>
      </c>
      <c r="S13">
        <f>IF($G13="s-curve",$E13+($F13-$E13)*$I$2/(1+EXP($I$3*(COUNT($I$9:S$9)+$I$4))),TREND($E13:$F13,$E$9:$F$9,S$9))</f>
        <v>1.3045031254554917E-2</v>
      </c>
      <c r="T13">
        <f>IF($G13="s-curve",$E13+($F13-$E13)*$I$2/(1+EXP($I$3*(COUNT($I$9:T$9)+$I$4))),TREND($E13:$F13,$E$9:$F$9,T$9))</f>
        <v>1.3980475079446997E-2</v>
      </c>
      <c r="U13">
        <f>IF($G13="s-curve",$E13+($F13-$E13)*$I$2/(1+EXP($I$3*(COUNT($I$9:U$9)+$I$4))),TREND($E13:$F13,$E$9:$F$9,U$9))</f>
        <v>1.4915918904339076E-2</v>
      </c>
      <c r="V13">
        <f>IF($G13="s-curve",$E13+($F13-$E13)*$I$2/(1+EXP($I$3*(COUNT($I$9:V$9)+$I$4))),TREND($E13:$F13,$E$9:$F$9,V$9))</f>
        <v>1.5851362729231377E-2</v>
      </c>
      <c r="W13">
        <f>IF($G13="s-curve",$E13+($F13-$E13)*$I$2/(1+EXP($I$3*(COUNT($I$9:W$9)+$I$4))),TREND($E13:$F13,$E$9:$F$9,W$9))</f>
        <v>1.6786806554123457E-2</v>
      </c>
      <c r="X13">
        <f>IF($G13="s-curve",$E13+($F13-$E13)*$I$2/(1+EXP($I$3*(COUNT($I$9:X$9)+$I$4))),TREND($E13:$F13,$E$9:$F$9,X$9))</f>
        <v>1.7722250379015758E-2</v>
      </c>
      <c r="Y13">
        <f>IF($G13="s-curve",$E13+($F13-$E13)*$I$2/(1+EXP($I$3*(COUNT($I$9:Y$9)+$I$4))),TREND($E13:$F13,$E$9:$F$9,Y$9))</f>
        <v>1.8657694203907838E-2</v>
      </c>
      <c r="Z13">
        <f>IF($G13="s-curve",$E13+($F13-$E13)*$I$2/(1+EXP($I$3*(COUNT($I$9:Z$9)+$I$4))),TREND($E13:$F13,$E$9:$F$9,Z$9))</f>
        <v>1.9593138028800139E-2</v>
      </c>
      <c r="AA13">
        <f>IF($G13="s-curve",$E13+($F13-$E13)*$I$2/(1+EXP($I$3*(COUNT($I$9:AA$9)+$I$4))),TREND($E13:$F13,$E$9:$F$9,AA$9))</f>
        <v>2.0528581853692218E-2</v>
      </c>
      <c r="AB13">
        <f>IF($G13="s-curve",$E13+($F13-$E13)*$I$2/(1+EXP($I$3*(COUNT($I$9:AB$9)+$I$4))),TREND($E13:$F13,$E$9:$F$9,AB$9))</f>
        <v>2.146402567858452E-2</v>
      </c>
      <c r="AC13">
        <f>IF($G13="s-curve",$E13+($F13-$E13)*$I$2/(1+EXP($I$3*(COUNT($I$9:AC$9)+$I$4))),TREND($E13:$F13,$E$9:$F$9,AC$9))</f>
        <v>2.2399469503476599E-2</v>
      </c>
      <c r="AD13">
        <f>IF($G13="s-curve",$E13+($F13-$E13)*$I$2/(1+EXP($I$3*(COUNT($I$9:AD$9)+$I$4))),TREND($E13:$F13,$E$9:$F$9,AD$9))</f>
        <v>2.3334913328368678E-2</v>
      </c>
      <c r="AE13">
        <f>IF($G13="s-curve",$E13+($F13-$E13)*$I$2/(1+EXP($I$3*(COUNT($I$9:AE$9)+$I$4))),TREND($E13:$F13,$E$9:$F$9,AE$9))</f>
        <v>2.427035715326098E-2</v>
      </c>
      <c r="AF13">
        <f>IF($G13="s-curve",$E13+($F13-$E13)*$I$2/(1+EXP($I$3*(COUNT($I$9:AF$9)+$I$4))),TREND($E13:$F13,$E$9:$F$9,AF$9))</f>
        <v>2.5205800978153059E-2</v>
      </c>
      <c r="AG13">
        <f>IF($G13="s-curve",$E13+($F13-$E13)*$I$2/(1+EXP($I$3*(COUNT($I$9:AG$9)+$I$4))),TREND($E13:$F13,$E$9:$F$9,AG$9))</f>
        <v>2.614124480304536E-2</v>
      </c>
      <c r="AH13">
        <f>IF($G13="s-curve",$E13+($F13-$E13)*$I$2/(1+EXP($I$3*(COUNT($I$9:AH$9)+$I$4))),TREND($E13:$F13,$E$9:$F$9,AH$9))</f>
        <v>2.707668862793744E-2</v>
      </c>
      <c r="AI13">
        <f>IF($G13="s-curve",$E13+($F13-$E13)*$I$2/(1+EXP($I$3*(COUNT($I$9:AI$9)+$I$4))),TREND($E13:$F13,$E$9:$F$9,AI$9))</f>
        <v>2.8012132452829741E-2</v>
      </c>
      <c r="AJ13">
        <f>IF($G13="s-curve",$E13+($F13-$E13)*$I$2/(1+EXP($I$3*(COUNT($I$9:AJ$9)+$I$4))),TREND($E13:$F13,$E$9:$F$9,AJ$9))</f>
        <v>2.894757627772182E-2</v>
      </c>
      <c r="AK13">
        <f>IF($G13="s-curve",$E13+($F13-$E13)*$I$2/(1+EXP($I$3*(COUNT($I$9:AK$9)+$I$4))),TREND($E13:$F13,$E$9:$F$9,AK$9))</f>
        <v>2.98830201026139E-2</v>
      </c>
      <c r="AL13">
        <f>IF($G13="s-curve",$E13+($F13-$E13)*$I$2/(1+EXP($I$3*(COUNT($I$9:AL$9)+$I$4))),TREND($E13:$F13,$E$9:$F$9,AL$9))</f>
        <v>3.0818463927506201E-2</v>
      </c>
    </row>
    <row r="14" spans="1:38" x14ac:dyDescent="0.25">
      <c r="C14" t="s">
        <v>5</v>
      </c>
      <c r="D14">
        <v>4.1999999999999997E-3</v>
      </c>
      <c r="E14" s="22">
        <v>8.0000000000000002E-3</v>
      </c>
      <c r="F14" s="41">
        <v>0.05</v>
      </c>
      <c r="G14" s="7" t="str">
        <f>IF(E14=F14,"n/a",IF(OR(C14="battery electric vehicle",C14="natural gas vehicle",C14="plugin hybrid vehicle",C14="hydrogen vehicle"),"s-curve","linear"))</f>
        <v>s-curve</v>
      </c>
      <c r="I14">
        <f>D14</f>
        <v>4.1999999999999997E-3</v>
      </c>
      <c r="J14">
        <f>E14</f>
        <v>8.0000000000000002E-3</v>
      </c>
      <c r="K14">
        <f>IF($G14="s-curve",$E14+($F14-$E14)*$O$2/(1+EXP($O$3*(COUNT($I$9:K$9)+$O$4))),TREND($E14:$F14,$E$9:$F$9,K$9))</f>
        <v>1.2004677525762598E-2</v>
      </c>
      <c r="L14">
        <f>IF($G14="s-curve",$E14+($F14-$E14)*$O$2/(1+EXP($O$3*(COUNT($I$9:L$9)+$O$4))),TREND($E14:$F14,$E$9:$F$9,L$9))</f>
        <v>1.3231241043871491E-2</v>
      </c>
      <c r="M14">
        <f>IF($G14="s-curve",$E14+($F14-$E14)*$O$2/(1+EXP($O$3*(COUNT($I$9:M$9)+$O$4))),TREND($E14:$F14,$E$9:$F$9,M$9))</f>
        <v>1.4766575882216582E-2</v>
      </c>
      <c r="N14">
        <f>IF($G14="s-curve",$E14+($F14-$E14)*$O$2/(1+EXP($O$3*(COUNT($I$9:N$9)+$O$4))),TREND($E14:$F14,$E$9:$F$9,N$9))</f>
        <v>1.664655561563979E-2</v>
      </c>
      <c r="O14">
        <f>IF($G14="s-curve",$E14+($F14-$E14)*$O$2/(1+EXP($O$3*(COUNT($I$9:O$9)+$O$4))),TREND($E14:$F14,$E$9:$F$9,O$9))</f>
        <v>1.8887454234349531E-2</v>
      </c>
      <c r="P14">
        <f>IF($G14="s-curve",$E14+($F14-$E14)*$O$2/(1+EXP($O$3*(COUNT($I$9:P$9)+$O$4))),TREND($E14:$F14,$E$9:$F$9,P$9))</f>
        <v>2.1474494634633495E-2</v>
      </c>
      <c r="Q14">
        <f>IF($G14="s-curve",$E14+($F14-$E14)*$O$2/(1+EXP($O$3*(COUNT($I$9:Q$9)+$O$4))),TREND($E14:$F14,$E$9:$F$9,Q$9))</f>
        <v>2.435315217413268E-2</v>
      </c>
      <c r="R14">
        <f>IF($G14="s-curve",$E14+($F14-$E14)*$O$2/(1+EXP($O$3*(COUNT($I$9:R$9)+$O$4))),TREND($E14:$F14,$E$9:$F$9,R$9))</f>
        <v>2.742794649556252E-2</v>
      </c>
      <c r="S14">
        <f>IF($G14="s-curve",$E14+($F14-$E14)*$O$2/(1+EXP($O$3*(COUNT($I$9:S$9)+$O$4))),TREND($E14:$F14,$E$9:$F$9,S$9))</f>
        <v>3.0572053504437483E-2</v>
      </c>
      <c r="T14">
        <f>IF($G14="s-curve",$E14+($F14-$E14)*$O$2/(1+EXP($O$3*(COUNT($I$9:T$9)+$O$4))),TREND($E14:$F14,$E$9:$F$9,T$9))</f>
        <v>3.3646847825867326E-2</v>
      </c>
      <c r="U14">
        <f>IF($G14="s-curve",$E14+($F14-$E14)*$O$2/(1+EXP($O$3*(COUNT($I$9:U$9)+$O$4))),TREND($E14:$F14,$E$9:$F$9,U$9))</f>
        <v>3.6525505365366501E-2</v>
      </c>
      <c r="V14">
        <f>IF($G14="s-curve",$E14+($F14-$E14)*$O$2/(1+EXP($O$3*(COUNT($I$9:V$9)+$O$4))),TREND($E14:$F14,$E$9:$F$9,V$9))</f>
        <v>3.9112545765650472E-2</v>
      </c>
      <c r="W14">
        <f>IF($G14="s-curve",$E14+($F14-$E14)*$O$2/(1+EXP($O$3*(COUNT($I$9:W$9)+$O$4))),TREND($E14:$F14,$E$9:$F$9,W$9))</f>
        <v>4.1353444384360213E-2</v>
      </c>
      <c r="X14">
        <f>IF($G14="s-curve",$E14+($F14-$E14)*$O$2/(1+EXP($O$3*(COUNT($I$9:X$9)+$O$4))),TREND($E14:$F14,$E$9:$F$9,X$9))</f>
        <v>4.3233424117783421E-2</v>
      </c>
      <c r="Y14">
        <f>IF($G14="s-curve",$E14+($F14-$E14)*$O$2/(1+EXP($O$3*(COUNT($I$9:Y$9)+$O$4))),TREND($E14:$F14,$E$9:$F$9,Y$9))</f>
        <v>4.4768758956128508E-2</v>
      </c>
      <c r="Z14">
        <f>IF($G14="s-curve",$E14+($F14-$E14)*$O$2/(1+EXP($O$3*(COUNT($I$9:Z$9)+$O$4))),TREND($E14:$F14,$E$9:$F$9,Z$9))</f>
        <v>4.5995322474237404E-2</v>
      </c>
      <c r="AA14">
        <f>IF($G14="s-curve",$E14+($F14-$E14)*$O$2/(1+EXP($O$3*(COUNT($I$9:AA$9)+$O$4))),TREND($E14:$F14,$E$9:$F$9,AA$9))</f>
        <v>4.6958087614816256E-2</v>
      </c>
      <c r="AB14">
        <f>IF($G14="s-curve",$E14+($F14-$E14)*$O$2/(1+EXP($O$3*(COUNT($I$9:AB$9)+$O$4))),TREND($E14:$F14,$E$9:$F$9,AB$9))</f>
        <v>4.7703384676930492E-2</v>
      </c>
      <c r="AC14">
        <f>IF($G14="s-curve",$E14+($F14-$E14)*$O$2/(1+EXP($O$3*(COUNT($I$9:AC$9)+$O$4))),TREND($E14:$F14,$E$9:$F$9,AC$9))</f>
        <v>4.8274166315580479E-2</v>
      </c>
      <c r="AD14">
        <f>IF($G14="s-curve",$E14+($F14-$E14)*$O$2/(1+EXP($O$3*(COUNT($I$9:AD$9)+$O$4))),TREND($E14:$F14,$E$9:$F$9,AD$9))</f>
        <v>4.8707707906999784E-2</v>
      </c>
      <c r="AE14">
        <f>IF($G14="s-curve",$E14+($F14-$E14)*$O$2/(1+EXP($O$3*(COUNT($I$9:AE$9)+$O$4))),TREND($E14:$F14,$E$9:$F$9,AE$9))</f>
        <v>4.9034950463778926E-2</v>
      </c>
      <c r="AF14">
        <f>IF($G14="s-curve",$E14+($F14-$E14)*$O$2/(1+EXP($O$3*(COUNT($I$9:AF$9)+$O$4))),TREND($E14:$F14,$E$9:$F$9,AF$9))</f>
        <v>4.9280790600739442E-2</v>
      </c>
      <c r="AG14">
        <f>IF($G14="s-curve",$E14+($F14-$E14)*$O$2/(1+EXP($O$3*(COUNT($I$9:AG$9)+$O$4))),TREND($E14:$F14,$E$9:$F$9,AG$9))</f>
        <v>4.9464821322507319E-2</v>
      </c>
      <c r="AH14">
        <f>IF($G14="s-curve",$E14+($F14-$E14)*$O$2/(1+EXP($O$3*(COUNT($I$9:AH$9)+$O$4))),TREND($E14:$F14,$E$9:$F$9,AH$9))</f>
        <v>4.9602216169558261E-2</v>
      </c>
      <c r="AI14">
        <f>IF($G14="s-curve",$E14+($F14-$E14)*$O$2/(1+EXP($O$3*(COUNT($I$9:AI$9)+$O$4))),TREND($E14:$F14,$E$9:$F$9,AI$9))</f>
        <v>4.9704589339490207E-2</v>
      </c>
      <c r="AJ14">
        <f>IF($G14="s-curve",$E14+($F14-$E14)*$O$2/(1+EXP($O$3*(COUNT($I$9:AJ$9)+$O$4))),TREND($E14:$F14,$E$9:$F$9,AJ$9))</f>
        <v>4.9780754720870554E-2</v>
      </c>
      <c r="AK14">
        <f>IF($G14="s-curve",$E14+($F14-$E14)*$O$2/(1+EXP($O$3*(COUNT($I$9:AK$9)+$O$4))),TREND($E14:$F14,$E$9:$F$9,AK$9))</f>
        <v>4.9837359055491817E-2</v>
      </c>
      <c r="AL14">
        <f>IF($G14="s-curve",$E14+($F14-$E14)*$O$2/(1+EXP($O$3*(COUNT($I$9:AL$9)+$O$4))),TREND($E14:$F14,$E$9:$F$9,AL$9))</f>
        <v>4.9879391575460584E-2</v>
      </c>
    </row>
    <row r="15" spans="1:38" x14ac:dyDescent="0.25">
      <c r="C15" t="s">
        <v>124</v>
      </c>
      <c r="E15" s="22">
        <f>SUM(SUM(INDEX('AEO 39'!31:32,0,MATCH(E$9,'AEO 39'!$1:$1,0))),SUM(INDEX('AEO 39'!53:54,0,MATCH(E$9,'AEO 39'!$1:$1,0))))/INDEX('AEO 39'!$59:$59,MATCH(E$9,'AEO 39'!$1:$1,0))</f>
        <v>2.9379012033304164E-4</v>
      </c>
      <c r="F15" s="22">
        <f>SUM(SUM(INDEX('AEO 39'!31:32,0,MATCH(F$9,'AEO 39'!$1:$1,0))),SUM(INDEX('AEO 39'!53:54,0,MATCH(F$9,'AEO 39'!$1:$1,0))))/INDEX('AEO 39'!$59:$59,MATCH(F$9,'AEO 39'!$1:$1,0))*Assumptions!A11</f>
        <v>8.6165104068937229E-4</v>
      </c>
      <c r="G15" s="7" t="str">
        <f>IF(E15=F15,"n/a",IF(OR(C15="battery electric vehicle",C15="natural gas vehicle",C15="plugin hybrid vehicle",C15="hydrogen vehicle"),"s-curve","linear"))</f>
        <v>linear</v>
      </c>
      <c r="I15" s="22">
        <f t="shared" si="1"/>
        <v>2.9379012033304164E-4</v>
      </c>
      <c r="J15">
        <f>IF($G15="s-curve",$E15+($F15-$E15)*$I$2/(1+EXP($I$3*(COUNT($I$9:J$9)+$I$4))),TREND($E15:$F15,$E$9:$F$9,J$9))</f>
        <v>2.9379012033303731E-4</v>
      </c>
      <c r="K15">
        <f>IF($G15="s-curve",$E15+($F15-$E15)*$I$2/(1+EXP($I$3*(COUNT($I$9:K$9)+$I$4))),TREND($E15:$F15,$E$9:$F$9,K$9))</f>
        <v>3.1407086748862223E-4</v>
      </c>
      <c r="L15">
        <f>IF($G15="s-curve",$E15+($F15-$E15)*$I$2/(1+EXP($I$3*(COUNT($I$9:L$9)+$I$4))),TREND($E15:$F15,$E$9:$F$9,L$9))</f>
        <v>3.3435161464420715E-4</v>
      </c>
      <c r="M15">
        <f>IF($G15="s-curve",$E15+($F15-$E15)*$I$2/(1+EXP($I$3*(COUNT($I$9:M$9)+$I$4))),TREND($E15:$F15,$E$9:$F$9,M$9))</f>
        <v>3.5463236179979207E-4</v>
      </c>
      <c r="N15">
        <f>IF($G15="s-curve",$E15+($F15-$E15)*$I$2/(1+EXP($I$3*(COUNT($I$9:N$9)+$I$4))),TREND($E15:$F15,$E$9:$F$9,N$9))</f>
        <v>3.7491310895537006E-4</v>
      </c>
      <c r="O15">
        <f>IF($G15="s-curve",$E15+($F15-$E15)*$I$2/(1+EXP($I$3*(COUNT($I$9:O$9)+$I$4))),TREND($E15:$F15,$E$9:$F$9,O$9))</f>
        <v>3.9519385611095498E-4</v>
      </c>
      <c r="P15">
        <f>IF($G15="s-curve",$E15+($F15-$E15)*$I$2/(1+EXP($I$3*(COUNT($I$9:P$9)+$I$4))),TREND($E15:$F15,$E$9:$F$9,P$9))</f>
        <v>4.154746032665399E-4</v>
      </c>
      <c r="Q15">
        <f>IF($G15="s-curve",$E15+($F15-$E15)*$I$2/(1+EXP($I$3*(COUNT($I$9:Q$9)+$I$4))),TREND($E15:$F15,$E$9:$F$9,Q$9))</f>
        <v>4.3575535042212482E-4</v>
      </c>
      <c r="R15">
        <f>IF($G15="s-curve",$E15+($F15-$E15)*$I$2/(1+EXP($I$3*(COUNT($I$9:R$9)+$I$4))),TREND($E15:$F15,$E$9:$F$9,R$9))</f>
        <v>4.560360975777028E-4</v>
      </c>
      <c r="S15">
        <f>IF($G15="s-curve",$E15+($F15-$E15)*$I$2/(1+EXP($I$3*(COUNT($I$9:S$9)+$I$4))),TREND($E15:$F15,$E$9:$F$9,S$9))</f>
        <v>4.7631684473328773E-4</v>
      </c>
      <c r="T15">
        <f>IF($G15="s-curve",$E15+($F15-$E15)*$I$2/(1+EXP($I$3*(COUNT($I$9:T$9)+$I$4))),TREND($E15:$F15,$E$9:$F$9,T$9))</f>
        <v>4.9659759188887265E-4</v>
      </c>
      <c r="U15">
        <f>IF($G15="s-curve",$E15+($F15-$E15)*$I$2/(1+EXP($I$3*(COUNT($I$9:U$9)+$I$4))),TREND($E15:$F15,$E$9:$F$9,U$9))</f>
        <v>5.1687833904445757E-4</v>
      </c>
      <c r="V15">
        <f>IF($G15="s-curve",$E15+($F15-$E15)*$I$2/(1+EXP($I$3*(COUNT($I$9:V$9)+$I$4))),TREND($E15:$F15,$E$9:$F$9,V$9))</f>
        <v>5.3715908620003555E-4</v>
      </c>
      <c r="W15">
        <f>IF($G15="s-curve",$E15+($F15-$E15)*$I$2/(1+EXP($I$3*(COUNT($I$9:W$9)+$I$4))),TREND($E15:$F15,$E$9:$F$9,W$9))</f>
        <v>5.5743983335562047E-4</v>
      </c>
      <c r="X15">
        <f>IF($G15="s-curve",$E15+($F15-$E15)*$I$2/(1+EXP($I$3*(COUNT($I$9:X$9)+$I$4))),TREND($E15:$F15,$E$9:$F$9,X$9))</f>
        <v>5.7772058051120539E-4</v>
      </c>
      <c r="Y15">
        <f>IF($G15="s-curve",$E15+($F15-$E15)*$I$2/(1+EXP($I$3*(COUNT($I$9:Y$9)+$I$4))),TREND($E15:$F15,$E$9:$F$9,Y$9))</f>
        <v>5.9800132766679032E-4</v>
      </c>
      <c r="Z15">
        <f>IF($G15="s-curve",$E15+($F15-$E15)*$I$2/(1+EXP($I$3*(COUNT($I$9:Z$9)+$I$4))),TREND($E15:$F15,$E$9:$F$9,Z$9))</f>
        <v>6.182820748223683E-4</v>
      </c>
      <c r="AA15">
        <f>IF($G15="s-curve",$E15+($F15-$E15)*$I$2/(1+EXP($I$3*(COUNT($I$9:AA$9)+$I$4))),TREND($E15:$F15,$E$9:$F$9,AA$9))</f>
        <v>6.3856282197795322E-4</v>
      </c>
      <c r="AB15">
        <f>IF($G15="s-curve",$E15+($F15-$E15)*$I$2/(1+EXP($I$3*(COUNT($I$9:AB$9)+$I$4))),TREND($E15:$F15,$E$9:$F$9,AB$9))</f>
        <v>6.5884356913353814E-4</v>
      </c>
      <c r="AC15">
        <f>IF($G15="s-curve",$E15+($F15-$E15)*$I$2/(1+EXP($I$3*(COUNT($I$9:AC$9)+$I$4))),TREND($E15:$F15,$E$9:$F$9,AC$9))</f>
        <v>6.7912431628912306E-4</v>
      </c>
      <c r="AD15">
        <f>IF($G15="s-curve",$E15+($F15-$E15)*$I$2/(1+EXP($I$3*(COUNT($I$9:AD$9)+$I$4))),TREND($E15:$F15,$E$9:$F$9,AD$9))</f>
        <v>6.9940506344470105E-4</v>
      </c>
      <c r="AE15">
        <f>IF($G15="s-curve",$E15+($F15-$E15)*$I$2/(1+EXP($I$3*(COUNT($I$9:AE$9)+$I$4))),TREND($E15:$F15,$E$9:$F$9,AE$9))</f>
        <v>7.1968581060028597E-4</v>
      </c>
      <c r="AF15">
        <f>IF($G15="s-curve",$E15+($F15-$E15)*$I$2/(1+EXP($I$3*(COUNT($I$9:AF$9)+$I$4))),TREND($E15:$F15,$E$9:$F$9,AF$9))</f>
        <v>7.3996655775587089E-4</v>
      </c>
      <c r="AG15">
        <f>IF($G15="s-curve",$E15+($F15-$E15)*$I$2/(1+EXP($I$3*(COUNT($I$9:AG$9)+$I$4))),TREND($E15:$F15,$E$9:$F$9,AG$9))</f>
        <v>7.6024730491145581E-4</v>
      </c>
      <c r="AH15">
        <f>IF($G15="s-curve",$E15+($F15-$E15)*$I$2/(1+EXP($I$3*(COUNT($I$9:AH$9)+$I$4))),TREND($E15:$F15,$E$9:$F$9,AH$9))</f>
        <v>7.805280520670338E-4</v>
      </c>
      <c r="AI15">
        <f>IF($G15="s-curve",$E15+($F15-$E15)*$I$2/(1+EXP($I$3*(COUNT($I$9:AI$9)+$I$4))),TREND($E15:$F15,$E$9:$F$9,AI$9))</f>
        <v>8.0080879922261872E-4</v>
      </c>
      <c r="AJ15">
        <f>IF($G15="s-curve",$E15+($F15-$E15)*$I$2/(1+EXP($I$3*(COUNT($I$9:AJ$9)+$I$4))),TREND($E15:$F15,$E$9:$F$9,AJ$9))</f>
        <v>8.2108954637820364E-4</v>
      </c>
      <c r="AK15">
        <f>IF($G15="s-curve",$E15+($F15-$E15)*$I$2/(1+EXP($I$3*(COUNT($I$9:AK$9)+$I$4))),TREND($E15:$F15,$E$9:$F$9,AK$9))</f>
        <v>8.4137029353378856E-4</v>
      </c>
      <c r="AL15">
        <f>IF($G15="s-curve",$E15+($F15-$E15)*$I$2/(1+EXP($I$3*(COUNT($I$9:AL$9)+$I$4))),TREND($E15:$F15,$E$9:$F$9,AL$9))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3"/>
      <c r="E16" s="26">
        <f>SUM(SUM(INDEX('AEO 39'!34:34,0,MATCH(E$9,'AEO 39'!$1:$1,0))),SUM(INDEX('AEO 39'!56:56,0,MATCH(E$9,'AEO 39'!$1:$1,0))))/INDEX('AEO 39'!$59:$59,MATCH(E$9,'AEO 39'!$1:$1,0))</f>
        <v>3.0883943362035788E-5</v>
      </c>
      <c r="F16" s="26">
        <f>SUM(SUM(INDEX('AEO 39'!34:34,0,MATCH(F$9,'AEO 39'!$1:$1,0))),SUM(INDEX('AEO 39'!56:56,0,MATCH(F$9,'AEO 39'!$1:$1,0))))/INDEX('AEO 39'!$59:$59,MATCH(F$9,'AEO 39'!$1:$1,0))*Assumptions!A11</f>
        <v>3.1482251979020537E-4</v>
      </c>
      <c r="G16" s="8" t="str">
        <f>IF(E16=F16,"n/a",IF(OR(C16="battery electric vehicle",C16="natural gas vehicle",C16="plugin hybrid vehicle",C16="hydrogen vehicle"),"s-curve","linear"))</f>
        <v>s-curve</v>
      </c>
      <c r="I16" s="22">
        <f t="shared" si="1"/>
        <v>3.0883943362035788E-5</v>
      </c>
      <c r="J16">
        <f>IF($G16="s-curve",$E16+($F16-$E16)*$I$2/(1+EXP($I$3*(COUNT($I$9:J$9)+$I$4))),TREND($E16:$F16,$E$9:$F$9,J$9))</f>
        <v>3.5078860889128402E-5</v>
      </c>
      <c r="K16">
        <f>IF($G16="s-curve",$E16+($F16-$E16)*$I$2/(1+EXP($I$3*(COUNT($I$9:K$9)+$I$4))),TREND($E16:$F16,$E$9:$F$9,K$9))</f>
        <v>3.6517371528069407E-5</v>
      </c>
      <c r="L16">
        <f>IF($G16="s-curve",$E16+($F16-$E16)*$I$2/(1+EXP($I$3*(COUNT($I$9:L$9)+$I$4))),TREND($E16:$F16,$E$9:$F$9,L$9))</f>
        <v>3.8435855855520251E-5</v>
      </c>
      <c r="M16">
        <f>IF($G16="s-curve",$E16+($F16-$E16)*$I$2/(1+EXP($I$3*(COUNT($I$9:M$9)+$I$4))),TREND($E16:$F16,$E$9:$F$9,M$9))</f>
        <v>4.0983976205965081E-5</v>
      </c>
      <c r="N16">
        <f>IF($G16="s-curve",$E16+($F16-$E16)*$I$2/(1+EXP($I$3*(COUNT($I$9:N$9)+$I$4))),TREND($E16:$F16,$E$9:$F$9,N$9))</f>
        <v>4.4349978277937009E-5</v>
      </c>
      <c r="O16">
        <f>IF($G16="s-curve",$E16+($F16-$E16)*$I$2/(1+EXP($I$3*(COUNT($I$9:O$9)+$I$4))),TREND($E16:$F16,$E$9:$F$9,O$9))</f>
        <v>4.8764508433763626E-5</v>
      </c>
      <c r="P16">
        <f>IF($G16="s-curve",$E16+($F16-$E16)*$I$2/(1+EXP($I$3*(COUNT($I$9:P$9)+$I$4))),TREND($E16:$F16,$E$9:$F$9,P$9))</f>
        <v>5.4499880402212323E-5</v>
      </c>
      <c r="Q16">
        <f>IF($G16="s-curve",$E16+($F16-$E16)*$I$2/(1+EXP($I$3*(COUNT($I$9:Q$9)+$I$4))),TREND($E16:$F16,$E$9:$F$9,Q$9))</f>
        <v>6.1860739465156677E-5</v>
      </c>
      <c r="R16">
        <f>IF($G16="s-curve",$E16+($F16-$E16)*$I$2/(1+EXP($I$3*(COUNT($I$9:R$9)+$I$4))),TREND($E16:$F16,$E$9:$F$9,R$9))</f>
        <v>7.1160932794700195E-5</v>
      </c>
      <c r="S16">
        <f>IF($G16="s-curve",$E16+($F16-$E16)*$I$2/(1+EXP($I$3*(COUNT($I$9:S$9)+$I$4))),TREND($E16:$F16,$E$9:$F$9,S$9))</f>
        <v>8.268158689577577E-5</v>
      </c>
      <c r="T16">
        <f>IF($G16="s-curve",$E16+($F16-$E16)*$I$2/(1+EXP($I$3*(COUNT($I$9:T$9)+$I$4))),TREND($E16:$F16,$E$9:$F$9,T$9))</f>
        <v>9.6608686813727074E-5</v>
      </c>
      <c r="U16">
        <f>IF($G16="s-curve",$E16+($F16-$E16)*$I$2/(1+EXP($I$3*(COUNT($I$9:U$9)+$I$4))),TREND($E16:$F16,$E$9:$F$9,U$9))</f>
        <v>1.1295653010254654E-4</v>
      </c>
      <c r="V16">
        <f>IF($G16="s-curve",$E16+($F16-$E16)*$I$2/(1+EXP($I$3*(COUNT($I$9:V$9)+$I$4))),TREND($E16:$F16,$E$9:$F$9,V$9))</f>
        <v>1.3149578733858268E-4</v>
      </c>
      <c r="W16">
        <f>IF($G16="s-curve",$E16+($F16-$E16)*$I$2/(1+EXP($I$3*(COUNT($I$9:W$9)+$I$4))),TREND($E16:$F16,$E$9:$F$9,W$9))</f>
        <v>1.5171612932688805E-4</v>
      </c>
      <c r="X16">
        <f>IF($G16="s-curve",$E16+($F16-$E16)*$I$2/(1+EXP($I$3*(COUNT($I$9:X$9)+$I$4))),TREND($E16:$F16,$E$9:$F$9,X$9))</f>
        <v>1.7285323157612058E-4</v>
      </c>
      <c r="Y16">
        <f>IF($G16="s-curve",$E16+($F16-$E16)*$I$2/(1+EXP($I$3*(COUNT($I$9:Y$9)+$I$4))),TREND($E16:$F16,$E$9:$F$9,Y$9))</f>
        <v>1.9399033382535313E-4</v>
      </c>
      <c r="Z16">
        <f>IF($G16="s-curve",$E16+($F16-$E16)*$I$2/(1+EXP($I$3*(COUNT($I$9:Z$9)+$I$4))),TREND($E16:$F16,$E$9:$F$9,Z$9))</f>
        <v>2.1421067581365848E-4</v>
      </c>
      <c r="AA16">
        <f>IF($G16="s-curve",$E16+($F16-$E16)*$I$2/(1+EXP($I$3*(COUNT($I$9:AA$9)+$I$4))),TREND($E16:$F16,$E$9:$F$9,AA$9))</f>
        <v>2.3274993304969461E-4</v>
      </c>
      <c r="AB16">
        <f>IF($G16="s-curve",$E16+($F16-$E16)*$I$2/(1+EXP($I$3*(COUNT($I$9:AB$9)+$I$4))),TREND($E16:$F16,$E$9:$F$9,AB$9))</f>
        <v>2.4909777633851408E-4</v>
      </c>
      <c r="AC16">
        <f>IF($G16="s-curve",$E16+($F16-$E16)*$I$2/(1+EXP($I$3*(COUNT($I$9:AC$9)+$I$4))),TREND($E16:$F16,$E$9:$F$9,AC$9))</f>
        <v>2.6302487625646539E-4</v>
      </c>
      <c r="AD16">
        <f>IF($G16="s-curve",$E16+($F16-$E16)*$I$2/(1+EXP($I$3*(COUNT($I$9:AD$9)+$I$4))),TREND($E16:$F16,$E$9:$F$9,AD$9))</f>
        <v>2.7454553035754099E-4</v>
      </c>
      <c r="AE16">
        <f>IF($G16="s-curve",$E16+($F16-$E16)*$I$2/(1+EXP($I$3*(COUNT($I$9:AE$9)+$I$4))),TREND($E16:$F16,$E$9:$F$9,AE$9))</f>
        <v>2.8384572368708451E-4</v>
      </c>
      <c r="AF16">
        <f>IF($G16="s-curve",$E16+($F16-$E16)*$I$2/(1+EXP($I$3*(COUNT($I$9:AF$9)+$I$4))),TREND($E16:$F16,$E$9:$F$9,AF$9))</f>
        <v>2.9120658275002886E-4</v>
      </c>
      <c r="AG16">
        <f>IF($G16="s-curve",$E16+($F16-$E16)*$I$2/(1+EXP($I$3*(COUNT($I$9:AG$9)+$I$4))),TREND($E16:$F16,$E$9:$F$9,AG$9))</f>
        <v>2.9694195471847756E-4</v>
      </c>
      <c r="AH16">
        <f>IF($G16="s-curve",$E16+($F16-$E16)*$I$2/(1+EXP($I$3*(COUNT($I$9:AH$9)+$I$4))),TREND($E16:$F16,$E$9:$F$9,AH$9))</f>
        <v>3.0135648487430419E-4</v>
      </c>
      <c r="AI16">
        <f>IF($G16="s-curve",$E16+($F16-$E16)*$I$2/(1+EXP($I$3*(COUNT($I$9:AI$9)+$I$4))),TREND($E16:$F16,$E$9:$F$9,AI$9))</f>
        <v>3.0472248694627611E-4</v>
      </c>
      <c r="AJ16">
        <f>IF($G16="s-curve",$E16+($F16-$E16)*$I$2/(1+EXP($I$3*(COUNT($I$9:AJ$9)+$I$4))),TREND($E16:$F16,$E$9:$F$9,AJ$9))</f>
        <v>3.0727060729672089E-4</v>
      </c>
      <c r="AK16">
        <f>IF($G16="s-curve",$E16+($F16-$E16)*$I$2/(1+EXP($I$3*(COUNT($I$9:AK$9)+$I$4))),TREND($E16:$F16,$E$9:$F$9,AK$9))</f>
        <v>3.0918909162417176E-4</v>
      </c>
      <c r="AL16">
        <f>IF($G16="s-curve",$E16+($F16-$E16)*$I$2/(1+EXP($I$3*(COUNT($I$9:AL$9)+$I$4))),TREND($E16:$F16,$E$9:$F$9,AL$9))</f>
        <v>3.1062760226311276E-4</v>
      </c>
    </row>
    <row r="17" spans="1:38" x14ac:dyDescent="0.25">
      <c r="A17" t="s">
        <v>12</v>
      </c>
      <c r="B17" t="s">
        <v>18</v>
      </c>
      <c r="C17" t="s">
        <v>1</v>
      </c>
      <c r="E17" s="22">
        <v>0.2</v>
      </c>
      <c r="F17">
        <f>F10</f>
        <v>1</v>
      </c>
      <c r="G17" s="7" t="str">
        <f>IF(E17=F17,"n/a",IF(OR(C17="battery electric vehicle",C17="natural gas vehicle",C17="plugin hybrid vehicle"),"s-curve","linear"))</f>
        <v>s-curve</v>
      </c>
      <c r="I17" s="22">
        <f t="shared" si="1"/>
        <v>0.2</v>
      </c>
      <c r="J17">
        <f>IF($G17="s-curve",$E17+($F17-$E17)*$O$2/(1+EXP($O$3*(COUNT($I$9:J$9)+$O$4))),TREND($E17:$F17,$E$9:$F$9,J$9))</f>
        <v>0.2579411882892142</v>
      </c>
      <c r="K17">
        <f>IF($G17="s-curve",$E17+($F17-$E17)*$O$2/(1+EXP($O$3*(COUNT($I$9:K$9)+$O$4))),TREND($E17:$F17,$E$9:$F$9,K$9))</f>
        <v>0.27627957191928759</v>
      </c>
      <c r="L17">
        <f>IF($G17="s-curve",$E17+($F17-$E17)*$O$2/(1+EXP($O$3*(COUNT($I$9:L$9)+$O$4))),TREND($E17:$F17,$E$9:$F$9,L$9))</f>
        <v>0.2996426865499332</v>
      </c>
      <c r="M17">
        <f>IF($G17="s-curve",$E17+($F17-$E17)*$O$2/(1+EXP($O$3*(COUNT($I$9:M$9)+$O$4))),TREND($E17:$F17,$E$9:$F$9,M$9))</f>
        <v>0.32888715966126825</v>
      </c>
      <c r="N17">
        <f>IF($G17="s-curve",$E17+($F17-$E17)*$O$2/(1+EXP($O$3*(COUNT($I$9:N$9)+$O$4))),TREND($E17:$F17,$E$9:$F$9,N$9))</f>
        <v>0.36469629744075793</v>
      </c>
      <c r="O17">
        <f>IF($G17="s-curve",$E17+($F17-$E17)*$O$2/(1+EXP($O$3*(COUNT($I$9:O$9)+$O$4))),TREND($E17:$F17,$E$9:$F$9,O$9))</f>
        <v>0.40738008065427683</v>
      </c>
      <c r="P17">
        <f>IF($G17="s-curve",$E17+($F17-$E17)*$O$2/(1+EXP($O$3*(COUNT($I$9:P$9)+$O$4))),TREND($E17:$F17,$E$9:$F$9,P$9))</f>
        <v>0.45665704065968565</v>
      </c>
      <c r="Q17">
        <f>IF($G17="s-curve",$E17+($F17-$E17)*$O$2/(1+EXP($O$3*(COUNT($I$9:Q$9)+$O$4))),TREND($E17:$F17,$E$9:$F$9,Q$9))</f>
        <v>0.51148861284062241</v>
      </c>
      <c r="R17">
        <f>IF($G17="s-curve",$E17+($F17-$E17)*$O$2/(1+EXP($O$3*(COUNT($I$9:R$9)+$O$4))),TREND($E17:$F17,$E$9:$F$9,R$9))</f>
        <v>0.57005612372500036</v>
      </c>
      <c r="S17">
        <f>IF($G17="s-curve",$E17+($F17-$E17)*$O$2/(1+EXP($O$3*(COUNT($I$9:S$9)+$O$4))),TREND($E17:$F17,$E$9:$F$9,S$9))</f>
        <v>0.62994387627499959</v>
      </c>
      <c r="T17">
        <f>IF($G17="s-curve",$E17+($F17-$E17)*$O$2/(1+EXP($O$3*(COUNT($I$9:T$9)+$O$4))),TREND($E17:$F17,$E$9:$F$9,T$9))</f>
        <v>0.68851138715937765</v>
      </c>
      <c r="U17">
        <f>IF($G17="s-curve",$E17+($F17-$E17)*$O$2/(1+EXP($O$3*(COUNT($I$9:U$9)+$O$4))),TREND($E17:$F17,$E$9:$F$9,U$9))</f>
        <v>0.74334295934031447</v>
      </c>
      <c r="V17">
        <f>IF($G17="s-curve",$E17+($F17-$E17)*$O$2/(1+EXP($O$3*(COUNT($I$9:V$9)+$O$4))),TREND($E17:$F17,$E$9:$F$9,V$9))</f>
        <v>0.79261991934572329</v>
      </c>
      <c r="W17">
        <f>IF($G17="s-curve",$E17+($F17-$E17)*$O$2/(1+EXP($O$3*(COUNT($I$9:W$9)+$O$4))),TREND($E17:$F17,$E$9:$F$9,W$9))</f>
        <v>0.83530370255924202</v>
      </c>
      <c r="X17">
        <f>IF($G17="s-curve",$E17+($F17-$E17)*$O$2/(1+EXP($O$3*(COUNT($I$9:X$9)+$O$4))),TREND($E17:$F17,$E$9:$F$9,X$9))</f>
        <v>0.87111284033873182</v>
      </c>
      <c r="Y17">
        <f>IF($G17="s-curve",$E17+($F17-$E17)*$O$2/(1+EXP($O$3*(COUNT($I$9:Y$9)+$O$4))),TREND($E17:$F17,$E$9:$F$9,Y$9))</f>
        <v>0.90035731345006687</v>
      </c>
      <c r="Z17">
        <f>IF($G17="s-curve",$E17+($F17-$E17)*$O$2/(1+EXP($O$3*(COUNT($I$9:Z$9)+$O$4))),TREND($E17:$F17,$E$9:$F$9,Z$9))</f>
        <v>0.92372042808071253</v>
      </c>
      <c r="AA17">
        <f>IF($G17="s-curve",$E17+($F17-$E17)*$O$2/(1+EXP($O$3*(COUNT($I$9:AA$9)+$O$4))),TREND($E17:$F17,$E$9:$F$9,AA$9))</f>
        <v>0.94205881171078576</v>
      </c>
      <c r="AB17">
        <f>IF($G17="s-curve",$E17+($F17-$E17)*$O$2/(1+EXP($O$3*(COUNT($I$9:AB$9)+$O$4))),TREND($E17:$F17,$E$9:$F$9,AB$9))</f>
        <v>0.95625494622724738</v>
      </c>
      <c r="AC17">
        <f>IF($G17="s-curve",$E17+($F17-$E17)*$O$2/(1+EXP($O$3*(COUNT($I$9:AC$9)+$O$4))),TREND($E17:$F17,$E$9:$F$9,AC$9))</f>
        <v>0.96712697743962805</v>
      </c>
      <c r="AD17">
        <f>IF($G17="s-curve",$E17+($F17-$E17)*$O$2/(1+EXP($O$3*(COUNT($I$9:AD$9)+$O$4))),TREND($E17:$F17,$E$9:$F$9,AD$9))</f>
        <v>0.97538491251428172</v>
      </c>
      <c r="AE17">
        <f>IF($G17="s-curve",$E17+($F17-$E17)*$O$2/(1+EXP($O$3*(COUNT($I$9:AE$9)+$O$4))),TREND($E17:$F17,$E$9:$F$9,AE$9))</f>
        <v>0.98161810407197958</v>
      </c>
      <c r="AF17">
        <f>IF($G17="s-curve",$E17+($F17-$E17)*$O$2/(1+EXP($O$3*(COUNT($I$9:AF$9)+$O$4))),TREND($E17:$F17,$E$9:$F$9,AF$9))</f>
        <v>0.98630077334741784</v>
      </c>
      <c r="AG17">
        <f>IF($G17="s-curve",$E17+($F17-$E17)*$O$2/(1+EXP($O$3*(COUNT($I$9:AG$9)+$O$4))),TREND($E17:$F17,$E$9:$F$9,AG$9))</f>
        <v>0.98980612042871075</v>
      </c>
      <c r="AH17">
        <f>IF($G17="s-curve",$E17+($F17-$E17)*$O$2/(1+EXP($O$3*(COUNT($I$9:AH$9)+$O$4))),TREND($E17:$F17,$E$9:$F$9,AH$9))</f>
        <v>0.99242316513444306</v>
      </c>
      <c r="AI17">
        <f>IF($G17="s-curve",$E17+($F17-$E17)*$O$2/(1+EXP($O$3*(COUNT($I$9:AI$9)+$O$4))),TREND($E17:$F17,$E$9:$F$9,AI$9))</f>
        <v>0.99437313027600394</v>
      </c>
      <c r="AJ17">
        <f>IF($G17="s-curve",$E17+($F17-$E17)*$O$2/(1+EXP($O$3*(COUNT($I$9:AJ$9)+$O$4))),TREND($E17:$F17,$E$9:$F$9,AJ$9))</f>
        <v>0.99582389944515337</v>
      </c>
      <c r="AK17">
        <f>IF($G17="s-curve",$E17+($F17-$E17)*$O$2/(1+EXP($O$3*(COUNT($I$9:AK$9)+$O$4))),TREND($E17:$F17,$E$9:$F$9,AK$9))</f>
        <v>0.99690207724746327</v>
      </c>
      <c r="AL17">
        <f>IF($G17="s-curve",$E17+($F17-$E17)*$O$2/(1+EXP($O$3*(COUNT($I$9:AL$9)+$O$4))),TREND($E17:$F17,$E$9:$F$9,AL$9))</f>
        <v>0.99770269667543965</v>
      </c>
    </row>
    <row r="18" spans="1:38" x14ac:dyDescent="0.25">
      <c r="C18" t="s">
        <v>2</v>
      </c>
      <c r="E18" s="22">
        <f>'SYVbT-freight'!C$2/'SYVbT-freight'!$2:$2</f>
        <v>1.4975764421952546E-3</v>
      </c>
      <c r="F18" s="22">
        <f>F11</f>
        <v>1.235369525889815E-3</v>
      </c>
      <c r="G18" s="7" t="s">
        <v>122</v>
      </c>
      <c r="I18" s="22">
        <f t="shared" si="1"/>
        <v>1.4975764421952546E-3</v>
      </c>
      <c r="J18">
        <f>IF($G18="s-curve",$E18+($F18-$E18)*$I$2/(1+EXP($I$3*(COUNT($I$9:J$9)+$I$4))),TREND($E18:$F18,$E$9:$F$9,J$9))</f>
        <v>1.4975764421952566E-3</v>
      </c>
      <c r="K18">
        <f>IF($G18="s-curve",$E18+($F18-$E18)*$I$2/(1+EXP($I$3*(COUNT($I$9:K$9)+$I$4))),TREND($E18:$F18,$E$9:$F$9,K$9))</f>
        <v>1.4882119094700615E-3</v>
      </c>
      <c r="L18">
        <f>IF($G18="s-curve",$E18+($F18-$E18)*$I$2/(1+EXP($I$3*(COUNT($I$9:L$9)+$I$4))),TREND($E18:$F18,$E$9:$F$9,L$9))</f>
        <v>1.4788473767448664E-3</v>
      </c>
      <c r="M18">
        <f>IF($G18="s-curve",$E18+($F18-$E18)*$I$2/(1+EXP($I$3*(COUNT($I$9:M$9)+$I$4))),TREND($E18:$F18,$E$9:$F$9,M$9))</f>
        <v>1.4694828440196712E-3</v>
      </c>
      <c r="N18">
        <f>IF($G18="s-curve",$E18+($F18-$E18)*$I$2/(1+EXP($I$3*(COUNT($I$9:N$9)+$I$4))),TREND($E18:$F18,$E$9:$F$9,N$9))</f>
        <v>1.4601183112944796E-3</v>
      </c>
      <c r="O18">
        <f>IF($G18="s-curve",$E18+($F18-$E18)*$I$2/(1+EXP($I$3*(COUNT($I$9:O$9)+$I$4))),TREND($E18:$F18,$E$9:$F$9,O$9))</f>
        <v>1.4507537785692845E-3</v>
      </c>
      <c r="P18">
        <f>IF($G18="s-curve",$E18+($F18-$E18)*$I$2/(1+EXP($I$3*(COUNT($I$9:P$9)+$I$4))),TREND($E18:$F18,$E$9:$F$9,P$9))</f>
        <v>1.4413892458440894E-3</v>
      </c>
      <c r="Q18">
        <f>IF($G18="s-curve",$E18+($F18-$E18)*$I$2/(1+EXP($I$3*(COUNT($I$9:Q$9)+$I$4))),TREND($E18:$F18,$E$9:$F$9,Q$9))</f>
        <v>1.4320247131188943E-3</v>
      </c>
      <c r="R18">
        <f>IF($G18="s-curve",$E18+($F18-$E18)*$I$2/(1+EXP($I$3*(COUNT($I$9:R$9)+$I$4))),TREND($E18:$F18,$E$9:$F$9,R$9))</f>
        <v>1.4226601803937027E-3</v>
      </c>
      <c r="S18">
        <f>IF($G18="s-curve",$E18+($F18-$E18)*$I$2/(1+EXP($I$3*(COUNT($I$9:S$9)+$I$4))),TREND($E18:$F18,$E$9:$F$9,S$9))</f>
        <v>1.4132956476685075E-3</v>
      </c>
      <c r="T18">
        <f>IF($G18="s-curve",$E18+($F18-$E18)*$I$2/(1+EXP($I$3*(COUNT($I$9:T$9)+$I$4))),TREND($E18:$F18,$E$9:$F$9,T$9))</f>
        <v>1.4039311149433124E-3</v>
      </c>
      <c r="U18">
        <f>IF($G18="s-curve",$E18+($F18-$E18)*$I$2/(1+EXP($I$3*(COUNT($I$9:U$9)+$I$4))),TREND($E18:$F18,$E$9:$F$9,U$9))</f>
        <v>1.3945665822181173E-3</v>
      </c>
      <c r="V18">
        <f>IF($G18="s-curve",$E18+($F18-$E18)*$I$2/(1+EXP($I$3*(COUNT($I$9:V$9)+$I$4))),TREND($E18:$F18,$E$9:$F$9,V$9))</f>
        <v>1.3852020494929257E-3</v>
      </c>
      <c r="W18">
        <f>IF($G18="s-curve",$E18+($F18-$E18)*$I$2/(1+EXP($I$3*(COUNT($I$9:W$9)+$I$4))),TREND($E18:$F18,$E$9:$F$9,W$9))</f>
        <v>1.3758375167677306E-3</v>
      </c>
      <c r="X18">
        <f>IF($G18="s-curve",$E18+($F18-$E18)*$I$2/(1+EXP($I$3*(COUNT($I$9:X$9)+$I$4))),TREND($E18:$F18,$E$9:$F$9,X$9))</f>
        <v>1.3664729840425355E-3</v>
      </c>
      <c r="Y18">
        <f>IF($G18="s-curve",$E18+($F18-$E18)*$I$2/(1+EXP($I$3*(COUNT($I$9:Y$9)+$I$4))),TREND($E18:$F18,$E$9:$F$9,Y$9))</f>
        <v>1.3571084513173404E-3</v>
      </c>
      <c r="Z18">
        <f>IF($G18="s-curve",$E18+($F18-$E18)*$I$2/(1+EXP($I$3*(COUNT($I$9:Z$9)+$I$4))),TREND($E18:$F18,$E$9:$F$9,Z$9))</f>
        <v>1.3477439185921487E-3</v>
      </c>
      <c r="AA18">
        <f>IF($G18="s-curve",$E18+($F18-$E18)*$I$2/(1+EXP($I$3*(COUNT($I$9:AA$9)+$I$4))),TREND($E18:$F18,$E$9:$F$9,AA$9))</f>
        <v>1.3383793858669536E-3</v>
      </c>
      <c r="AB18">
        <f>IF($G18="s-curve",$E18+($F18-$E18)*$I$2/(1+EXP($I$3*(COUNT($I$9:AB$9)+$I$4))),TREND($E18:$F18,$E$9:$F$9,AB$9))</f>
        <v>1.3290148531417585E-3</v>
      </c>
      <c r="AC18">
        <f>IF($G18="s-curve",$E18+($F18-$E18)*$I$2/(1+EXP($I$3*(COUNT($I$9:AC$9)+$I$4))),TREND($E18:$F18,$E$9:$F$9,AC$9))</f>
        <v>1.3196503204165634E-3</v>
      </c>
      <c r="AD18">
        <f>IF($G18="s-curve",$E18+($F18-$E18)*$I$2/(1+EXP($I$3*(COUNT($I$9:AD$9)+$I$4))),TREND($E18:$F18,$E$9:$F$9,AD$9))</f>
        <v>1.3102857876913718E-3</v>
      </c>
      <c r="AE18">
        <f>IF($G18="s-curve",$E18+($F18-$E18)*$I$2/(1+EXP($I$3*(COUNT($I$9:AE$9)+$I$4))),TREND($E18:$F18,$E$9:$F$9,AE$9))</f>
        <v>1.3009212549661767E-3</v>
      </c>
      <c r="AF18">
        <f>IF($G18="s-curve",$E18+($F18-$E18)*$I$2/(1+EXP($I$3*(COUNT($I$9:AF$9)+$I$4))),TREND($E18:$F18,$E$9:$F$9,AF$9))</f>
        <v>1.2915567222409816E-3</v>
      </c>
      <c r="AG18">
        <f>IF($G18="s-curve",$E18+($F18-$E18)*$I$2/(1+EXP($I$3*(COUNT($I$9:AG$9)+$I$4))),TREND($E18:$F18,$E$9:$F$9,AG$9))</f>
        <v>1.2821921895157865E-3</v>
      </c>
      <c r="AH18">
        <f>IF($G18="s-curve",$E18+($F18-$E18)*$I$2/(1+EXP($I$3*(COUNT($I$9:AH$9)+$I$4))),TREND($E18:$F18,$E$9:$F$9,AH$9))</f>
        <v>1.2728276567905948E-3</v>
      </c>
      <c r="AI18">
        <f>IF($G18="s-curve",$E18+($F18-$E18)*$I$2/(1+EXP($I$3*(COUNT($I$9:AI$9)+$I$4))),TREND($E18:$F18,$E$9:$F$9,AI$9))</f>
        <v>1.2634631240653997E-3</v>
      </c>
      <c r="AJ18">
        <f>IF($G18="s-curve",$E18+($F18-$E18)*$I$2/(1+EXP($I$3*(COUNT($I$9:AJ$9)+$I$4))),TREND($E18:$F18,$E$9:$F$9,AJ$9))</f>
        <v>1.2540985913402046E-3</v>
      </c>
      <c r="AK18">
        <f>IF($G18="s-curve",$E18+($F18-$E18)*$I$2/(1+EXP($I$3*(COUNT($I$9:AK$9)+$I$4))),TREND($E18:$F18,$E$9:$F$9,AK$9))</f>
        <v>1.2447340586150095E-3</v>
      </c>
      <c r="AL18">
        <f>IF($G18="s-curve",$E18+($F18-$E18)*$I$2/(1+EXP($I$3*(COUNT($I$9:AL$9)+$I$4))),TREND($E18:$F18,$E$9:$F$9,AL$9))</f>
        <v>1.2353695258898144E-3</v>
      </c>
    </row>
    <row r="19" spans="1:38" x14ac:dyDescent="0.25">
      <c r="C19" t="s">
        <v>3</v>
      </c>
      <c r="E19" s="22">
        <v>1</v>
      </c>
      <c r="F19">
        <v>1</v>
      </c>
      <c r="G19" s="7" t="str">
        <f>IF(E19=F19,"n/a",IF(OR(C19="battery electric vehicle",C19="natural gas vehicle",C19="plugin hybrid vehicle"),"s-curve","linear"))</f>
        <v>n/a</v>
      </c>
      <c r="I19" s="22">
        <f t="shared" si="1"/>
        <v>1</v>
      </c>
      <c r="J19">
        <f>IF($G19="s-curve",$E19+($F19-$E19)*$I$2/(1+EXP($I$3*(COUNT($I$9:J$9)+$I$4))),TREND($E19:$F19,$E$9:$F$9,J$9))</f>
        <v>1</v>
      </c>
      <c r="K19">
        <f>IF($G19="s-curve",$E19+($F19-$E19)*$I$2/(1+EXP($I$3*(COUNT($I$9:K$9)+$I$4))),TREND($E19:$F19,$E$9:$F$9,K$9))</f>
        <v>1</v>
      </c>
      <c r="L19">
        <f>IF($G19="s-curve",$E19+($F19-$E19)*$I$2/(1+EXP($I$3*(COUNT($I$9:L$9)+$I$4))),TREND($E19:$F19,$E$9:$F$9,L$9))</f>
        <v>1</v>
      </c>
      <c r="M19">
        <f>IF($G19="s-curve",$E19+($F19-$E19)*$I$2/(1+EXP($I$3*(COUNT($I$9:M$9)+$I$4))),TREND($E19:$F19,$E$9:$F$9,M$9))</f>
        <v>1</v>
      </c>
      <c r="N19">
        <f>IF($G19="s-curve",$E19+($F19-$E19)*$I$2/(1+EXP($I$3*(COUNT($I$9:N$9)+$I$4))),TREND($E19:$F19,$E$9:$F$9,N$9))</f>
        <v>1</v>
      </c>
      <c r="O19">
        <f>IF($G19="s-curve",$E19+($F19-$E19)*$I$2/(1+EXP($I$3*(COUNT($I$9:O$9)+$I$4))),TREND($E19:$F19,$E$9:$F$9,O$9))</f>
        <v>1</v>
      </c>
      <c r="P19">
        <f>IF($G19="s-curve",$E19+($F19-$E19)*$I$2/(1+EXP($I$3*(COUNT($I$9:P$9)+$I$4))),TREND($E19:$F19,$E$9:$F$9,P$9))</f>
        <v>1</v>
      </c>
      <c r="Q19">
        <f>IF($G19="s-curve",$E19+($F19-$E19)*$I$2/(1+EXP($I$3*(COUNT($I$9:Q$9)+$I$4))),TREND($E19:$F19,$E$9:$F$9,Q$9))</f>
        <v>1</v>
      </c>
      <c r="R19">
        <f>IF($G19="s-curve",$E19+($F19-$E19)*$I$2/(1+EXP($I$3*(COUNT($I$9:R$9)+$I$4))),TREND($E19:$F19,$E$9:$F$9,R$9))</f>
        <v>1</v>
      </c>
      <c r="S19">
        <f>IF($G19="s-curve",$E19+($F19-$E19)*$I$2/(1+EXP($I$3*(COUNT($I$9:S$9)+$I$4))),TREND($E19:$F19,$E$9:$F$9,S$9))</f>
        <v>1</v>
      </c>
      <c r="T19">
        <f>IF($G19="s-curve",$E19+($F19-$E19)*$I$2/(1+EXP($I$3*(COUNT($I$9:T$9)+$I$4))),TREND($E19:$F19,$E$9:$F$9,T$9))</f>
        <v>1</v>
      </c>
      <c r="U19">
        <f>IF($G19="s-curve",$E19+($F19-$E19)*$I$2/(1+EXP($I$3*(COUNT($I$9:U$9)+$I$4))),TREND($E19:$F19,$E$9:$F$9,U$9))</f>
        <v>1</v>
      </c>
      <c r="V19">
        <f>IF($G19="s-curve",$E19+($F19-$E19)*$I$2/(1+EXP($I$3*(COUNT($I$9:V$9)+$I$4))),TREND($E19:$F19,$E$9:$F$9,V$9))</f>
        <v>1</v>
      </c>
      <c r="W19">
        <f>IF($G19="s-curve",$E19+($F19-$E19)*$I$2/(1+EXP($I$3*(COUNT($I$9:W$9)+$I$4))),TREND($E19:$F19,$E$9:$F$9,W$9))</f>
        <v>1</v>
      </c>
      <c r="X19">
        <f>IF($G19="s-curve",$E19+($F19-$E19)*$I$2/(1+EXP($I$3*(COUNT($I$9:X$9)+$I$4))),TREND($E19:$F19,$E$9:$F$9,X$9))</f>
        <v>1</v>
      </c>
      <c r="Y19">
        <f>IF($G19="s-curve",$E19+($F19-$E19)*$I$2/(1+EXP($I$3*(COUNT($I$9:Y$9)+$I$4))),TREND($E19:$F19,$E$9:$F$9,Y$9))</f>
        <v>1</v>
      </c>
      <c r="Z19">
        <f>IF($G19="s-curve",$E19+($F19-$E19)*$I$2/(1+EXP($I$3*(COUNT($I$9:Z$9)+$I$4))),TREND($E19:$F19,$E$9:$F$9,Z$9))</f>
        <v>1</v>
      </c>
      <c r="AA19">
        <f>IF($G19="s-curve",$E19+($F19-$E19)*$I$2/(1+EXP($I$3*(COUNT($I$9:AA$9)+$I$4))),TREND($E19:$F19,$E$9:$F$9,AA$9))</f>
        <v>1</v>
      </c>
      <c r="AB19">
        <f>IF($G19="s-curve",$E19+($F19-$E19)*$I$2/(1+EXP($I$3*(COUNT($I$9:AB$9)+$I$4))),TREND($E19:$F19,$E$9:$F$9,AB$9))</f>
        <v>1</v>
      </c>
      <c r="AC19">
        <f>IF($G19="s-curve",$E19+($F19-$E19)*$I$2/(1+EXP($I$3*(COUNT($I$9:AC$9)+$I$4))),TREND($E19:$F19,$E$9:$F$9,AC$9))</f>
        <v>1</v>
      </c>
      <c r="AD19">
        <f>IF($G19="s-curve",$E19+($F19-$E19)*$I$2/(1+EXP($I$3*(COUNT($I$9:AD$9)+$I$4))),TREND($E19:$F19,$E$9:$F$9,AD$9))</f>
        <v>1</v>
      </c>
      <c r="AE19">
        <f>IF($G19="s-curve",$E19+($F19-$E19)*$I$2/(1+EXP($I$3*(COUNT($I$9:AE$9)+$I$4))),TREND($E19:$F19,$E$9:$F$9,AE$9))</f>
        <v>1</v>
      </c>
      <c r="AF19">
        <f>IF($G19="s-curve",$E19+($F19-$E19)*$I$2/(1+EXP($I$3*(COUNT($I$9:AF$9)+$I$4))),TREND($E19:$F19,$E$9:$F$9,AF$9))</f>
        <v>1</v>
      </c>
      <c r="AG19">
        <f>IF($G19="s-curve",$E19+($F19-$E19)*$I$2/(1+EXP($I$3*(COUNT($I$9:AG$9)+$I$4))),TREND($E19:$F19,$E$9:$F$9,AG$9))</f>
        <v>1</v>
      </c>
      <c r="AH19">
        <f>IF($G19="s-curve",$E19+($F19-$E19)*$I$2/(1+EXP($I$3*(COUNT($I$9:AH$9)+$I$4))),TREND($E19:$F19,$E$9:$F$9,AH$9))</f>
        <v>1</v>
      </c>
      <c r="AI19">
        <f>IF($G19="s-curve",$E19+($F19-$E19)*$I$2/(1+EXP($I$3*(COUNT($I$9:AI$9)+$I$4))),TREND($E19:$F19,$E$9:$F$9,AI$9))</f>
        <v>1</v>
      </c>
      <c r="AJ19">
        <f>IF($G19="s-curve",$E19+($F19-$E19)*$I$2/(1+EXP($I$3*(COUNT($I$9:AJ$9)+$I$4))),TREND($E19:$F19,$E$9:$F$9,AJ$9))</f>
        <v>1</v>
      </c>
      <c r="AK19">
        <f>IF($G19="s-curve",$E19+($F19-$E19)*$I$2/(1+EXP($I$3*(COUNT($I$9:AK$9)+$I$4))),TREND($E19:$F19,$E$9:$F$9,AK$9))</f>
        <v>1</v>
      </c>
      <c r="AL19">
        <f>IF($G19="s-curve",$E19+($F19-$E19)*$I$2/(1+EXP($I$3*(COUNT($I$9:AL$9)+$I$4))),TREND($E19:$F19,$E$9:$F$9,AL$9))</f>
        <v>1</v>
      </c>
    </row>
    <row r="20" spans="1:38" x14ac:dyDescent="0.25">
      <c r="C20" t="s">
        <v>4</v>
      </c>
      <c r="E20" s="22">
        <v>1</v>
      </c>
      <c r="F20" s="5">
        <v>1</v>
      </c>
      <c r="G20" s="7" t="str">
        <f>IF(E20=F20,"n/a",IF(OR(C20="battery electric vehicle",C20="natural gas vehicle",C20="plugin hybrid vehicle"),"s-curve","linear"))</f>
        <v>n/a</v>
      </c>
      <c r="I20" s="22">
        <f t="shared" si="1"/>
        <v>1</v>
      </c>
      <c r="J20">
        <f>IF($G20="s-curve",$E20+($F20-$E20)*$I$2/(1+EXP($I$3*(COUNT($I$9:J$9)+$I$4))),TREND($E20:$F20,$E$9:$F$9,J$9))</f>
        <v>1</v>
      </c>
      <c r="K20">
        <f>IF($G20="s-curve",$E20+($F20-$E20)*$I$2/(1+EXP($I$3*(COUNT($I$9:K$9)+$I$4))),TREND($E20:$F20,$E$9:$F$9,K$9))</f>
        <v>1</v>
      </c>
      <c r="L20">
        <f>IF($G20="s-curve",$E20+($F20-$E20)*$I$2/(1+EXP($I$3*(COUNT($I$9:L$9)+$I$4))),TREND($E20:$F20,$E$9:$F$9,L$9))</f>
        <v>1</v>
      </c>
      <c r="M20">
        <f>IF($G20="s-curve",$E20+($F20-$E20)*$I$2/(1+EXP($I$3*(COUNT($I$9:M$9)+$I$4))),TREND($E20:$F20,$E$9:$F$9,M$9))</f>
        <v>1</v>
      </c>
      <c r="N20">
        <f>IF($G20="s-curve",$E20+($F20-$E20)*$I$2/(1+EXP($I$3*(COUNT($I$9:N$9)+$I$4))),TREND($E20:$F20,$E$9:$F$9,N$9))</f>
        <v>1</v>
      </c>
      <c r="O20">
        <f>IF($G20="s-curve",$E20+($F20-$E20)*$I$2/(1+EXP($I$3*(COUNT($I$9:O$9)+$I$4))),TREND($E20:$F20,$E$9:$F$9,O$9))</f>
        <v>1</v>
      </c>
      <c r="P20">
        <f>IF($G20="s-curve",$E20+($F20-$E20)*$I$2/(1+EXP($I$3*(COUNT($I$9:P$9)+$I$4))),TREND($E20:$F20,$E$9:$F$9,P$9))</f>
        <v>1</v>
      </c>
      <c r="Q20">
        <f>IF($G20="s-curve",$E20+($F20-$E20)*$I$2/(1+EXP($I$3*(COUNT($I$9:Q$9)+$I$4))),TREND($E20:$F20,$E$9:$F$9,Q$9))</f>
        <v>1</v>
      </c>
      <c r="R20">
        <f>IF($G20="s-curve",$E20+($F20-$E20)*$I$2/(1+EXP($I$3*(COUNT($I$9:R$9)+$I$4))),TREND($E20:$F20,$E$9:$F$9,R$9))</f>
        <v>1</v>
      </c>
      <c r="S20">
        <f>IF($G20="s-curve",$E20+($F20-$E20)*$I$2/(1+EXP($I$3*(COUNT($I$9:S$9)+$I$4))),TREND($E20:$F20,$E$9:$F$9,S$9))</f>
        <v>1</v>
      </c>
      <c r="T20">
        <f>IF($G20="s-curve",$E20+($F20-$E20)*$I$2/(1+EXP($I$3*(COUNT($I$9:T$9)+$I$4))),TREND($E20:$F20,$E$9:$F$9,T$9))</f>
        <v>1</v>
      </c>
      <c r="U20">
        <f>IF($G20="s-curve",$E20+($F20-$E20)*$I$2/(1+EXP($I$3*(COUNT($I$9:U$9)+$I$4))),TREND($E20:$F20,$E$9:$F$9,U$9))</f>
        <v>1</v>
      </c>
      <c r="V20">
        <f>IF($G20="s-curve",$E20+($F20-$E20)*$I$2/(1+EXP($I$3*(COUNT($I$9:V$9)+$I$4))),TREND($E20:$F20,$E$9:$F$9,V$9))</f>
        <v>1</v>
      </c>
      <c r="W20">
        <f>IF($G20="s-curve",$E20+($F20-$E20)*$I$2/(1+EXP($I$3*(COUNT($I$9:W$9)+$I$4))),TREND($E20:$F20,$E$9:$F$9,W$9))</f>
        <v>1</v>
      </c>
      <c r="X20">
        <f>IF($G20="s-curve",$E20+($F20-$E20)*$I$2/(1+EXP($I$3*(COUNT($I$9:X$9)+$I$4))),TREND($E20:$F20,$E$9:$F$9,X$9))</f>
        <v>1</v>
      </c>
      <c r="Y20">
        <f>IF($G20="s-curve",$E20+($F20-$E20)*$I$2/(1+EXP($I$3*(COUNT($I$9:Y$9)+$I$4))),TREND($E20:$F20,$E$9:$F$9,Y$9))</f>
        <v>1</v>
      </c>
      <c r="Z20">
        <f>IF($G20="s-curve",$E20+($F20-$E20)*$I$2/(1+EXP($I$3*(COUNT($I$9:Z$9)+$I$4))),TREND($E20:$F20,$E$9:$F$9,Z$9))</f>
        <v>1</v>
      </c>
      <c r="AA20">
        <f>IF($G20="s-curve",$E20+($F20-$E20)*$I$2/(1+EXP($I$3*(COUNT($I$9:AA$9)+$I$4))),TREND($E20:$F20,$E$9:$F$9,AA$9))</f>
        <v>1</v>
      </c>
      <c r="AB20">
        <f>IF($G20="s-curve",$E20+($F20-$E20)*$I$2/(1+EXP($I$3*(COUNT($I$9:AB$9)+$I$4))),TREND($E20:$F20,$E$9:$F$9,AB$9))</f>
        <v>1</v>
      </c>
      <c r="AC20">
        <f>IF($G20="s-curve",$E20+($F20-$E20)*$I$2/(1+EXP($I$3*(COUNT($I$9:AC$9)+$I$4))),TREND($E20:$F20,$E$9:$F$9,AC$9))</f>
        <v>1</v>
      </c>
      <c r="AD20">
        <f>IF($G20="s-curve",$E20+($F20-$E20)*$I$2/(1+EXP($I$3*(COUNT($I$9:AD$9)+$I$4))),TREND($E20:$F20,$E$9:$F$9,AD$9))</f>
        <v>1</v>
      </c>
      <c r="AE20">
        <f>IF($G20="s-curve",$E20+($F20-$E20)*$I$2/(1+EXP($I$3*(COUNT($I$9:AE$9)+$I$4))),TREND($E20:$F20,$E$9:$F$9,AE$9))</f>
        <v>1</v>
      </c>
      <c r="AF20">
        <f>IF($G20="s-curve",$E20+($F20-$E20)*$I$2/(1+EXP($I$3*(COUNT($I$9:AF$9)+$I$4))),TREND($E20:$F20,$E$9:$F$9,AF$9))</f>
        <v>1</v>
      </c>
      <c r="AG20">
        <f>IF($G20="s-curve",$E20+($F20-$E20)*$I$2/(1+EXP($I$3*(COUNT($I$9:AG$9)+$I$4))),TREND($E20:$F20,$E$9:$F$9,AG$9))</f>
        <v>1</v>
      </c>
      <c r="AH20">
        <f>IF($G20="s-curve",$E20+($F20-$E20)*$I$2/(1+EXP($I$3*(COUNT($I$9:AH$9)+$I$4))),TREND($E20:$F20,$E$9:$F$9,AH$9))</f>
        <v>1</v>
      </c>
      <c r="AI20">
        <f>IF($G20="s-curve",$E20+($F20-$E20)*$I$2/(1+EXP($I$3*(COUNT($I$9:AI$9)+$I$4))),TREND($E20:$F20,$E$9:$F$9,AI$9))</f>
        <v>1</v>
      </c>
      <c r="AJ20">
        <f>IF($G20="s-curve",$E20+($F20-$E20)*$I$2/(1+EXP($I$3*(COUNT($I$9:AJ$9)+$I$4))),TREND($E20:$F20,$E$9:$F$9,AJ$9))</f>
        <v>1</v>
      </c>
      <c r="AK20">
        <f>IF($G20="s-curve",$E20+($F20-$E20)*$I$2/(1+EXP($I$3*(COUNT($I$9:AK$9)+$I$4))),TREND($E20:$F20,$E$9:$F$9,AK$9))</f>
        <v>1</v>
      </c>
      <c r="AL20">
        <f>IF($G20="s-curve",$E20+($F20-$E20)*$I$2/(1+EXP($I$3*(COUNT($I$9:AL$9)+$I$4))),TREND($E20:$F20,$E$9:$F$9,AL$9))</f>
        <v>1</v>
      </c>
    </row>
    <row r="21" spans="1:38" x14ac:dyDescent="0.25">
      <c r="C21" t="s">
        <v>5</v>
      </c>
      <c r="E21" s="22">
        <f>'SYVbT-freight'!F$2/'SYVbT-freight'!$2:$2</f>
        <v>2.8156107643030772E-4</v>
      </c>
      <c r="F21" s="22">
        <f>F14</f>
        <v>0.05</v>
      </c>
      <c r="G21" s="7" t="str">
        <f>IF(E21=F21,"n/a",IF(OR(C21="battery electric vehicle",C21="natural gas vehicle",C21="plugin hybrid vehicle"),"s-curve","linear"))</f>
        <v>s-curve</v>
      </c>
      <c r="I21" s="22">
        <f t="shared" si="1"/>
        <v>2.8156107643030772E-4</v>
      </c>
      <c r="J21">
        <f>IF($G21="s-curve",$E21+($F21-$E21)*$I$2/(1+EXP($I$3*(COUNT($I$9:J$9)+$I$4))),TREND($E21:$F21,$E$9:$F$9,J$9))</f>
        <v>1.0161028688271871E-3</v>
      </c>
      <c r="K21">
        <f>IF($G21="s-curve",$E21+($F21-$E21)*$I$2/(1+EXP($I$3*(COUNT($I$9:K$9)+$I$4))),TREND($E21:$F21,$E$9:$F$9,K$9))</f>
        <v>1.26799010529499E-3</v>
      </c>
      <c r="L21">
        <f>IF($G21="s-curve",$E21+($F21-$E21)*$I$2/(1+EXP($I$3*(COUNT($I$9:L$9)+$I$4))),TREND($E21:$F21,$E$9:$F$9,L$9))</f>
        <v>1.6039220771322887E-3</v>
      </c>
      <c r="M21">
        <f>IF($G21="s-curve",$E21+($F21-$E21)*$I$2/(1+EXP($I$3*(COUNT($I$9:M$9)+$I$4))),TREND($E21:$F21,$E$9:$F$9,M$9))</f>
        <v>2.0501050777206073E-3</v>
      </c>
      <c r="N21">
        <f>IF($G21="s-curve",$E21+($F21-$E21)*$I$2/(1+EXP($I$3*(COUNT($I$9:N$9)+$I$4))),TREND($E21:$F21,$E$9:$F$9,N$9))</f>
        <v>2.6395014554061241E-3</v>
      </c>
      <c r="O21">
        <f>IF($G21="s-curve",$E21+($F21-$E21)*$I$2/(1+EXP($I$3*(COUNT($I$9:O$9)+$I$4))),TREND($E21:$F21,$E$9:$F$9,O$9))</f>
        <v>3.4124980333622964E-3</v>
      </c>
      <c r="P21">
        <f>IF($G21="s-curve",$E21+($F21-$E21)*$I$2/(1+EXP($I$3*(COUNT($I$9:P$9)+$I$4))),TREND($E21:$F21,$E$9:$F$9,P$9))</f>
        <v>4.416777707171987E-3</v>
      </c>
      <c r="Q21">
        <f>IF($G21="s-curve",$E21+($F21-$E21)*$I$2/(1+EXP($I$3*(COUNT($I$9:Q$9)+$I$4))),TREND($E21:$F21,$E$9:$F$9,Q$9))</f>
        <v>5.705684717799993E-3</v>
      </c>
      <c r="R21">
        <f>IF($G21="s-curve",$E21+($F21-$E21)*$I$2/(1+EXP($I$3*(COUNT($I$9:R$9)+$I$4))),TREND($E21:$F21,$E$9:$F$9,R$9))</f>
        <v>7.3341745829285324E-3</v>
      </c>
      <c r="S21">
        <f>IF($G21="s-curve",$E21+($F21-$E21)*$I$2/(1+EXP($I$3*(COUNT($I$9:S$9)+$I$4))),TREND($E21:$F21,$E$9:$F$9,S$9))</f>
        <v>9.3514733398968458E-3</v>
      </c>
      <c r="T21">
        <f>IF($G21="s-curve",$E21+($F21-$E21)*$I$2/(1+EXP($I$3*(COUNT($I$9:T$9)+$I$4))),TREND($E21:$F21,$E$9:$F$9,T$9))</f>
        <v>1.1790147490354473E-2</v>
      </c>
      <c r="U21">
        <f>IF($G21="s-curve",$E21+($F21-$E21)*$I$2/(1+EXP($I$3*(COUNT($I$9:U$9)+$I$4))),TREND($E21:$F21,$E$9:$F$9,U$9))</f>
        <v>1.4652700575996493E-2</v>
      </c>
      <c r="V21">
        <f>IF($G21="s-curve",$E21+($F21-$E21)*$I$2/(1+EXP($I$3*(COUNT($I$9:V$9)+$I$4))),TREND($E21:$F21,$E$9:$F$9,V$9))</f>
        <v>1.7898976373295176E-2</v>
      </c>
      <c r="W21">
        <f>IF($G21="s-curve",$E21+($F21-$E21)*$I$2/(1+EXP($I$3*(COUNT($I$9:W$9)+$I$4))),TREND($E21:$F21,$E$9:$F$9,W$9))</f>
        <v>2.1439614812797877E-2</v>
      </c>
      <c r="X21">
        <f>IF($G21="s-curve",$E21+($F21-$E21)*$I$2/(1+EXP($I$3*(COUNT($I$9:X$9)+$I$4))),TREND($E21:$F21,$E$9:$F$9,X$9))</f>
        <v>2.5140780538215154E-2</v>
      </c>
      <c r="Y21">
        <f>IF($G21="s-curve",$E21+($F21-$E21)*$I$2/(1+EXP($I$3*(COUNT($I$9:Y$9)+$I$4))),TREND($E21:$F21,$E$9:$F$9,Y$9))</f>
        <v>2.8841946263632432E-2</v>
      </c>
      <c r="Z21">
        <f>IF($G21="s-curve",$E21+($F21-$E21)*$I$2/(1+EXP($I$3*(COUNT($I$9:Z$9)+$I$4))),TREND($E21:$F21,$E$9:$F$9,Z$9))</f>
        <v>3.2382584703135125E-2</v>
      </c>
      <c r="AA21">
        <f>IF($G21="s-curve",$E21+($F21-$E21)*$I$2/(1+EXP($I$3*(COUNT($I$9:AA$9)+$I$4))),TREND($E21:$F21,$E$9:$F$9,AA$9))</f>
        <v>3.5628860500433818E-2</v>
      </c>
      <c r="AB21">
        <f>IF($G21="s-curve",$E21+($F21-$E21)*$I$2/(1+EXP($I$3*(COUNT($I$9:AB$9)+$I$4))),TREND($E21:$F21,$E$9:$F$9,AB$9))</f>
        <v>3.8491413586075836E-2</v>
      </c>
      <c r="AC21">
        <f>IF($G21="s-curve",$E21+($F21-$E21)*$I$2/(1+EXP($I$3*(COUNT($I$9:AC$9)+$I$4))),TREND($E21:$F21,$E$9:$F$9,AC$9))</f>
        <v>4.0930087736533463E-2</v>
      </c>
      <c r="AD21">
        <f>IF($G21="s-curve",$E21+($F21-$E21)*$I$2/(1+EXP($I$3*(COUNT($I$9:AD$9)+$I$4))),TREND($E21:$F21,$E$9:$F$9,AD$9))</f>
        <v>4.2947386493501785E-2</v>
      </c>
      <c r="AE21">
        <f>IF($G21="s-curve",$E21+($F21-$E21)*$I$2/(1+EXP($I$3*(COUNT($I$9:AE$9)+$I$4))),TREND($E21:$F21,$E$9:$F$9,AE$9))</f>
        <v>4.457587635863032E-2</v>
      </c>
      <c r="AF21">
        <f>IF($G21="s-curve",$E21+($F21-$E21)*$I$2/(1+EXP($I$3*(COUNT($I$9:AF$9)+$I$4))),TREND($E21:$F21,$E$9:$F$9,AF$9))</f>
        <v>4.5864783369258325E-2</v>
      </c>
      <c r="AG21">
        <f>IF($G21="s-curve",$E21+($F21-$E21)*$I$2/(1+EXP($I$3*(COUNT($I$9:AG$9)+$I$4))),TREND($E21:$F21,$E$9:$F$9,AG$9))</f>
        <v>4.6869063043068017E-2</v>
      </c>
      <c r="AH21">
        <f>IF($G21="s-curve",$E21+($F21-$E21)*$I$2/(1+EXP($I$3*(COUNT($I$9:AH$9)+$I$4))),TREND($E21:$F21,$E$9:$F$9,AH$9))</f>
        <v>4.7642059621024191E-2</v>
      </c>
      <c r="AI21">
        <f>IF($G21="s-curve",$E21+($F21-$E21)*$I$2/(1+EXP($I$3*(COUNT($I$9:AI$9)+$I$4))),TREND($E21:$F21,$E$9:$F$9,AI$9))</f>
        <v>4.8231455998709705E-2</v>
      </c>
      <c r="AJ21">
        <f>IF($G21="s-curve",$E21+($F21-$E21)*$I$2/(1+EXP($I$3*(COUNT($I$9:AJ$9)+$I$4))),TREND($E21:$F21,$E$9:$F$9,AJ$9))</f>
        <v>4.8677638999298022E-2</v>
      </c>
      <c r="AK21">
        <f>IF($G21="s-curve",$E21+($F21-$E21)*$I$2/(1+EXP($I$3*(COUNT($I$9:AK$9)+$I$4))),TREND($E21:$F21,$E$9:$F$9,AK$9))</f>
        <v>4.9013570971135324E-2</v>
      </c>
      <c r="AL21">
        <f>IF($G21="s-curve",$E21+($F21-$E21)*$I$2/(1+EXP($I$3*(COUNT($I$9:AL$9)+$I$4))),TREND($E21:$F21,$E$9:$F$9,AL$9))</f>
        <v>4.9265458207603127E-2</v>
      </c>
    </row>
    <row r="22" spans="1:38" x14ac:dyDescent="0.25">
      <c r="C22" t="s">
        <v>124</v>
      </c>
      <c r="E22" s="22">
        <f>'SYVbT-freight'!G$2/'SYVbT-freight'!$2:$2</f>
        <v>5.4448944256116078E-4</v>
      </c>
      <c r="F22" s="22">
        <f>F15</f>
        <v>8.6165104068937229E-4</v>
      </c>
      <c r="G22" s="7" t="str">
        <f>IF(E22=F22,"n/a",IF(OR(C22="battery electric vehicle",C22="natural gas vehicle",C22="plugin hybrid vehicle",C22="hydrogen vehicle"),"s-curve","linear"))</f>
        <v>linear</v>
      </c>
      <c r="I22" s="22">
        <f t="shared" si="1"/>
        <v>5.4448944256116078E-4</v>
      </c>
      <c r="J22">
        <f>IF($G22="s-curve",$E22+($F22-$E22)*$I$2/(1+EXP($I$3*(COUNT($I$9:J$9)+$I$4))),TREND($E22:$F22,$E$9:$F$9,J$9))</f>
        <v>5.4448944256116003E-4</v>
      </c>
      <c r="K22">
        <f>IF($G22="s-curve",$E22+($F22-$E22)*$I$2/(1+EXP($I$3*(COUNT($I$9:K$9)+$I$4))),TREND($E22:$F22,$E$9:$F$9,K$9))</f>
        <v>5.558166424943084E-4</v>
      </c>
      <c r="L22">
        <f>IF($G22="s-curve",$E22+($F22-$E22)*$I$2/(1+EXP($I$3*(COUNT($I$9:L$9)+$I$4))),TREND($E22:$F22,$E$9:$F$9,L$9))</f>
        <v>5.6714384242746024E-4</v>
      </c>
      <c r="M22">
        <f>IF($G22="s-curve",$E22+($F22-$E22)*$I$2/(1+EXP($I$3*(COUNT($I$9:M$9)+$I$4))),TREND($E22:$F22,$E$9:$F$9,M$9))</f>
        <v>5.7847104236061209E-4</v>
      </c>
      <c r="N22">
        <f>IF($G22="s-curve",$E22+($F22-$E22)*$I$2/(1+EXP($I$3*(COUNT($I$9:N$9)+$I$4))),TREND($E22:$F22,$E$9:$F$9,N$9))</f>
        <v>5.8979824229376046E-4</v>
      </c>
      <c r="O22">
        <f>IF($G22="s-curve",$E22+($F22-$E22)*$I$2/(1+EXP($I$3*(COUNT($I$9:O$9)+$I$4))),TREND($E22:$F22,$E$9:$F$9,O$9))</f>
        <v>6.011254422269123E-4</v>
      </c>
      <c r="P22">
        <f>IF($G22="s-curve",$E22+($F22-$E22)*$I$2/(1+EXP($I$3*(COUNT($I$9:P$9)+$I$4))),TREND($E22:$F22,$E$9:$F$9,P$9))</f>
        <v>6.1245264216006068E-4</v>
      </c>
      <c r="Q22">
        <f>IF($G22="s-curve",$E22+($F22-$E22)*$I$2/(1+EXP($I$3*(COUNT($I$9:Q$9)+$I$4))),TREND($E22:$F22,$E$9:$F$9,Q$9))</f>
        <v>6.2377984209321252E-4</v>
      </c>
      <c r="R22">
        <f>IF($G22="s-curve",$E22+($F22-$E22)*$I$2/(1+EXP($I$3*(COUNT($I$9:R$9)+$I$4))),TREND($E22:$F22,$E$9:$F$9,R$9))</f>
        <v>6.351070420263609E-4</v>
      </c>
      <c r="S22">
        <f>IF($G22="s-curve",$E22+($F22-$E22)*$I$2/(1+EXP($I$3*(COUNT($I$9:S$9)+$I$4))),TREND($E22:$F22,$E$9:$F$9,S$9))</f>
        <v>6.4643424195951274E-4</v>
      </c>
      <c r="T22">
        <f>IF($G22="s-curve",$E22+($F22-$E22)*$I$2/(1+EXP($I$3*(COUNT($I$9:T$9)+$I$4))),TREND($E22:$F22,$E$9:$F$9,T$9))</f>
        <v>6.5776144189266458E-4</v>
      </c>
      <c r="U22">
        <f>IF($G22="s-curve",$E22+($F22-$E22)*$I$2/(1+EXP($I$3*(COUNT($I$9:U$9)+$I$4))),TREND($E22:$F22,$E$9:$F$9,U$9))</f>
        <v>6.6908864182581296E-4</v>
      </c>
      <c r="V22">
        <f>IF($G22="s-curve",$E22+($F22-$E22)*$I$2/(1+EXP($I$3*(COUNT($I$9:V$9)+$I$4))),TREND($E22:$F22,$E$9:$F$9,V$9))</f>
        <v>6.804158417589648E-4</v>
      </c>
      <c r="W22">
        <f>IF($G22="s-curve",$E22+($F22-$E22)*$I$2/(1+EXP($I$3*(COUNT($I$9:W$9)+$I$4))),TREND($E22:$F22,$E$9:$F$9,W$9))</f>
        <v>6.9174304169211318E-4</v>
      </c>
      <c r="X22">
        <f>IF($G22="s-curve",$E22+($F22-$E22)*$I$2/(1+EXP($I$3*(COUNT($I$9:X$9)+$I$4))),TREND($E22:$F22,$E$9:$F$9,X$9))</f>
        <v>7.0307024162526502E-4</v>
      </c>
      <c r="Y22">
        <f>IF($G22="s-curve",$E22+($F22-$E22)*$I$2/(1+EXP($I$3*(COUNT($I$9:Y$9)+$I$4))),TREND($E22:$F22,$E$9:$F$9,Y$9))</f>
        <v>7.1439744155841686E-4</v>
      </c>
      <c r="Z22">
        <f>IF($G22="s-curve",$E22+($F22-$E22)*$I$2/(1+EXP($I$3*(COUNT($I$9:Z$9)+$I$4))),TREND($E22:$F22,$E$9:$F$9,Z$9))</f>
        <v>7.2572464149156524E-4</v>
      </c>
      <c r="AA22">
        <f>IF($G22="s-curve",$E22+($F22-$E22)*$I$2/(1+EXP($I$3*(COUNT($I$9:AA$9)+$I$4))),TREND($E22:$F22,$E$9:$F$9,AA$9))</f>
        <v>7.3705184142471708E-4</v>
      </c>
      <c r="AB22">
        <f>IF($G22="s-curve",$E22+($F22-$E22)*$I$2/(1+EXP($I$3*(COUNT($I$9:AB$9)+$I$4))),TREND($E22:$F22,$E$9:$F$9,AB$9))</f>
        <v>7.4837904135786545E-4</v>
      </c>
      <c r="AC22">
        <f>IF($G22="s-curve",$E22+($F22-$E22)*$I$2/(1+EXP($I$3*(COUNT($I$9:AC$9)+$I$4))),TREND($E22:$F22,$E$9:$F$9,AC$9))</f>
        <v>7.597062412910173E-4</v>
      </c>
      <c r="AD22">
        <f>IF($G22="s-curve",$E22+($F22-$E22)*$I$2/(1+EXP($I$3*(COUNT($I$9:AD$9)+$I$4))),TREND($E22:$F22,$E$9:$F$9,AD$9))</f>
        <v>7.7103344122416567E-4</v>
      </c>
      <c r="AE22">
        <f>IF($G22="s-curve",$E22+($F22-$E22)*$I$2/(1+EXP($I$3*(COUNT($I$9:AE$9)+$I$4))),TREND($E22:$F22,$E$9:$F$9,AE$9))</f>
        <v>7.8236064115731752E-4</v>
      </c>
      <c r="AF22">
        <f>IF($G22="s-curve",$E22+($F22-$E22)*$I$2/(1+EXP($I$3*(COUNT($I$9:AF$9)+$I$4))),TREND($E22:$F22,$E$9:$F$9,AF$9))</f>
        <v>7.9368784109046936E-4</v>
      </c>
      <c r="AG22">
        <f>IF($G22="s-curve",$E22+($F22-$E22)*$I$2/(1+EXP($I$3*(COUNT($I$9:AG$9)+$I$4))),TREND($E22:$F22,$E$9:$F$9,AG$9))</f>
        <v>8.0501504102361773E-4</v>
      </c>
      <c r="AH22">
        <f>IF($G22="s-curve",$E22+($F22-$E22)*$I$2/(1+EXP($I$3*(COUNT($I$9:AH$9)+$I$4))),TREND($E22:$F22,$E$9:$F$9,AH$9))</f>
        <v>8.1634224095676958E-4</v>
      </c>
      <c r="AI22">
        <f>IF($G22="s-curve",$E22+($F22-$E22)*$I$2/(1+EXP($I$3*(COUNT($I$9:AI$9)+$I$4))),TREND($E22:$F22,$E$9:$F$9,AI$9))</f>
        <v>8.2766944088991795E-4</v>
      </c>
      <c r="AJ22">
        <f>IF($G22="s-curve",$E22+($F22-$E22)*$I$2/(1+EXP($I$3*(COUNT($I$9:AJ$9)+$I$4))),TREND($E22:$F22,$E$9:$F$9,AJ$9))</f>
        <v>8.3899664082306979E-4</v>
      </c>
      <c r="AK22">
        <f>IF($G22="s-curve",$E22+($F22-$E22)*$I$2/(1+EXP($I$3*(COUNT($I$9:AK$9)+$I$4))),TREND($E22:$F22,$E$9:$F$9,AK$9))</f>
        <v>8.5032384075622164E-4</v>
      </c>
      <c r="AL22">
        <f>IF($G22="s-curve",$E22+($F22-$E22)*$I$2/(1+EXP($I$3*(COUNT($I$9:AL$9)+$I$4))),TREND($E22:$F22,$E$9:$F$9,AL$9))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3"/>
      <c r="E23" s="26">
        <f>'SYVbT-freight'!H$2/'SYVbT-freight'!$2:$2</f>
        <v>2.8265820535957225E-5</v>
      </c>
      <c r="F23" s="26">
        <f>F16</f>
        <v>3.1482251979020537E-4</v>
      </c>
      <c r="G23" s="8" t="str">
        <f>IF(E23=F23,"n/a",IF(OR(C23="battery electric vehicle",C23="natural gas vehicle",C23="plugin hybrid vehicle",C23="hydrogen vehicle"),"s-curve","linear"))</f>
        <v>s-curve</v>
      </c>
      <c r="I23" s="22">
        <f t="shared" si="1"/>
        <v>2.8265820535957225E-5</v>
      </c>
      <c r="J23">
        <f>IF($G23="s-curve",$E23+($F23-$E23)*$I$2/(1+EXP($I$3*(COUNT($I$9:J$9)+$I$4))),TREND($E23:$F23,$E$9:$F$9,J$9))</f>
        <v>3.2499418292659206E-5</v>
      </c>
      <c r="K23">
        <f>IF($G23="s-curve",$E23+($F23-$E23)*$I$2/(1+EXP($I$3*(COUNT($I$9:K$9)+$I$4))),TREND($E23:$F23,$E$9:$F$9,K$9))</f>
        <v>3.3951193059309608E-5</v>
      </c>
      <c r="L23">
        <f>IF($G23="s-curve",$E23+($F23-$E23)*$I$2/(1+EXP($I$3*(COUNT($I$9:L$9)+$I$4))),TREND($E23:$F23,$E$9:$F$9,L$9))</f>
        <v>3.5887367225430346E-5</v>
      </c>
      <c r="M23">
        <f>IF($G23="s-curve",$E23+($F23-$E23)*$I$2/(1+EXP($I$3*(COUNT($I$9:M$9)+$I$4))),TREND($E23:$F23,$E$9:$F$9,M$9))</f>
        <v>3.8458983122471971E-5</v>
      </c>
      <c r="N23">
        <f>IF($G23="s-curve",$E23+($F23-$E23)*$I$2/(1+EXP($I$3*(COUNT($I$9:N$9)+$I$4))),TREND($E23:$F23,$E$9:$F$9,N$9))</f>
        <v>4.1856022212971344E-5</v>
      </c>
      <c r="O23">
        <f>IF($G23="s-curve",$E23+($F23-$E23)*$I$2/(1+EXP($I$3*(COUNT($I$9:O$9)+$I$4))),TREND($E23:$F23,$E$9:$F$9,O$9))</f>
        <v>4.6311257588612655E-5</v>
      </c>
      <c r="P23">
        <f>IF($G23="s-curve",$E23+($F23-$E23)*$I$2/(1+EXP($I$3*(COUNT($I$9:P$9)+$I$4))),TREND($E23:$F23,$E$9:$F$9,P$9))</f>
        <v>5.2099513911331002E-5</v>
      </c>
      <c r="Q23">
        <f>IF($G23="s-curve",$E23+($F23-$E23)*$I$2/(1+EXP($I$3*(COUNT($I$9:Q$9)+$I$4))),TREND($E23:$F23,$E$9:$F$9,Q$9))</f>
        <v>5.9528245516902954E-5</v>
      </c>
      <c r="R23">
        <f>IF($G23="s-curve",$E23+($F23-$E23)*$I$2/(1+EXP($I$3*(COUNT($I$9:R$9)+$I$4))),TREND($E23:$F23,$E$9:$F$9,R$9))</f>
        <v>6.8914193479541143E-5</v>
      </c>
      <c r="S23">
        <f>IF($G23="s-curve",$E23+($F23-$E23)*$I$2/(1+EXP($I$3*(COUNT($I$9:S$9)+$I$4))),TREND($E23:$F23,$E$9:$F$9,S$9))</f>
        <v>8.0541076497633965E-5</v>
      </c>
      <c r="T23">
        <f>IF($G23="s-curve",$E23+($F23-$E23)*$I$2/(1+EXP($I$3*(COUNT($I$9:T$9)+$I$4))),TREND($E23:$F23,$E$9:$F$9,T$9))</f>
        <v>9.4596594535641205E-5</v>
      </c>
      <c r="U23">
        <f>IF($G23="s-curve",$E23+($F23-$E23)*$I$2/(1+EXP($I$3*(COUNT($I$9:U$9)+$I$4))),TREND($E23:$F23,$E$9:$F$9,U$9))</f>
        <v>1.1109517698153481E-4</v>
      </c>
      <c r="V23">
        <f>IF($G23="s-curve",$E23+($F23-$E23)*$I$2/(1+EXP($I$3*(COUNT($I$9:V$9)+$I$4))),TREND($E23:$F23,$E$9:$F$9,V$9))</f>
        <v>1.2980537982545135E-4</v>
      </c>
      <c r="W23">
        <f>IF($G23="s-curve",$E23+($F23-$E23)*$I$2/(1+EXP($I$3*(COUNT($I$9:W$9)+$I$4))),TREND($E23:$F23,$E$9:$F$9,W$9))</f>
        <v>1.5021216826135341E-4</v>
      </c>
      <c r="X23">
        <f>IF($G23="s-curve",$E23+($F23-$E23)*$I$2/(1+EXP($I$3*(COUNT($I$9:X$9)+$I$4))),TREND($E23:$F23,$E$9:$F$9,X$9))</f>
        <v>1.7154417016308128E-4</v>
      </c>
      <c r="Y23">
        <f>IF($G23="s-curve",$E23+($F23-$E23)*$I$2/(1+EXP($I$3*(COUNT($I$9:Y$9)+$I$4))),TREND($E23:$F23,$E$9:$F$9,Y$9))</f>
        <v>1.9287617206480915E-4</v>
      </c>
      <c r="Z23">
        <f>IF($G23="s-curve",$E23+($F23-$E23)*$I$2/(1+EXP($I$3*(COUNT($I$9:Z$9)+$I$4))),TREND($E23:$F23,$E$9:$F$9,Z$9))</f>
        <v>2.1328296050071122E-4</v>
      </c>
      <c r="AA23">
        <f>IF($G23="s-curve",$E23+($F23-$E23)*$I$2/(1+EXP($I$3*(COUNT($I$9:AA$9)+$I$4))),TREND($E23:$F23,$E$9:$F$9,AA$9))</f>
        <v>2.3199316334462775E-4</v>
      </c>
      <c r="AB23">
        <f>IF($G23="s-curve",$E23+($F23-$E23)*$I$2/(1+EXP($I$3*(COUNT($I$9:AB$9)+$I$4))),TREND($E23:$F23,$E$9:$F$9,AB$9))</f>
        <v>2.4849174579052134E-4</v>
      </c>
      <c r="AC23">
        <f>IF($G23="s-curve",$E23+($F23-$E23)*$I$2/(1+EXP($I$3*(COUNT($I$9:AC$9)+$I$4))),TREND($E23:$F23,$E$9:$F$9,AC$9))</f>
        <v>2.625472638285286E-4</v>
      </c>
      <c r="AD23">
        <f>IF($G23="s-curve",$E23+($F23-$E23)*$I$2/(1+EXP($I$3*(COUNT($I$9:AD$9)+$I$4))),TREND($E23:$F23,$E$9:$F$9,AD$9))</f>
        <v>2.7417414684662147E-4</v>
      </c>
      <c r="AE23">
        <f>IF($G23="s-curve",$E23+($F23-$E23)*$I$2/(1+EXP($I$3*(COUNT($I$9:AE$9)+$I$4))),TREND($E23:$F23,$E$9:$F$9,AE$9))</f>
        <v>2.8356009480925965E-4</v>
      </c>
      <c r="AF23">
        <f>IF($G23="s-curve",$E23+($F23-$E23)*$I$2/(1+EXP($I$3*(COUNT($I$9:AF$9)+$I$4))),TREND($E23:$F23,$E$9:$F$9,AF$9))</f>
        <v>2.9098882641483164E-4</v>
      </c>
      <c r="AG23">
        <f>IF($G23="s-curve",$E23+($F23-$E23)*$I$2/(1+EXP($I$3*(COUNT($I$9:AG$9)+$I$4))),TREND($E23:$F23,$E$9:$F$9,AG$9))</f>
        <v>2.9677708273754996E-4</v>
      </c>
      <c r="AH23">
        <f>IF($G23="s-curve",$E23+($F23-$E23)*$I$2/(1+EXP($I$3*(COUNT($I$9:AH$9)+$I$4))),TREND($E23:$F23,$E$9:$F$9,AH$9))</f>
        <v>3.012323181131913E-4</v>
      </c>
      <c r="AI23">
        <f>IF($G23="s-curve",$E23+($F23-$E23)*$I$2/(1+EXP($I$3*(COUNT($I$9:AI$9)+$I$4))),TREND($E23:$F23,$E$9:$F$9,AI$9))</f>
        <v>3.0462935720369062E-4</v>
      </c>
      <c r="AJ23">
        <f>IF($G23="s-curve",$E23+($F23-$E23)*$I$2/(1+EXP($I$3*(COUNT($I$9:AJ$9)+$I$4))),TREND($E23:$F23,$E$9:$F$9,AJ$9))</f>
        <v>3.0720097310073225E-4</v>
      </c>
      <c r="AK23">
        <f>IF($G23="s-curve",$E23+($F23-$E23)*$I$2/(1+EXP($I$3*(COUNT($I$9:AK$9)+$I$4))),TREND($E23:$F23,$E$9:$F$9,AK$9))</f>
        <v>3.0913714726685303E-4</v>
      </c>
      <c r="AL23">
        <f>IF($G23="s-curve",$E23+($F23-$E23)*$I$2/(1+EXP($I$3*(COUNT($I$9:AL$9)+$I$4))),TREND($E23:$F23,$E$9:$F$9,AL$9))</f>
        <v>3.1058892203350341E-4</v>
      </c>
    </row>
    <row r="24" spans="1:38" x14ac:dyDescent="0.25">
      <c r="A24" t="s">
        <v>13</v>
      </c>
      <c r="B24" t="s">
        <v>19</v>
      </c>
      <c r="C24" t="s">
        <v>1</v>
      </c>
      <c r="D24">
        <v>0.6</v>
      </c>
      <c r="E24" s="22">
        <v>0.6</v>
      </c>
      <c r="F24" s="29">
        <v>1</v>
      </c>
      <c r="G24" s="7" t="str">
        <f>IF(E24=F24,"n/a",IF(OR(C24="battery electric vehicle",C24="natural gas vehicle",C24="plugin hybrid vehicle"),"s-curve","linear"))</f>
        <v>s-curve</v>
      </c>
      <c r="I24" s="22">
        <f>D24</f>
        <v>0.6</v>
      </c>
      <c r="J24" s="22">
        <f>E24</f>
        <v>0.6</v>
      </c>
      <c r="K24">
        <f>IF($G24="s-curve",$E24+($F24-$E24)*$O$2/(1+EXP($O$3*(COUNT($K$9:K$9)+$O$4))),TREND($E24:$F24,$E$9:$F$9,K$9))</f>
        <v>0.62187252688637629</v>
      </c>
      <c r="L24">
        <f>IF($G24="s-curve",$E24+($F24-$E24)*$O$2/(1+EXP($O$3*(COUNT($K$9:L$9)+$O$4))),TREND($E24:$F24,$E$9:$F$9,L$9))</f>
        <v>0.6289705941446071</v>
      </c>
      <c r="M24">
        <f>IF($G24="s-curve",$E24+($F24-$E24)*$O$2/(1+EXP($O$3*(COUNT($K$9:M$9)+$O$4))),TREND($E24:$F24,$E$9:$F$9,M$9))</f>
        <v>0.63813978595964382</v>
      </c>
      <c r="N24">
        <f>IF($G24="s-curve",$E24+($F24-$E24)*$O$2/(1+EXP($O$3*(COUNT($K$9:N$9)+$O$4))),TREND($E24:$F24,$E$9:$F$9,N$9))</f>
        <v>0.64982134327496655</v>
      </c>
      <c r="O24">
        <f>IF($G24="s-curve",$E24+($F24-$E24)*$O$2/(1+EXP($O$3*(COUNT($K$9:O$9)+$O$4))),TREND($E24:$F24,$E$9:$F$9,O$9))</f>
        <v>0.66444357983063407</v>
      </c>
      <c r="P24">
        <f>IF($G24="s-curve",$E24+($F24-$E24)*$O$2/(1+EXP($O$3*(COUNT($K$9:P$9)+$O$4))),TREND($E24:$F24,$E$9:$F$9,P$9))</f>
        <v>0.68234814872037897</v>
      </c>
      <c r="Q24">
        <f>IF($G24="s-curve",$E24+($F24-$E24)*$O$2/(1+EXP($O$3*(COUNT($K$9:Q$9)+$O$4))),TREND($E24:$F24,$E$9:$F$9,Q$9))</f>
        <v>0.70369004032713844</v>
      </c>
      <c r="R24">
        <f>IF($G24="s-curve",$E24+($F24-$E24)*$O$2/(1+EXP($O$3*(COUNT($K$9:R$9)+$O$4))),TREND($E24:$F24,$E$9:$F$9,R$9))</f>
        <v>0.72832852032984285</v>
      </c>
      <c r="S24">
        <f>IF($G24="s-curve",$E24+($F24-$E24)*$O$2/(1+EXP($O$3*(COUNT($K$9:S$9)+$O$4))),TREND($E24:$F24,$E$9:$F$9,S$9))</f>
        <v>0.75574430642031121</v>
      </c>
      <c r="T24">
        <f>IF($G24="s-curve",$E24+($F24-$E24)*$O$2/(1+EXP($O$3*(COUNT($K$9:T$9)+$O$4))),TREND($E24:$F24,$E$9:$F$9,T$9))</f>
        <v>0.78502806186250018</v>
      </c>
      <c r="U24">
        <f>IF($G24="s-curve",$E24+($F24-$E24)*$O$2/(1+EXP($O$3*(COUNT($K$9:U$9)+$O$4))),TREND($E24:$F24,$E$9:$F$9,U$9))</f>
        <v>0.8149719381374998</v>
      </c>
      <c r="V24">
        <f>IF($G24="s-curve",$E24+($F24-$E24)*$O$2/(1+EXP($O$3*(COUNT($K$9:V$9)+$O$4))),TREND($E24:$F24,$E$9:$F$9,V$9))</f>
        <v>0.84425569357968877</v>
      </c>
      <c r="W24">
        <f>IF($G24="s-curve",$E24+($F24-$E24)*$O$2/(1+EXP($O$3*(COUNT($K$9:W$9)+$O$4))),TREND($E24:$F24,$E$9:$F$9,W$9))</f>
        <v>0.87167147967015723</v>
      </c>
      <c r="X24">
        <f>IF($G24="s-curve",$E24+($F24-$E24)*$O$2/(1+EXP($O$3*(COUNT($K$9:X$9)+$O$4))),TREND($E24:$F24,$E$9:$F$9,X$9))</f>
        <v>0.89630995967286164</v>
      </c>
      <c r="Y24">
        <f>IF($G24="s-curve",$E24+($F24-$E24)*$O$2/(1+EXP($O$3*(COUNT($K$9:Y$9)+$O$4))),TREND($E24:$F24,$E$9:$F$9,Y$9))</f>
        <v>0.91765185127962101</v>
      </c>
      <c r="Z24">
        <f>IF($G24="s-curve",$E24+($F24-$E24)*$O$2/(1+EXP($O$3*(COUNT($K$9:Z$9)+$O$4))),TREND($E24:$F24,$E$9:$F$9,Z$9))</f>
        <v>0.93555642016936591</v>
      </c>
      <c r="AA24">
        <f>IF($G24="s-curve",$E24+($F24-$E24)*$O$2/(1+EXP($O$3*(COUNT($K$9:AA$9)+$O$4))),TREND($E24:$F24,$E$9:$F$9,AA$9))</f>
        <v>0.95017865672503343</v>
      </c>
      <c r="AB24">
        <f>IF($G24="s-curve",$E24+($F24-$E24)*$O$2/(1+EXP($O$3*(COUNT($K$9:AB$9)+$O$4))),TREND($E24:$F24,$E$9:$F$9,AB$9))</f>
        <v>0.96186021404035627</v>
      </c>
      <c r="AC24">
        <f>IF($G24="s-curve",$E24+($F24-$E24)*$O$2/(1+EXP($O$3*(COUNT($K$9:AC$9)+$O$4))),TREND($E24:$F24,$E$9:$F$9,AC$9))</f>
        <v>0.97102940585539288</v>
      </c>
      <c r="AD24">
        <f>IF($G24="s-curve",$E24+($F24-$E24)*$O$2/(1+EXP($O$3*(COUNT($K$9:AD$9)+$O$4))),TREND($E24:$F24,$E$9:$F$9,AD$9))</f>
        <v>0.97812747311362369</v>
      </c>
      <c r="AE24">
        <f>IF($G24="s-curve",$E24+($F24-$E24)*$O$2/(1+EXP($O$3*(COUNT($K$9:AE$9)+$O$4))),TREND($E24:$F24,$E$9:$F$9,AE$9))</f>
        <v>0.98356348871981403</v>
      </c>
      <c r="AF24">
        <f>IF($G24="s-curve",$E24+($F24-$E24)*$O$2/(1+EXP($O$3*(COUNT($K$9:AF$9)+$O$4))),TREND($E24:$F24,$E$9:$F$9,AF$9))</f>
        <v>0.98769245625714075</v>
      </c>
      <c r="AG24">
        <f>IF($G24="s-curve",$E24+($F24-$E24)*$O$2/(1+EXP($O$3*(COUNT($K$9:AG$9)+$O$4))),TREND($E24:$F24,$E$9:$F$9,AG$9))</f>
        <v>0.99080905203598979</v>
      </c>
      <c r="AH24">
        <f>IF($G24="s-curve",$E24+($F24-$E24)*$O$2/(1+EXP($O$3*(COUNT($K$9:AH$9)+$O$4))),TREND($E24:$F24,$E$9:$F$9,AH$9))</f>
        <v>0.99315038667370892</v>
      </c>
      <c r="AI24">
        <f>IF($G24="s-curve",$E24+($F24-$E24)*$O$2/(1+EXP($O$3*(COUNT($K$9:AI$9)+$O$4))),TREND($E24:$F24,$E$9:$F$9,AI$9))</f>
        <v>0.99490306021435537</v>
      </c>
      <c r="AJ24">
        <f>IF($G24="s-curve",$E24+($F24-$E24)*$O$2/(1+EXP($O$3*(COUNT($K$9:AJ$9)+$O$4))),TREND($E24:$F24,$E$9:$F$9,AJ$9))</f>
        <v>0.99621158256722153</v>
      </c>
      <c r="AK24">
        <f>IF($G24="s-curve",$E24+($F24-$E24)*$O$2/(1+EXP($O$3*(COUNT($K$9:AK$9)+$O$4))),TREND($E24:$F24,$E$9:$F$9,AK$9))</f>
        <v>0.99718656513800186</v>
      </c>
      <c r="AL24">
        <f>IF($G24="s-curve",$E24+($F24-$E24)*$O$2/(1+EXP($O$3*(COUNT($K$9:AL$9)+$O$4))),TREND($E24:$F24,$E$9:$F$9,AL$9))</f>
        <v>0.99791194972257657</v>
      </c>
    </row>
    <row r="25" spans="1:38" x14ac:dyDescent="0.25">
      <c r="C25" t="s">
        <v>2</v>
      </c>
      <c r="E25" s="22">
        <f>'SYVbT-passenger'!D3/SUM('SYVbT-passenger'!3:3)*3</f>
        <v>0.29802375741500553</v>
      </c>
      <c r="F25" s="22">
        <f>F32*3</f>
        <v>0.15850139443373243</v>
      </c>
      <c r="G25" s="7" t="str">
        <f>IF(E25=F25,"n/a",IF(OR(C25="battery electric vehicle",C25="natural gas vehicle",C25="plugin hybrid vehicle"),"s-curve","linear"))</f>
        <v>s-curve</v>
      </c>
      <c r="I25" s="22">
        <f t="shared" si="1"/>
        <v>0.29802375741500553</v>
      </c>
      <c r="J25">
        <f>IF($G25="s-curve",$E25+($F25-$E25)*$I$2/(1+EXP($I$3*(COUNT($I$9:J$9)+$I$4))),TREND($E25:$F25,$E$9:$F$9,J$9))</f>
        <v>0.29596244960239987</v>
      </c>
      <c r="K25">
        <f>IF($G25="s-curve",$E25+($F25-$E25)*$I$2/(1+EXP($I$3*(COUNT($I$9:K$9)+$I$4))),TREND($E25:$F25,$E$9:$F$9,K$9))</f>
        <v>0.29525559107671612</v>
      </c>
      <c r="L25">
        <f>IF($G25="s-curve",$E25+($F25-$E25)*$I$2/(1+EXP($I$3*(COUNT($I$9:L$9)+$I$4))),TREND($E25:$F25,$E$9:$F$9,L$9))</f>
        <v>0.29431288202296346</v>
      </c>
      <c r="M25">
        <f>IF($G25="s-curve",$E25+($F25-$E25)*$I$2/(1+EXP($I$3*(COUNT($I$9:M$9)+$I$4))),TREND($E25:$F25,$E$9:$F$9,M$9))</f>
        <v>0.2930607810336332</v>
      </c>
      <c r="N25">
        <f>IF($G25="s-curve",$E25+($F25-$E25)*$I$2/(1+EXP($I$3*(COUNT($I$9:N$9)+$I$4))),TREND($E25:$F25,$E$9:$F$9,N$9))</f>
        <v>0.29140678752282123</v>
      </c>
      <c r="O25">
        <f>IF($G25="s-curve",$E25+($F25-$E25)*$I$2/(1+EXP($I$3*(COUNT($I$9:O$9)+$I$4))),TREND($E25:$F25,$E$9:$F$9,O$9))</f>
        <v>0.28923756597307232</v>
      </c>
      <c r="P25">
        <f>IF($G25="s-curve",$E25+($F25-$E25)*$I$2/(1+EXP($I$3*(COUNT($I$9:P$9)+$I$4))),TREND($E25:$F25,$E$9:$F$9,P$9))</f>
        <v>0.28641930626464923</v>
      </c>
      <c r="Q25">
        <f>IF($G25="s-curve",$E25+($F25-$E25)*$I$2/(1+EXP($I$3*(COUNT($I$9:Q$9)+$I$4))),TREND($E25:$F25,$E$9:$F$9,Q$9))</f>
        <v>0.28280231112804816</v>
      </c>
      <c r="R25">
        <f>IF($G25="s-curve",$E25+($F25-$E25)*$I$2/(1+EXP($I$3*(COUNT($I$9:R$9)+$I$4))),TREND($E25:$F25,$E$9:$F$9,R$9))</f>
        <v>0.27823236164867954</v>
      </c>
      <c r="S25">
        <f>IF($G25="s-curve",$E25+($F25-$E25)*$I$2/(1+EXP($I$3*(COUNT($I$9:S$9)+$I$4))),TREND($E25:$F25,$E$9:$F$9,S$9))</f>
        <v>0.2725713172654462</v>
      </c>
      <c r="T25">
        <f>IF($G25="s-curve",$E25+($F25-$E25)*$I$2/(1+EXP($I$3*(COUNT($I$9:T$9)+$I$4))),TREND($E25:$F25,$E$9:$F$9,T$9))</f>
        <v>0.26572778823718668</v>
      </c>
      <c r="U25">
        <f>IF($G25="s-curve",$E25+($F25-$E25)*$I$2/(1+EXP($I$3*(COUNT($I$9:U$9)+$I$4))),TREND($E25:$F25,$E$9:$F$9,U$9))</f>
        <v>0.25769474900033379</v>
      </c>
      <c r="V25">
        <f>IF($G25="s-curve",$E25+($F25-$E25)*$I$2/(1+EXP($I$3*(COUNT($I$9:V$9)+$I$4))),TREND($E25:$F25,$E$9:$F$9,V$9))</f>
        <v>0.24858488795211589</v>
      </c>
      <c r="W25">
        <f>IF($G25="s-curve",$E25+($F25-$E25)*$I$2/(1+EXP($I$3*(COUNT($I$9:W$9)+$I$4))),TREND($E25:$F25,$E$9:$F$9,W$9))</f>
        <v>0.23864897177620478</v>
      </c>
      <c r="X25">
        <f>IF($G25="s-curve",$E25+($F25-$E25)*$I$2/(1+EXP($I$3*(COUNT($I$9:X$9)+$I$4))),TREND($E25:$F25,$E$9:$F$9,X$9))</f>
        <v>0.22826257592436899</v>
      </c>
      <c r="Y25">
        <f>IF($G25="s-curve",$E25+($F25-$E25)*$I$2/(1+EXP($I$3*(COUNT($I$9:Y$9)+$I$4))),TREND($E25:$F25,$E$9:$F$9,Y$9))</f>
        <v>0.21787618007253318</v>
      </c>
      <c r="Z25">
        <f>IF($G25="s-curve",$E25+($F25-$E25)*$I$2/(1+EXP($I$3*(COUNT($I$9:Z$9)+$I$4))),TREND($E25:$F25,$E$9:$F$9,Z$9))</f>
        <v>0.20794026389662207</v>
      </c>
      <c r="AA25">
        <f>IF($G25="s-curve",$E25+($F25-$E25)*$I$2/(1+EXP($I$3*(COUNT($I$9:AA$9)+$I$4))),TREND($E25:$F25,$E$9:$F$9,AA$9))</f>
        <v>0.19883040284840414</v>
      </c>
      <c r="AB25">
        <f>IF($G25="s-curve",$E25+($F25-$E25)*$I$2/(1+EXP($I$3*(COUNT($I$9:AB$9)+$I$4))),TREND($E25:$F25,$E$9:$F$9,AB$9))</f>
        <v>0.19079736361155128</v>
      </c>
      <c r="AC25">
        <f>IF($G25="s-curve",$E25+($F25-$E25)*$I$2/(1+EXP($I$3*(COUNT($I$9:AC$9)+$I$4))),TREND($E25:$F25,$E$9:$F$9,AC$9))</f>
        <v>0.18395383458329176</v>
      </c>
      <c r="AD25">
        <f>IF($G25="s-curve",$E25+($F25-$E25)*$I$2/(1+EXP($I$3*(COUNT($I$9:AD$9)+$I$4))),TREND($E25:$F25,$E$9:$F$9,AD$9))</f>
        <v>0.17829279020005839</v>
      </c>
      <c r="AE25">
        <f>IF($G25="s-curve",$E25+($F25-$E25)*$I$2/(1+EXP($I$3*(COUNT($I$9:AE$9)+$I$4))),TREND($E25:$F25,$E$9:$F$9,AE$9))</f>
        <v>0.17372284072068978</v>
      </c>
      <c r="AF25">
        <f>IF($G25="s-curve",$E25+($F25-$E25)*$I$2/(1+EXP($I$3*(COUNT($I$9:AF$9)+$I$4))),TREND($E25:$F25,$E$9:$F$9,AF$9))</f>
        <v>0.17010584558408873</v>
      </c>
      <c r="AG25">
        <f>IF($G25="s-curve",$E25+($F25-$E25)*$I$2/(1+EXP($I$3*(COUNT($I$9:AG$9)+$I$4))),TREND($E25:$F25,$E$9:$F$9,AG$9))</f>
        <v>0.16728758587566564</v>
      </c>
      <c r="AH25">
        <f>IF($G25="s-curve",$E25+($F25-$E25)*$I$2/(1+EXP($I$3*(COUNT($I$9:AH$9)+$I$4))),TREND($E25:$F25,$E$9:$F$9,AH$9))</f>
        <v>0.1651183643259167</v>
      </c>
      <c r="AI25">
        <f>IF($G25="s-curve",$E25+($F25-$E25)*$I$2/(1+EXP($I$3*(COUNT($I$9:AI$9)+$I$4))),TREND($E25:$F25,$E$9:$F$9,AI$9))</f>
        <v>0.16346437081510473</v>
      </c>
      <c r="AJ25">
        <f>IF($G25="s-curve",$E25+($F25-$E25)*$I$2/(1+EXP($I$3*(COUNT($I$9:AJ$9)+$I$4))),TREND($E25:$F25,$E$9:$F$9,AJ$9))</f>
        <v>0.1622122698257745</v>
      </c>
      <c r="AK25">
        <f>IF($G25="s-curve",$E25+($F25-$E25)*$I$2/(1+EXP($I$3*(COUNT($I$9:AK$9)+$I$4))),TREND($E25:$F25,$E$9:$F$9,AK$9))</f>
        <v>0.16126956077202181</v>
      </c>
      <c r="AL25">
        <f>IF($G25="s-curve",$E25+($F25-$E25)*$I$2/(1+EXP($I$3*(COUNT($I$9:AL$9)+$I$4))),TREND($E25:$F25,$E$9:$F$9,AL$9))</f>
        <v>0.16056270224633809</v>
      </c>
    </row>
    <row r="26" spans="1:38" x14ac:dyDescent="0.25">
      <c r="C26" t="s">
        <v>3</v>
      </c>
      <c r="E26" s="22">
        <f>'SYVbT-passenger'!D3/SUM('SYVbT-passenger'!3:3)*3</f>
        <v>0.29802375741500553</v>
      </c>
      <c r="F26" s="22">
        <f>E26</f>
        <v>0.29802375741500553</v>
      </c>
      <c r="G26" s="7" t="str">
        <f>IF(E26=F26,"n/a",IF(OR(C26="battery electric vehicle",C26="natural gas vehicle",C26="plugin hybrid vehicle"),"s-curve","linear"))</f>
        <v>n/a</v>
      </c>
      <c r="I26" s="22">
        <f t="shared" si="1"/>
        <v>0.29802375741500553</v>
      </c>
      <c r="J26">
        <f>IF($G26="s-curve",$E26+($F26-$E26)*$I$2/(1+EXP($I$3*(COUNT($I$9:J$9)+$I$4))),TREND($E26:$F26,$E$9:$F$9,J$9))</f>
        <v>0.29802375741500553</v>
      </c>
      <c r="K26">
        <f>IF($G26="s-curve",$E26+($F26-$E26)*$I$2/(1+EXP($I$3*(COUNT($I$9:K$9)+$I$4))),TREND($E26:$F26,$E$9:$F$9,K$9))</f>
        <v>0.29802375741500553</v>
      </c>
      <c r="L26">
        <f>IF($G26="s-curve",$E26+($F26-$E26)*$I$2/(1+EXP($I$3*(COUNT($I$9:L$9)+$I$4))),TREND($E26:$F26,$E$9:$F$9,L$9))</f>
        <v>0.29802375741500553</v>
      </c>
      <c r="M26">
        <f>IF($G26="s-curve",$E26+($F26-$E26)*$I$2/(1+EXP($I$3*(COUNT($I$9:M$9)+$I$4))),TREND($E26:$F26,$E$9:$F$9,M$9))</f>
        <v>0.29802375741500553</v>
      </c>
      <c r="N26">
        <f>IF($G26="s-curve",$E26+($F26-$E26)*$I$2/(1+EXP($I$3*(COUNT($I$9:N$9)+$I$4))),TREND($E26:$F26,$E$9:$F$9,N$9))</f>
        <v>0.29802375741500553</v>
      </c>
      <c r="O26">
        <f>IF($G26="s-curve",$E26+($F26-$E26)*$I$2/(1+EXP($I$3*(COUNT($I$9:O$9)+$I$4))),TREND($E26:$F26,$E$9:$F$9,O$9))</f>
        <v>0.29802375741500553</v>
      </c>
      <c r="P26">
        <f>IF($G26="s-curve",$E26+($F26-$E26)*$I$2/(1+EXP($I$3*(COUNT($I$9:P$9)+$I$4))),TREND($E26:$F26,$E$9:$F$9,P$9))</f>
        <v>0.29802375741500553</v>
      </c>
      <c r="Q26">
        <f>IF($G26="s-curve",$E26+($F26-$E26)*$I$2/(1+EXP($I$3*(COUNT($I$9:Q$9)+$I$4))),TREND($E26:$F26,$E$9:$F$9,Q$9))</f>
        <v>0.29802375741500553</v>
      </c>
      <c r="R26">
        <f>IF($G26="s-curve",$E26+($F26-$E26)*$I$2/(1+EXP($I$3*(COUNT($I$9:R$9)+$I$4))),TREND($E26:$F26,$E$9:$F$9,R$9))</f>
        <v>0.29802375741500553</v>
      </c>
      <c r="S26">
        <f>IF($G26="s-curve",$E26+($F26-$E26)*$I$2/(1+EXP($I$3*(COUNT($I$9:S$9)+$I$4))),TREND($E26:$F26,$E$9:$F$9,S$9))</f>
        <v>0.29802375741500553</v>
      </c>
      <c r="T26">
        <f>IF($G26="s-curve",$E26+($F26-$E26)*$I$2/(1+EXP($I$3*(COUNT($I$9:T$9)+$I$4))),TREND($E26:$F26,$E$9:$F$9,T$9))</f>
        <v>0.29802375741500553</v>
      </c>
      <c r="U26">
        <f>IF($G26="s-curve",$E26+($F26-$E26)*$I$2/(1+EXP($I$3*(COUNT($I$9:U$9)+$I$4))),TREND($E26:$F26,$E$9:$F$9,U$9))</f>
        <v>0.29802375741500553</v>
      </c>
      <c r="V26">
        <f>IF($G26="s-curve",$E26+($F26-$E26)*$I$2/(1+EXP($I$3*(COUNT($I$9:V$9)+$I$4))),TREND($E26:$F26,$E$9:$F$9,V$9))</f>
        <v>0.29802375741500553</v>
      </c>
      <c r="W26">
        <f>IF($G26="s-curve",$E26+($F26-$E26)*$I$2/(1+EXP($I$3*(COUNT($I$9:W$9)+$I$4))),TREND($E26:$F26,$E$9:$F$9,W$9))</f>
        <v>0.29802375741500553</v>
      </c>
      <c r="X26">
        <f>IF($G26="s-curve",$E26+($F26-$E26)*$I$2/(1+EXP($I$3*(COUNT($I$9:X$9)+$I$4))),TREND($E26:$F26,$E$9:$F$9,X$9))</f>
        <v>0.29802375741500553</v>
      </c>
      <c r="Y26">
        <f>IF($G26="s-curve",$E26+($F26-$E26)*$I$2/(1+EXP($I$3*(COUNT($I$9:Y$9)+$I$4))),TREND($E26:$F26,$E$9:$F$9,Y$9))</f>
        <v>0.29802375741500553</v>
      </c>
      <c r="Z26">
        <f>IF($G26="s-curve",$E26+($F26-$E26)*$I$2/(1+EXP($I$3*(COUNT($I$9:Z$9)+$I$4))),TREND($E26:$F26,$E$9:$F$9,Z$9))</f>
        <v>0.29802375741500553</v>
      </c>
      <c r="AA26">
        <f>IF($G26="s-curve",$E26+($F26-$E26)*$I$2/(1+EXP($I$3*(COUNT($I$9:AA$9)+$I$4))),TREND($E26:$F26,$E$9:$F$9,AA$9))</f>
        <v>0.29802375741500553</v>
      </c>
      <c r="AB26">
        <f>IF($G26="s-curve",$E26+($F26-$E26)*$I$2/(1+EXP($I$3*(COUNT($I$9:AB$9)+$I$4))),TREND($E26:$F26,$E$9:$F$9,AB$9))</f>
        <v>0.29802375741500553</v>
      </c>
      <c r="AC26">
        <f>IF($G26="s-curve",$E26+($F26-$E26)*$I$2/(1+EXP($I$3*(COUNT($I$9:AC$9)+$I$4))),TREND($E26:$F26,$E$9:$F$9,AC$9))</f>
        <v>0.29802375741500553</v>
      </c>
      <c r="AD26">
        <f>IF($G26="s-curve",$E26+($F26-$E26)*$I$2/(1+EXP($I$3*(COUNT($I$9:AD$9)+$I$4))),TREND($E26:$F26,$E$9:$F$9,AD$9))</f>
        <v>0.29802375741500553</v>
      </c>
      <c r="AE26">
        <f>IF($G26="s-curve",$E26+($F26-$E26)*$I$2/(1+EXP($I$3*(COUNT($I$9:AE$9)+$I$4))),TREND($E26:$F26,$E$9:$F$9,AE$9))</f>
        <v>0.29802375741500553</v>
      </c>
      <c r="AF26">
        <f>IF($G26="s-curve",$E26+($F26-$E26)*$I$2/(1+EXP($I$3*(COUNT($I$9:AF$9)+$I$4))),TREND($E26:$F26,$E$9:$F$9,AF$9))</f>
        <v>0.29802375741500553</v>
      </c>
      <c r="AG26">
        <f>IF($G26="s-curve",$E26+($F26-$E26)*$I$2/(1+EXP($I$3*(COUNT($I$9:AG$9)+$I$4))),TREND($E26:$F26,$E$9:$F$9,AG$9))</f>
        <v>0.29802375741500553</v>
      </c>
      <c r="AH26">
        <f>IF($G26="s-curve",$E26+($F26-$E26)*$I$2/(1+EXP($I$3*(COUNT($I$9:AH$9)+$I$4))),TREND($E26:$F26,$E$9:$F$9,AH$9))</f>
        <v>0.29802375741500553</v>
      </c>
      <c r="AI26">
        <f>IF($G26="s-curve",$E26+($F26-$E26)*$I$2/(1+EXP($I$3*(COUNT($I$9:AI$9)+$I$4))),TREND($E26:$F26,$E$9:$F$9,AI$9))</f>
        <v>0.29802375741500553</v>
      </c>
      <c r="AJ26">
        <f>IF($G26="s-curve",$E26+($F26-$E26)*$I$2/(1+EXP($I$3*(COUNT($I$9:AJ$9)+$I$4))),TREND($E26:$F26,$E$9:$F$9,AJ$9))</f>
        <v>0.29802375741500553</v>
      </c>
      <c r="AK26">
        <f>IF($G26="s-curve",$E26+($F26-$E26)*$I$2/(1+EXP($I$3*(COUNT($I$9:AK$9)+$I$4))),TREND($E26:$F26,$E$9:$F$9,AK$9))</f>
        <v>0.29802375741500553</v>
      </c>
      <c r="AL26">
        <f>IF($G26="s-curve",$E26+($F26-$E26)*$I$2/(1+EXP($I$3*(COUNT($I$9:AL$9)+$I$4))),TREND($E26:$F26,$E$9:$F$9,AL$9))</f>
        <v>0.29802375741500553</v>
      </c>
    </row>
    <row r="27" spans="1:38" x14ac:dyDescent="0.25">
      <c r="C27" t="s">
        <v>4</v>
      </c>
      <c r="E27">
        <v>1</v>
      </c>
      <c r="F27">
        <v>1</v>
      </c>
      <c r="G27" s="7" t="str">
        <f>IF(E27=F27,"n/a",IF(OR(C27="battery electric vehicle",C27="natural gas vehicle",C27="plugin hybrid vehicle"),"s-curve","linear"))</f>
        <v>n/a</v>
      </c>
      <c r="I27" s="22">
        <f t="shared" si="1"/>
        <v>1</v>
      </c>
      <c r="J27">
        <f>IF($G27="s-curve",$E27+($F27-$E27)*$I$2/(1+EXP($I$3*(COUNT($I$9:J$9)+$I$4))),TREND($E27:$F27,$E$9:$F$9,J$9))</f>
        <v>1</v>
      </c>
      <c r="K27">
        <f>IF($G27="s-curve",$E27+($F27-$E27)*$I$2/(1+EXP($I$3*(COUNT($I$9:K$9)+$I$4))),TREND($E27:$F27,$E$9:$F$9,K$9))</f>
        <v>1</v>
      </c>
      <c r="L27">
        <f>IF($G27="s-curve",$E27+($F27-$E27)*$I$2/(1+EXP($I$3*(COUNT($I$9:L$9)+$I$4))),TREND($E27:$F27,$E$9:$F$9,L$9))</f>
        <v>1</v>
      </c>
      <c r="M27">
        <f>IF($G27="s-curve",$E27+($F27-$E27)*$I$2/(1+EXP($I$3*(COUNT($I$9:M$9)+$I$4))),TREND($E27:$F27,$E$9:$F$9,M$9))</f>
        <v>1</v>
      </c>
      <c r="N27">
        <f>IF($G27="s-curve",$E27+($F27-$E27)*$I$2/(1+EXP($I$3*(COUNT($I$9:N$9)+$I$4))),TREND($E27:$F27,$E$9:$F$9,N$9))</f>
        <v>1</v>
      </c>
      <c r="O27">
        <f>IF($G27="s-curve",$E27+($F27-$E27)*$I$2/(1+EXP($I$3*(COUNT($I$9:O$9)+$I$4))),TREND($E27:$F27,$E$9:$F$9,O$9))</f>
        <v>1</v>
      </c>
      <c r="P27">
        <f>IF($G27="s-curve",$E27+($F27-$E27)*$I$2/(1+EXP($I$3*(COUNT($I$9:P$9)+$I$4))),TREND($E27:$F27,$E$9:$F$9,P$9))</f>
        <v>1</v>
      </c>
      <c r="Q27">
        <f>IF($G27="s-curve",$E27+($F27-$E27)*$I$2/(1+EXP($I$3*(COUNT($I$9:Q$9)+$I$4))),TREND($E27:$F27,$E$9:$F$9,Q$9))</f>
        <v>1</v>
      </c>
      <c r="R27">
        <f>IF($G27="s-curve",$E27+($F27-$E27)*$I$2/(1+EXP($I$3*(COUNT($I$9:R$9)+$I$4))),TREND($E27:$F27,$E$9:$F$9,R$9))</f>
        <v>1</v>
      </c>
      <c r="S27">
        <f>IF($G27="s-curve",$E27+($F27-$E27)*$I$2/(1+EXP($I$3*(COUNT($I$9:S$9)+$I$4))),TREND($E27:$F27,$E$9:$F$9,S$9))</f>
        <v>1</v>
      </c>
      <c r="T27">
        <f>IF($G27="s-curve",$E27+($F27-$E27)*$I$2/(1+EXP($I$3*(COUNT($I$9:T$9)+$I$4))),TREND($E27:$F27,$E$9:$F$9,T$9))</f>
        <v>1</v>
      </c>
      <c r="U27">
        <f>IF($G27="s-curve",$E27+($F27-$E27)*$I$2/(1+EXP($I$3*(COUNT($I$9:U$9)+$I$4))),TREND($E27:$F27,$E$9:$F$9,U$9))</f>
        <v>1</v>
      </c>
      <c r="V27">
        <f>IF($G27="s-curve",$E27+($F27-$E27)*$I$2/(1+EXP($I$3*(COUNT($I$9:V$9)+$I$4))),TREND($E27:$F27,$E$9:$F$9,V$9))</f>
        <v>1</v>
      </c>
      <c r="W27">
        <f>IF($G27="s-curve",$E27+($F27-$E27)*$I$2/(1+EXP($I$3*(COUNT($I$9:W$9)+$I$4))),TREND($E27:$F27,$E$9:$F$9,W$9))</f>
        <v>1</v>
      </c>
      <c r="X27">
        <f>IF($G27="s-curve",$E27+($F27-$E27)*$I$2/(1+EXP($I$3*(COUNT($I$9:X$9)+$I$4))),TREND($E27:$F27,$E$9:$F$9,X$9))</f>
        <v>1</v>
      </c>
      <c r="Y27">
        <f>IF($G27="s-curve",$E27+($F27-$E27)*$I$2/(1+EXP($I$3*(COUNT($I$9:Y$9)+$I$4))),TREND($E27:$F27,$E$9:$F$9,Y$9))</f>
        <v>1</v>
      </c>
      <c r="Z27">
        <f>IF($G27="s-curve",$E27+($F27-$E27)*$I$2/(1+EXP($I$3*(COUNT($I$9:Z$9)+$I$4))),TREND($E27:$F27,$E$9:$F$9,Z$9))</f>
        <v>1</v>
      </c>
      <c r="AA27">
        <f>IF($G27="s-curve",$E27+($F27-$E27)*$I$2/(1+EXP($I$3*(COUNT($I$9:AA$9)+$I$4))),TREND($E27:$F27,$E$9:$F$9,AA$9))</f>
        <v>1</v>
      </c>
      <c r="AB27">
        <f>IF($G27="s-curve",$E27+($F27-$E27)*$I$2/(1+EXP($I$3*(COUNT($I$9:AB$9)+$I$4))),TREND($E27:$F27,$E$9:$F$9,AB$9))</f>
        <v>1</v>
      </c>
      <c r="AC27">
        <f>IF($G27="s-curve",$E27+($F27-$E27)*$I$2/(1+EXP($I$3*(COUNT($I$9:AC$9)+$I$4))),TREND($E27:$F27,$E$9:$F$9,AC$9))</f>
        <v>1</v>
      </c>
      <c r="AD27">
        <f>IF($G27="s-curve",$E27+($F27-$E27)*$I$2/(1+EXP($I$3*(COUNT($I$9:AD$9)+$I$4))),TREND($E27:$F27,$E$9:$F$9,AD$9))</f>
        <v>1</v>
      </c>
      <c r="AE27">
        <f>IF($G27="s-curve",$E27+($F27-$E27)*$I$2/(1+EXP($I$3*(COUNT($I$9:AE$9)+$I$4))),TREND($E27:$F27,$E$9:$F$9,AE$9))</f>
        <v>1</v>
      </c>
      <c r="AF27">
        <f>IF($G27="s-curve",$E27+($F27-$E27)*$I$2/(1+EXP($I$3*(COUNT($I$9:AF$9)+$I$4))),TREND($E27:$F27,$E$9:$F$9,AF$9))</f>
        <v>1</v>
      </c>
      <c r="AG27">
        <f>IF($G27="s-curve",$E27+($F27-$E27)*$I$2/(1+EXP($I$3*(COUNT($I$9:AG$9)+$I$4))),TREND($E27:$F27,$E$9:$F$9,AG$9))</f>
        <v>1</v>
      </c>
      <c r="AH27">
        <f>IF($G27="s-curve",$E27+($F27-$E27)*$I$2/(1+EXP($I$3*(COUNT($I$9:AH$9)+$I$4))),TREND($E27:$F27,$E$9:$F$9,AH$9))</f>
        <v>1</v>
      </c>
      <c r="AI27">
        <f>IF($G27="s-curve",$E27+($F27-$E27)*$I$2/(1+EXP($I$3*(COUNT($I$9:AI$9)+$I$4))),TREND($E27:$F27,$E$9:$F$9,AI$9))</f>
        <v>1</v>
      </c>
      <c r="AJ27">
        <f>IF($G27="s-curve",$E27+($F27-$E27)*$I$2/(1+EXP($I$3*(COUNT($I$9:AJ$9)+$I$4))),TREND($E27:$F27,$E$9:$F$9,AJ$9))</f>
        <v>1</v>
      </c>
      <c r="AK27">
        <f>IF($G27="s-curve",$E27+($F27-$E27)*$I$2/(1+EXP($I$3*(COUNT($I$9:AK$9)+$I$4))),TREND($E27:$F27,$E$9:$F$9,AK$9))</f>
        <v>1</v>
      </c>
      <c r="AL27">
        <f>IF($G27="s-curve",$E27+($F27-$E27)*$I$2/(1+EXP($I$3*(COUNT($I$9:AL$9)+$I$4))),TREND($E27:$F27,$E$9:$F$9,AL$9))</f>
        <v>1</v>
      </c>
    </row>
    <row r="28" spans="1:38" x14ac:dyDescent="0.25">
      <c r="C28" t="s">
        <v>5</v>
      </c>
      <c r="E28" s="22">
        <f>'SYVbT-passenger'!F3/SUM('SYVbT-passenger'!3:3)*3</f>
        <v>0</v>
      </c>
      <c r="F28" s="22">
        <f>F35*3</f>
        <v>6.0000000000000001E-3</v>
      </c>
      <c r="G28" s="7" t="str">
        <f>IF(E28=F28,"n/a",IF(OR(C28="battery electric vehicle",C28="natural gas vehicle",C28="plugin hybrid vehicle"),"s-curve","linear"))</f>
        <v>s-curve</v>
      </c>
      <c r="I28" s="22">
        <f t="shared" si="1"/>
        <v>0</v>
      </c>
      <c r="J28">
        <f>IF($G28="s-curve",$E28+($F28-$E28)*$I$2/(1+EXP($I$3*(COUNT($I$9:J$9)+$I$4))),TREND($E28:$F28,$E$9:$F$9,J$9))</f>
        <v>8.8644190159638335E-5</v>
      </c>
      <c r="K28">
        <f>IF($G28="s-curve",$E28+($F28-$E28)*$I$2/(1+EXP($I$3*(COUNT($I$9:K$9)+$I$4))),TREND($E28:$F28,$E$9:$F$9,K$9))</f>
        <v>1.1904183440446507E-4</v>
      </c>
      <c r="L28">
        <f>IF($G28="s-curve",$E28+($F28-$E28)*$I$2/(1+EXP($I$3*(COUNT($I$9:L$9)+$I$4))),TREND($E28:$F28,$E$9:$F$9,L$9))</f>
        <v>1.5958196146119519E-4</v>
      </c>
      <c r="M28">
        <f>IF($G28="s-curve",$E28+($F28-$E28)*$I$2/(1+EXP($I$3*(COUNT($I$9:M$9)+$I$4))),TREND($E28:$F28,$E$9:$F$9,M$9))</f>
        <v>2.1342713563581709E-4</v>
      </c>
      <c r="N28">
        <f>IF($G28="s-curve",$E28+($F28-$E28)*$I$2/(1+EXP($I$3*(COUNT($I$9:N$9)+$I$4))),TREND($E28:$F28,$E$9:$F$9,N$9))</f>
        <v>2.845552390654007E-4</v>
      </c>
      <c r="O28">
        <f>IF($G28="s-curve",$E28+($F28-$E28)*$I$2/(1+EXP($I$3*(COUNT($I$9:O$9)+$I$4))),TREND($E28:$F28,$E$9:$F$9,O$9))</f>
        <v>3.7784013634197905E-4</v>
      </c>
      <c r="P28">
        <f>IF($G28="s-curve",$E28+($F28-$E28)*$I$2/(1+EXP($I$3*(COUNT($I$9:P$9)+$I$4))),TREND($E28:$F28,$E$9:$F$9,P$9))</f>
        <v>4.9903617896353422E-4</v>
      </c>
      <c r="Q28">
        <f>IF($G28="s-curve",$E28+($F28-$E28)*$I$2/(1+EXP($I$3*(COUNT($I$9:Q$9)+$I$4))),TREND($E28:$F28,$E$9:$F$9,Q$9))</f>
        <v>6.5458092717367755E-4</v>
      </c>
      <c r="R28">
        <f>IF($G28="s-curve",$E28+($F28-$E28)*$I$2/(1+EXP($I$3*(COUNT($I$9:R$9)+$I$4))),TREND($E28:$F28,$E$9:$F$9,R$9))</f>
        <v>8.5110638940292692E-4</v>
      </c>
      <c r="S28">
        <f>IF($G28="s-curve",$E28+($F28-$E28)*$I$2/(1+EXP($I$3*(COUNT($I$9:S$9)+$I$4))),TREND($E28:$F28,$E$9:$F$9,S$9))</f>
        <v>1.0945531428381381E-3</v>
      </c>
      <c r="T28">
        <f>IF($G28="s-curve",$E28+($F28-$E28)*$I$2/(1+EXP($I$3*(COUNT($I$9:T$9)+$I$4))),TREND($E28:$F28,$E$9:$F$9,T$9))</f>
        <v>1.3888512990058942E-3</v>
      </c>
      <c r="U28">
        <f>IF($G28="s-curve",$E28+($F28-$E28)*$I$2/(1+EXP($I$3*(COUNT($I$9:U$9)+$I$4))),TREND($E28:$F28,$E$9:$F$9,U$9))</f>
        <v>1.7343029842499763E-3</v>
      </c>
      <c r="V28">
        <f>IF($G28="s-curve",$E28+($F28-$E28)*$I$2/(1+EXP($I$3*(COUNT($I$9:V$9)+$I$4))),TREND($E28:$F28,$E$9:$F$9,V$9))</f>
        <v>2.1260621626452273E-3</v>
      </c>
      <c r="W28">
        <f>IF($G28="s-curve",$E28+($F28-$E28)*$I$2/(1+EXP($I$3*(COUNT($I$9:W$9)+$I$4))),TREND($E28:$F28,$E$9:$F$9,W$9))</f>
        <v>2.553344899130046E-3</v>
      </c>
      <c r="X28">
        <f>IF($G28="s-curve",$E28+($F28-$E28)*$I$2/(1+EXP($I$3*(COUNT($I$9:X$9)+$I$4))),TREND($E28:$F28,$E$9:$F$9,X$9))</f>
        <v>3.0000000000000001E-3</v>
      </c>
      <c r="Y28">
        <f>IF($G28="s-curve",$E28+($F28-$E28)*$I$2/(1+EXP($I$3*(COUNT($I$9:Y$9)+$I$4))),TREND($E28:$F28,$E$9:$F$9,Y$9))</f>
        <v>3.4466551008699542E-3</v>
      </c>
      <c r="Z28">
        <f>IF($G28="s-curve",$E28+($F28-$E28)*$I$2/(1+EXP($I$3*(COUNT($I$9:Z$9)+$I$4))),TREND($E28:$F28,$E$9:$F$9,Z$9))</f>
        <v>3.8739378373547728E-3</v>
      </c>
      <c r="AA28">
        <f>IF($G28="s-curve",$E28+($F28-$E28)*$I$2/(1+EXP($I$3*(COUNT($I$9:AA$9)+$I$4))),TREND($E28:$F28,$E$9:$F$9,AA$9))</f>
        <v>4.2656970157500234E-3</v>
      </c>
      <c r="AB28">
        <f>IF($G28="s-curve",$E28+($F28-$E28)*$I$2/(1+EXP($I$3*(COUNT($I$9:AB$9)+$I$4))),TREND($E28:$F28,$E$9:$F$9,AB$9))</f>
        <v>4.6111487009941055E-3</v>
      </c>
      <c r="AC28">
        <f>IF($G28="s-curve",$E28+($F28-$E28)*$I$2/(1+EXP($I$3*(COUNT($I$9:AC$9)+$I$4))),TREND($E28:$F28,$E$9:$F$9,AC$9))</f>
        <v>4.9054468571618614E-3</v>
      </c>
      <c r="AD28">
        <f>IF($G28="s-curve",$E28+($F28-$E28)*$I$2/(1+EXP($I$3*(COUNT($I$9:AD$9)+$I$4))),TREND($E28:$F28,$E$9:$F$9,AD$9))</f>
        <v>5.1488936105970736E-3</v>
      </c>
      <c r="AE28">
        <f>IF($G28="s-curve",$E28+($F28-$E28)*$I$2/(1+EXP($I$3*(COUNT($I$9:AE$9)+$I$4))),TREND($E28:$F28,$E$9:$F$9,AE$9))</f>
        <v>5.3454190728263228E-3</v>
      </c>
      <c r="AF28">
        <f>IF($G28="s-curve",$E28+($F28-$E28)*$I$2/(1+EXP($I$3*(COUNT($I$9:AF$9)+$I$4))),TREND($E28:$F28,$E$9:$F$9,AF$9))</f>
        <v>5.5009638210364665E-3</v>
      </c>
      <c r="AG28">
        <f>IF($G28="s-curve",$E28+($F28-$E28)*$I$2/(1+EXP($I$3*(COUNT($I$9:AG$9)+$I$4))),TREND($E28:$F28,$E$9:$F$9,AG$9))</f>
        <v>5.6221598636580217E-3</v>
      </c>
      <c r="AH28">
        <f>IF($G28="s-curve",$E28+($F28-$E28)*$I$2/(1+EXP($I$3*(COUNT($I$9:AH$9)+$I$4))),TREND($E28:$F28,$E$9:$F$9,AH$9))</f>
        <v>5.7154447609346001E-3</v>
      </c>
      <c r="AI28">
        <f>IF($G28="s-curve",$E28+($F28-$E28)*$I$2/(1+EXP($I$3*(COUNT($I$9:AI$9)+$I$4))),TREND($E28:$F28,$E$9:$F$9,AI$9))</f>
        <v>5.7865728643641829E-3</v>
      </c>
      <c r="AJ28">
        <f>IF($G28="s-curve",$E28+($F28-$E28)*$I$2/(1+EXP($I$3*(COUNT($I$9:AJ$9)+$I$4))),TREND($E28:$F28,$E$9:$F$9,AJ$9))</f>
        <v>5.840418038538805E-3</v>
      </c>
      <c r="AK28">
        <f>IF($G28="s-curve",$E28+($F28-$E28)*$I$2/(1+EXP($I$3*(COUNT($I$9:AK$9)+$I$4))),TREND($E28:$F28,$E$9:$F$9,AK$9))</f>
        <v>5.880958165595535E-3</v>
      </c>
      <c r="AL28">
        <f>IF($G28="s-curve",$E28+($F28-$E28)*$I$2/(1+EXP($I$3*(COUNT($I$9:AL$9)+$I$4))),TREND($E28:$F28,$E$9:$F$9,AL$9))</f>
        <v>5.9113558098403615E-3</v>
      </c>
    </row>
    <row r="29" spans="1:38" x14ac:dyDescent="0.25">
      <c r="C29" t="s">
        <v>124</v>
      </c>
      <c r="E29" s="22">
        <f>'SYVbT-passenger'!G3/SUM('SYVbT-passenger'!3:3)*3</f>
        <v>2.1496445375763083E-2</v>
      </c>
      <c r="F29" s="22">
        <f>F36*($E$29/$E$36)*3</f>
        <v>0.53425472287359943</v>
      </c>
      <c r="G29" s="7" t="str">
        <f>IF(E29=F29,"n/a",IF(OR(C29="battery electric vehicle",C29="natural gas vehicle",C29="plugin hybrid vehicle",C29="hydrogen vehicle"),"s-curve","linear"))</f>
        <v>linear</v>
      </c>
      <c r="I29" s="22">
        <f t="shared" si="1"/>
        <v>2.1496445375763083E-2</v>
      </c>
      <c r="J29">
        <f>IF($G29="s-curve",$E29+($F29-$E29)*$I$2/(1+EXP($I$3*(COUNT($I$9:J$9)+$I$4))),TREND($E29:$F29,$E$9:$F$9,J$9))</f>
        <v>2.1496445375760231E-2</v>
      </c>
      <c r="K29">
        <f>IF($G29="s-curve",$E29+($F29-$E29)*$I$2/(1+EXP($I$3*(COUNT($I$9:K$9)+$I$4))),TREND($E29:$F29,$E$9:$F$9,K$9))</f>
        <v>3.9809241000682505E-2</v>
      </c>
      <c r="L29">
        <f>IF($G29="s-curve",$E29+($F29-$E29)*$I$2/(1+EXP($I$3*(COUNT($I$9:L$9)+$I$4))),TREND($E29:$F29,$E$9:$F$9,L$9))</f>
        <v>5.8122036625604778E-2</v>
      </c>
      <c r="M29">
        <f>IF($G29="s-curve",$E29+($F29-$E29)*$I$2/(1+EXP($I$3*(COUNT($I$9:M$9)+$I$4))),TREND($E29:$F29,$E$9:$F$9,M$9))</f>
        <v>7.6434832250534157E-2</v>
      </c>
      <c r="N29">
        <f>IF($G29="s-curve",$E29+($F29-$E29)*$I$2/(1+EXP($I$3*(COUNT($I$9:N$9)+$I$4))),TREND($E29:$F29,$E$9:$F$9,N$9))</f>
        <v>9.4747627875456431E-2</v>
      </c>
      <c r="O29">
        <f>IF($G29="s-curve",$E29+($F29-$E29)*$I$2/(1+EXP($I$3*(COUNT($I$9:O$9)+$I$4))),TREND($E29:$F29,$E$9:$F$9,O$9))</f>
        <v>0.1130604235003787</v>
      </c>
      <c r="P29">
        <f>IF($G29="s-curve",$E29+($F29-$E29)*$I$2/(1+EXP($I$3*(COUNT($I$9:P$9)+$I$4))),TREND($E29:$F29,$E$9:$F$9,P$9))</f>
        <v>0.13137321912530098</v>
      </c>
      <c r="Q29">
        <f>IF($G29="s-curve",$E29+($F29-$E29)*$I$2/(1+EXP($I$3*(COUNT($I$9:Q$9)+$I$4))),TREND($E29:$F29,$E$9:$F$9,Q$9))</f>
        <v>0.14968601475022325</v>
      </c>
      <c r="R29">
        <f>IF($G29="s-curve",$E29+($F29-$E29)*$I$2/(1+EXP($I$3*(COUNT($I$9:R$9)+$I$4))),TREND($E29:$F29,$E$9:$F$9,R$9))</f>
        <v>0.16799881037514552</v>
      </c>
      <c r="S29">
        <f>IF($G29="s-curve",$E29+($F29-$E29)*$I$2/(1+EXP($I$3*(COUNT($I$9:S$9)+$I$4))),TREND($E29:$F29,$E$9:$F$9,S$9))</f>
        <v>0.1863116060000678</v>
      </c>
      <c r="T29">
        <f>IF($G29="s-curve",$E29+($F29-$E29)*$I$2/(1+EXP($I$3*(COUNT($I$9:T$9)+$I$4))),TREND($E29:$F29,$E$9:$F$9,T$9))</f>
        <v>0.20462440162499007</v>
      </c>
      <c r="U29">
        <f>IF($G29="s-curve",$E29+($F29-$E29)*$I$2/(1+EXP($I$3*(COUNT($I$9:U$9)+$I$4))),TREND($E29:$F29,$E$9:$F$9,U$9))</f>
        <v>0.22293719724991234</v>
      </c>
      <c r="V29">
        <f>IF($G29="s-curve",$E29+($F29-$E29)*$I$2/(1+EXP($I$3*(COUNT($I$9:V$9)+$I$4))),TREND($E29:$F29,$E$9:$F$9,V$9))</f>
        <v>0.24124999287483462</v>
      </c>
      <c r="W29">
        <f>IF($G29="s-curve",$E29+($F29-$E29)*$I$2/(1+EXP($I$3*(COUNT($I$9:W$9)+$I$4))),TREND($E29:$F29,$E$9:$F$9,W$9))</f>
        <v>0.25956278849975689</v>
      </c>
      <c r="X29">
        <f>IF($G29="s-curve",$E29+($F29-$E29)*$I$2/(1+EXP($I$3*(COUNT($I$9:X$9)+$I$4))),TREND($E29:$F29,$E$9:$F$9,X$9))</f>
        <v>0.27787558412467916</v>
      </c>
      <c r="Y29">
        <f>IF($G29="s-curve",$E29+($F29-$E29)*$I$2/(1+EXP($I$3*(COUNT($I$9:Y$9)+$I$4))),TREND($E29:$F29,$E$9:$F$9,Y$9))</f>
        <v>0.29618837974960144</v>
      </c>
      <c r="Z29">
        <f>IF($G29="s-curve",$E29+($F29-$E29)*$I$2/(1+EXP($I$3*(COUNT($I$9:Z$9)+$I$4))),TREND($E29:$F29,$E$9:$F$9,Z$9))</f>
        <v>0.31450117537452371</v>
      </c>
      <c r="AA29">
        <f>IF($G29="s-curve",$E29+($F29-$E29)*$I$2/(1+EXP($I$3*(COUNT($I$9:AA$9)+$I$4))),TREND($E29:$F29,$E$9:$F$9,AA$9))</f>
        <v>0.33281397099944598</v>
      </c>
      <c r="AB29">
        <f>IF($G29="s-curve",$E29+($F29-$E29)*$I$2/(1+EXP($I$3*(COUNT($I$9:AB$9)+$I$4))),TREND($E29:$F29,$E$9:$F$9,AB$9))</f>
        <v>0.35112676662436826</v>
      </c>
      <c r="AC29">
        <f>IF($G29="s-curve",$E29+($F29-$E29)*$I$2/(1+EXP($I$3*(COUNT($I$9:AC$9)+$I$4))),TREND($E29:$F29,$E$9:$F$9,AC$9))</f>
        <v>0.36943956224929764</v>
      </c>
      <c r="AD29">
        <f>IF($G29="s-curve",$E29+($F29-$E29)*$I$2/(1+EXP($I$3*(COUNT($I$9:AD$9)+$I$4))),TREND($E29:$F29,$E$9:$F$9,AD$9))</f>
        <v>0.38775235787421991</v>
      </c>
      <c r="AE29">
        <f>IF($G29="s-curve",$E29+($F29-$E29)*$I$2/(1+EXP($I$3*(COUNT($I$9:AE$9)+$I$4))),TREND($E29:$F29,$E$9:$F$9,AE$9))</f>
        <v>0.40606515349914218</v>
      </c>
      <c r="AF29">
        <f>IF($G29="s-curve",$E29+($F29-$E29)*$I$2/(1+EXP($I$3*(COUNT($I$9:AF$9)+$I$4))),TREND($E29:$F29,$E$9:$F$9,AF$9))</f>
        <v>0.42437794912406446</v>
      </c>
      <c r="AG29">
        <f>IF($G29="s-curve",$E29+($F29-$E29)*$I$2/(1+EXP($I$3*(COUNT($I$9:AG$9)+$I$4))),TREND($E29:$F29,$E$9:$F$9,AG$9))</f>
        <v>0.44269074474898673</v>
      </c>
      <c r="AH29">
        <f>IF($G29="s-curve",$E29+($F29-$E29)*$I$2/(1+EXP($I$3*(COUNT($I$9:AH$9)+$I$4))),TREND($E29:$F29,$E$9:$F$9,AH$9))</f>
        <v>0.461003540373909</v>
      </c>
      <c r="AI29">
        <f>IF($G29="s-curve",$E29+($F29-$E29)*$I$2/(1+EXP($I$3*(COUNT($I$9:AI$9)+$I$4))),TREND($E29:$F29,$E$9:$F$9,AI$9))</f>
        <v>0.47931633599883128</v>
      </c>
      <c r="AJ29">
        <f>IF($G29="s-curve",$E29+($F29-$E29)*$I$2/(1+EXP($I$3*(COUNT($I$9:AJ$9)+$I$4))),TREND($E29:$F29,$E$9:$F$9,AJ$9))</f>
        <v>0.49762913162375355</v>
      </c>
      <c r="AK29">
        <f>IF($G29="s-curve",$E29+($F29-$E29)*$I$2/(1+EXP($I$3*(COUNT($I$9:AK$9)+$I$4))),TREND($E29:$F29,$E$9:$F$9,AK$9))</f>
        <v>0.51594192724867582</v>
      </c>
      <c r="AL29">
        <f>IF($G29="s-curve",$E29+($F29-$E29)*$I$2/(1+EXP($I$3*(COUNT($I$9:AL$9)+$I$4))),TREND($E29:$F29,$E$9:$F$9,AL$9))</f>
        <v>0.5342547228735981</v>
      </c>
    </row>
    <row r="30" spans="1:38" ht="15.75" thickBot="1" x14ac:dyDescent="0.3">
      <c r="A30" s="23"/>
      <c r="B30" s="23"/>
      <c r="C30" s="23" t="s">
        <v>125</v>
      </c>
      <c r="D30" s="23"/>
      <c r="E30" s="26">
        <f>'SYVbT-passenger'!H3/SUM('SYVbT-passenger'!3:3)</f>
        <v>8.470448323552864E-5</v>
      </c>
      <c r="F30" s="26">
        <v>0.05</v>
      </c>
      <c r="G30" s="8" t="str">
        <f>IF(E30=F30,"n/a",IF(OR(C30="battery electric vehicle",C30="natural gas vehicle",C30="plugin hybrid vehicle",C30="hydrogen vehicle"),"s-curve","linear"))</f>
        <v>s-curve</v>
      </c>
      <c r="I30" s="22">
        <f t="shared" si="1"/>
        <v>8.470448323552864E-5</v>
      </c>
      <c r="J30">
        <f>IF($G30="s-curve",$E30+($F30-$E30)*$I$2/(1+EXP($I$3*(COUNT($I$9:J$9)+$I$4))),TREND($E30:$F30,$E$9:$F$9,J$9))</f>
        <v>8.2215464117929744E-4</v>
      </c>
      <c r="K30">
        <f>IF($G30="s-curve",$E30+($F30-$E30)*$I$2/(1+EXP($I$3*(COUNT($I$9:K$9)+$I$4))),TREND($E30:$F30,$E$9:$F$9,K$9))</f>
        <v>1.0750392070949643E-3</v>
      </c>
      <c r="L30">
        <f>IF($G30="s-curve",$E30+($F30-$E30)*$I$2/(1+EXP($I$3*(COUNT($I$9:L$9)+$I$4))),TREND($E30:$F30,$E$9:$F$9,L$9))</f>
        <v>1.4123012774822749E-3</v>
      </c>
      <c r="M30">
        <f>IF($G30="s-curve",$E30+($F30-$E30)*$I$2/(1+EXP($I$3*(COUNT($I$9:M$9)+$I$4))),TREND($E30:$F30,$E$9:$F$9,M$9))</f>
        <v>1.860250907661926E-3</v>
      </c>
      <c r="N30">
        <f>IF($G30="s-curve",$E30+($F30-$E30)*$I$2/(1+EXP($I$3*(COUNT($I$9:N$9)+$I$4))),TREND($E30:$F30,$E$9:$F$9,N$9))</f>
        <v>2.4519809580343683E-3</v>
      </c>
      <c r="O30">
        <f>IF($G30="s-curve",$E30+($F30-$E30)*$I$2/(1+EXP($I$3*(COUNT($I$9:O$9)+$I$4))),TREND($E30:$F30,$E$9:$F$9,O$9))</f>
        <v>3.2280381605029394E-3</v>
      </c>
      <c r="P30">
        <f>IF($G30="s-curve",$E30+($F30-$E30)*$I$2/(1+EXP($I$3*(COUNT($I$9:P$9)+$I$4))),TREND($E30:$F30,$E$9:$F$9,P$9))</f>
        <v>4.2362942076558247E-3</v>
      </c>
      <c r="Q30">
        <f>IF($G30="s-curve",$E30+($F30-$E30)*$I$2/(1+EXP($I$3*(COUNT($I$9:Q$9)+$I$4))),TREND($E30:$F30,$E$9:$F$9,Q$9))</f>
        <v>5.530304553154162E-3</v>
      </c>
      <c r="R30">
        <f>IF($G30="s-curve",$E30+($F30-$E30)*$I$2/(1+EXP($I$3*(COUNT($I$9:R$9)+$I$4))),TREND($E30:$F30,$E$9:$F$9,R$9))</f>
        <v>7.1652423071111148E-3</v>
      </c>
      <c r="S30">
        <f>IF($G30="s-curve",$E30+($F30-$E30)*$I$2/(1+EXP($I$3*(COUNT($I$9:S$9)+$I$4))),TREND($E30:$F30,$E$9:$F$9,S$9))</f>
        <v>9.1905284138303605E-3</v>
      </c>
      <c r="T30">
        <f>IF($G30="s-curve",$E30+($F30-$E30)*$I$2/(1+EXP($I$3*(COUNT($I$9:T$9)+$I$4))),TREND($E30:$F30,$E$9:$F$9,T$9))</f>
        <v>1.1638858319689102E-2</v>
      </c>
      <c r="U30">
        <f>IF($G30="s-curve",$E30+($F30-$E30)*$I$2/(1+EXP($I$3*(COUNT($I$9:U$9)+$I$4))),TREND($E30:$F30,$E$9:$F$9,U$9))</f>
        <v>1.4512745478976212E-2</v>
      </c>
      <c r="V30">
        <f>IF($G30="s-curve",$E30+($F30-$E30)*$I$2/(1+EXP($I$3*(COUNT($I$9:V$9)+$I$4))),TREND($E30:$F30,$E$9:$F$9,V$9))</f>
        <v>1.7771874672476845E-2</v>
      </c>
      <c r="W30">
        <f>IF($G30="s-curve",$E30+($F30-$E30)*$I$2/(1+EXP($I$3*(COUNT($I$9:W$9)+$I$4))),TREND($E30:$F30,$E$9:$F$9,W$9))</f>
        <v>2.1326532015952099E-2</v>
      </c>
      <c r="X30">
        <f>IF($G30="s-curve",$E30+($F30-$E30)*$I$2/(1+EXP($I$3*(COUNT($I$9:X$9)+$I$4))),TREND($E30:$F30,$E$9:$F$9,X$9))</f>
        <v>2.5042352241617768E-2</v>
      </c>
      <c r="Y30">
        <f>IF($G30="s-curve",$E30+($F30-$E30)*$I$2/(1+EXP($I$3*(COUNT($I$9:Y$9)+$I$4))),TREND($E30:$F30,$E$9:$F$9,Y$9))</f>
        <v>2.8758172467283436E-2</v>
      </c>
      <c r="Z30">
        <f>IF($G30="s-curve",$E30+($F30-$E30)*$I$2/(1+EXP($I$3*(COUNT($I$9:Z$9)+$I$4))),TREND($E30:$F30,$E$9:$F$9,Z$9))</f>
        <v>3.2312829810758684E-2</v>
      </c>
      <c r="AA30">
        <f>IF($G30="s-curve",$E30+($F30-$E30)*$I$2/(1+EXP($I$3*(COUNT($I$9:AA$9)+$I$4))),TREND($E30:$F30,$E$9:$F$9,AA$9))</f>
        <v>3.5571959004259315E-2</v>
      </c>
      <c r="AB30">
        <f>IF($G30="s-curve",$E30+($F30-$E30)*$I$2/(1+EXP($I$3*(COUNT($I$9:AB$9)+$I$4))),TREND($E30:$F30,$E$9:$F$9,AB$9))</f>
        <v>3.8445846163546425E-2</v>
      </c>
      <c r="AC30">
        <f>IF($G30="s-curve",$E30+($F30-$E30)*$I$2/(1+EXP($I$3*(COUNT($I$9:AC$9)+$I$4))),TREND($E30:$F30,$E$9:$F$9,AC$9))</f>
        <v>4.0894176069405173E-2</v>
      </c>
      <c r="AD30">
        <f>IF($G30="s-curve",$E30+($F30-$E30)*$I$2/(1+EXP($I$3*(COUNT($I$9:AD$9)+$I$4))),TREND($E30:$F30,$E$9:$F$9,AD$9))</f>
        <v>4.2919462176124419E-2</v>
      </c>
      <c r="AE30">
        <f>IF($G30="s-curve",$E30+($F30-$E30)*$I$2/(1+EXP($I$3*(COUNT($I$9:AE$9)+$I$4))),TREND($E30:$F30,$E$9:$F$9,AE$9))</f>
        <v>4.4554399930081368E-2</v>
      </c>
      <c r="AF30">
        <f>IF($G30="s-curve",$E30+($F30-$E30)*$I$2/(1+EXP($I$3*(COUNT($I$9:AF$9)+$I$4))),TREND($E30:$F30,$E$9:$F$9,AF$9))</f>
        <v>4.5848410275579711E-2</v>
      </c>
      <c r="AG30">
        <f>IF($G30="s-curve",$E30+($F30-$E30)*$I$2/(1+EXP($I$3*(COUNT($I$9:AG$9)+$I$4))),TREND($E30:$F30,$E$9:$F$9,AG$9))</f>
        <v>4.6856666322732596E-2</v>
      </c>
      <c r="AH30">
        <f>IF($G30="s-curve",$E30+($F30-$E30)*$I$2/(1+EXP($I$3*(COUNT($I$9:AH$9)+$I$4))),TREND($E30:$F30,$E$9:$F$9,AH$9))</f>
        <v>4.7632723525201169E-2</v>
      </c>
      <c r="AI30">
        <f>IF($G30="s-curve",$E30+($F30-$E30)*$I$2/(1+EXP($I$3*(COUNT($I$9:AI$9)+$I$4))),TREND($E30:$F30,$E$9:$F$9,AI$9))</f>
        <v>4.822445357557361E-2</v>
      </c>
      <c r="AJ30">
        <f>IF($G30="s-curve",$E30+($F30-$E30)*$I$2/(1+EXP($I$3*(COUNT($I$9:AJ$9)+$I$4))),TREND($E30:$F30,$E$9:$F$9,AJ$9))</f>
        <v>4.8672403205753251E-2</v>
      </c>
      <c r="AK30">
        <f>IF($G30="s-curve",$E30+($F30-$E30)*$I$2/(1+EXP($I$3*(COUNT($I$9:AK$9)+$I$4))),TREND($E30:$F30,$E$9:$F$9,AK$9))</f>
        <v>4.900966527614057E-2</v>
      </c>
      <c r="AL30">
        <f>IF($G30="s-curve",$E30+($F30-$E30)*$I$2/(1+EXP($I$3*(COUNT($I$9:AL$9)+$I$4))),TREND($E30:$F30,$E$9:$F$9,AL$9))</f>
        <v>4.9262549842056233E-2</v>
      </c>
    </row>
    <row r="31" spans="1:38" x14ac:dyDescent="0.25">
      <c r="A31" t="s">
        <v>13</v>
      </c>
      <c r="B31" t="s">
        <v>18</v>
      </c>
      <c r="C31" t="s">
        <v>1</v>
      </c>
      <c r="E31" s="22">
        <v>0.5</v>
      </c>
      <c r="F31" s="22">
        <v>1</v>
      </c>
      <c r="G31" s="7" t="str">
        <f>IF(E31=F31,"n/a",IF(OR(C31="battery electric vehicle",C31="natural gas vehicle",C31="plugin hybrid vehicle"),"s-curve","linear"))</f>
        <v>s-curve</v>
      </c>
      <c r="I31" s="22">
        <f>E31</f>
        <v>0.5</v>
      </c>
      <c r="J31">
        <f>IF($G31="s-curve",$E31+($F31-$E31)*$R$2/(1+EXP($R$3*(COUNT(J$9:$K$9)+$R$4))),TREND($E31:$F31,$E$9:$F$9,J$9))</f>
        <v>0.50075059112836851</v>
      </c>
      <c r="K31">
        <f>IF($G31="s-curve",$E31+($F31-$E31)*$R$2/(1+EXP($R$3*(COUNT($K$9:K$9)+$R$4))),TREND($E31:$F31,$E$9:$F$9,K$9))</f>
        <v>0.5004555255972003</v>
      </c>
      <c r="L31">
        <f>IF($G31="s-curve",$E31+($F31-$E31)*$R$2/(1+EXP($R$3*(COUNT($K$9:L$9)+$R$4))),TREND($E31:$F31,$E$9:$F$9,L$9))</f>
        <v>0.50075059112836851</v>
      </c>
      <c r="M31">
        <f>IF($G31="s-curve",$E31+($F31-$E31)*$R$2/(1+EXP($R$3*(COUNT($K$9:M$9)+$R$4))),TREND($E31:$F31,$E$9:$F$9,M$9))</f>
        <v>0.50123631157831738</v>
      </c>
      <c r="N31">
        <f>IF($G31="s-curve",$E31+($F31-$E31)*$R$2/(1+EXP($R$3*(COUNT($K$9:N$9)+$R$4))),TREND($E31:$F31,$E$9:$F$9,N$9))</f>
        <v>0.50203506885794802</v>
      </c>
      <c r="O31">
        <f>IF($G31="s-curve",$E31+($F31-$E31)*$R$2/(1+EXP($R$3*(COUNT($K$9:O$9)+$R$4))),TREND($E31:$F31,$E$9:$F$9,O$9))</f>
        <v>0.50334642546214248</v>
      </c>
      <c r="P31">
        <f>IF($G31="s-curve",$E31+($F31-$E31)*$R$2/(1+EXP($R$3*(COUNT($K$9:P$9)+$R$4))),TREND($E31:$F31,$E$9:$F$9,P$9))</f>
        <v>0.50549347131529654</v>
      </c>
      <c r="Q31">
        <f>IF($G31="s-curve",$E31+($F31-$E31)*$R$2/(1+EXP($R$3*(COUNT($K$9:Q$9)+$R$4))),TREND($E31:$F31,$E$9:$F$9,Q$9))</f>
        <v>0.50899310498104577</v>
      </c>
      <c r="R31">
        <f>IF($G31="s-curve",$E31+($F31-$E31)*$R$2/(1+EXP($R$3*(COUNT($K$9:R$9)+$R$4))),TREND($E31:$F31,$E$9:$F$9,R$9))</f>
        <v>0.51465611537567812</v>
      </c>
      <c r="S31">
        <f>IF($G31="s-curve",$E31+($F31-$E31)*$R$2/(1+EXP($R$3*(COUNT($K$9:S$9)+$R$4))),TREND($E31:$F31,$E$9:$F$9,S$9))</f>
        <v>0.52371293658878337</v>
      </c>
      <c r="T31">
        <f>IF($G31="s-curve",$E31+($F31-$E31)*$R$2/(1+EXP($R$3*(COUNT($K$9:T$9)+$R$4))),TREND($E31:$F31,$E$9:$F$9,T$9))</f>
        <v>0.53792909001062172</v>
      </c>
      <c r="U31">
        <f>IF($G31="s-curve",$E31+($F31-$E31)*$R$2/(1+EXP($R$3*(COUNT($K$9:U$9)+$R$4))),TREND($E31:$F31,$E$9:$F$9,U$9))</f>
        <v>0.55960146101105879</v>
      </c>
      <c r="V31">
        <f>IF($G31="s-curve",$E31+($F31-$E31)*$R$2/(1+EXP($R$3*(COUNT($K$9:V$9)+$R$4))),TREND($E31:$F31,$E$9:$F$9,V$9))</f>
        <v>0.59121276190317817</v>
      </c>
      <c r="W31">
        <f>IF($G31="s-curve",$E31+($F31-$E31)*$R$2/(1+EXP($R$3*(COUNT($K$9:W$9)+$R$4))),TREND($E31:$F31,$E$9:$F$9,W$9))</f>
        <v>0.63447071068499761</v>
      </c>
      <c r="X31">
        <f>IF($G31="s-curve",$E31+($F31-$E31)*$R$2/(1+EXP($R$3*(COUNT($K$9:X$9)+$R$4))),TREND($E31:$F31,$E$9:$F$9,X$9))</f>
        <v>0.68877033439907276</v>
      </c>
      <c r="Y31">
        <f>IF($G31="s-curve",$E31+($F31-$E31)*$R$2/(1+EXP($R$3*(COUNT($K$9:Y$9)+$R$4))),TREND($E31:$F31,$E$9:$F$9,Y$9))</f>
        <v>0.75</v>
      </c>
      <c r="Z31">
        <f>IF($G31="s-curve",$E31+($F31-$E31)*$R$2/(1+EXP($R$3*(COUNT($K$9:Z$9)+$R$4))),TREND($E31:$F31,$E$9:$F$9,Z$9))</f>
        <v>0.81122966560092724</v>
      </c>
      <c r="AA31">
        <f>IF($G31="s-curve",$E31+($F31-$E31)*$R$2/(1+EXP($R$3*(COUNT($K$9:AA$9)+$R$4))),TREND($E31:$F31,$E$9:$F$9,AA$9))</f>
        <v>0.86552928931500239</v>
      </c>
      <c r="AB31">
        <f>IF($G31="s-curve",$E31+($F31-$E31)*$R$2/(1+EXP($R$3*(COUNT($K$9:AB$9)+$R$4))),TREND($E31:$F31,$E$9:$F$9,AB$9))</f>
        <v>0.90878723809682183</v>
      </c>
      <c r="AC31">
        <f>IF($G31="s-curve",$E31+($F31-$E31)*$R$2/(1+EXP($R$3*(COUNT($K$9:AC$9)+$R$4))),TREND($E31:$F31,$E$9:$F$9,AC$9))</f>
        <v>0.9403985389889411</v>
      </c>
      <c r="AD31">
        <f>IF($G31="s-curve",$E31+($F31-$E31)*$R$2/(1+EXP($R$3*(COUNT($K$9:AD$9)+$R$4))),TREND($E31:$F31,$E$9:$F$9,AD$9))</f>
        <v>0.96207090998937828</v>
      </c>
      <c r="AE31">
        <f>IF($G31="s-curve",$E31+($F31-$E31)*$R$2/(1+EXP($R$3*(COUNT($K$9:AE$9)+$R$4))),TREND($E31:$F31,$E$9:$F$9,AE$9))</f>
        <v>0.97628706341121663</v>
      </c>
      <c r="AF31">
        <f>IF($G31="s-curve",$E31+($F31-$E31)*$R$2/(1+EXP($R$3*(COUNT($K$9:AF$9)+$R$4))),TREND($E31:$F31,$E$9:$F$9,AF$9))</f>
        <v>0.98534388462432188</v>
      </c>
      <c r="AG31">
        <f>IF($G31="s-curve",$E31+($F31-$E31)*$R$2/(1+EXP($R$3*(COUNT($K$9:AG$9)+$R$4))),TREND($E31:$F31,$E$9:$F$9,AG$9))</f>
        <v>0.99100689501895423</v>
      </c>
      <c r="AH31">
        <f>IF($G31="s-curve",$E31+($F31-$E31)*$R$2/(1+EXP($R$3*(COUNT($K$9:AH$9)+$R$4))),TREND($E31:$F31,$E$9:$F$9,AH$9))</f>
        <v>0.99450652868470346</v>
      </c>
      <c r="AI31">
        <f>IF($G31="s-curve",$E31+($F31-$E31)*$R$2/(1+EXP($R$3*(COUNT($K$9:AI$9)+$R$4))),TREND($E31:$F31,$E$9:$F$9,AI$9))</f>
        <v>0.99665357453785763</v>
      </c>
      <c r="AJ31">
        <f>IF($G31="s-curve",$E31+($F31-$E31)*$R$2/(1+EXP($R$3*(COUNT($K$9:AJ$9)+$R$4))),TREND($E31:$F31,$E$9:$F$9,AJ$9))</f>
        <v>0.99796493114205198</v>
      </c>
      <c r="AK31">
        <f>IF($G31="s-curve",$E31+($F31-$E31)*$R$2/(1+EXP($R$3*(COUNT($K$9:AK$9)+$R$4))),TREND($E31:$F31,$E$9:$F$9,AK$9))</f>
        <v>0.99876368842168262</v>
      </c>
      <c r="AL31">
        <f>IF($G31="s-curve",$E31+($F31-$E31)*$R$2/(1+EXP($R$3*(COUNT($K$9:AL$9)+$R$4))),TREND($E31:$F31,$E$9:$F$9,AL$9))</f>
        <v>0.99924940887163149</v>
      </c>
    </row>
    <row r="32" spans="1:38" x14ac:dyDescent="0.25">
      <c r="C32" t="s">
        <v>2</v>
      </c>
      <c r="E32" s="22">
        <f>SUM(INDEX('AEO 49'!$208:$208,MATCH(E$9,'AEO 49'!$1:$1,0)),INDEX('AEO 49'!$219:$219,MATCH(E$9,'AEO 49'!$1:$1,0)),INDEX('AEO 49'!$230:$230,MATCH(E$9,'AEO 49'!$1:$1,0)))/INDEX('AEO 49'!$237:$237,MATCH(E$9,'AEO 49'!$1:$1,0))</f>
        <v>6.3356010705258418E-3</v>
      </c>
      <c r="F32" s="22">
        <f>SUM(INDEX('AEO 49'!$208:$208,MATCH(F$9,'AEO 49'!$1:$1,0)),INDEX('AEO 49'!$219:$219,MATCH(F$9,'AEO 49'!$1:$1,0)),INDEX('AEO 49'!$230:$230,MATCH(F$9,'AEO 49'!$1:$1,0)))*Assumptions!A2/INDEX('AEO 49'!$237:$237,MATCH(F$9,'AEO 49'!$1:$1,0))</f>
        <v>5.2833798144577476E-2</v>
      </c>
      <c r="G32" s="7" t="str">
        <f>IF(E32=F32,"n/a",IF(OR(C32="battery electric vehicle",C32="natural gas vehicle",C32="plugin hybrid vehicle"),"s-curve","linear"))</f>
        <v>s-curve</v>
      </c>
      <c r="I32" s="22">
        <f t="shared" si="1"/>
        <v>6.3356010705258418E-3</v>
      </c>
      <c r="J32">
        <f>IF($G32="s-curve",$E32+($F32-$E32)*$I$2/(1+EXP($I$3*(COUNT($I$9:J$9)+$I$4))),TREND($E32:$F32,$E$9:$F$9,J$9))</f>
        <v>7.0225669077779371E-3</v>
      </c>
      <c r="K32">
        <f>IF($G32="s-curve",$E32+($F32-$E32)*$I$2/(1+EXP($I$3*(COUNT($I$9:K$9)+$I$4))),TREND($E32:$F32,$E$9:$F$9,K$9))</f>
        <v>7.2581395165584144E-3</v>
      </c>
      <c r="L32">
        <f>IF($G32="s-curve",$E32+($F32-$E32)*$I$2/(1+EXP($I$3*(COUNT($I$9:L$9)+$I$4))),TREND($E32:$F32,$E$9:$F$9,L$9))</f>
        <v>7.5723133194402362E-3</v>
      </c>
      <c r="M32">
        <f>IF($G32="s-curve",$E32+($F32-$E32)*$I$2/(1+EXP($I$3*(COUNT($I$9:M$9)+$I$4))),TREND($E32:$F32,$E$9:$F$9,M$9))</f>
        <v>7.9895972394832711E-3</v>
      </c>
      <c r="N32">
        <f>IF($G32="s-curve",$E32+($F32-$E32)*$I$2/(1+EXP($I$3*(COUNT($I$9:N$9)+$I$4))),TREND($E32:$F32,$E$9:$F$9,N$9))</f>
        <v>8.5408186679453209E-3</v>
      </c>
      <c r="O32">
        <f>IF($G32="s-curve",$E32+($F32-$E32)*$I$2/(1+EXP($I$3*(COUNT($I$9:O$9)+$I$4))),TREND($E32:$F32,$E$9:$F$9,O$9))</f>
        <v>9.263748590878489E-3</v>
      </c>
      <c r="P32">
        <f>IF($G32="s-curve",$E32+($F32-$E32)*$I$2/(1+EXP($I$3*(COUNT($I$9:P$9)+$I$4))),TREND($E32:$F32,$E$9:$F$9,P$9))</f>
        <v>1.0202981503280528E-2</v>
      </c>
      <c r="Q32">
        <f>IF($G32="s-curve",$E32+($F32-$E32)*$I$2/(1+EXP($I$3*(COUNT($I$9:Q$9)+$I$4))),TREND($E32:$F32,$E$9:$F$9,Q$9))</f>
        <v>1.1408406562632024E-2</v>
      </c>
      <c r="R32">
        <f>IF($G32="s-curve",$E32+($F32-$E32)*$I$2/(1+EXP($I$3*(COUNT($I$9:R$9)+$I$4))),TREND($E32:$F32,$E$9:$F$9,R$9))</f>
        <v>1.2931419841432812E-2</v>
      </c>
      <c r="S32">
        <f>IF($G32="s-curve",$E32+($F32-$E32)*$I$2/(1+EXP($I$3*(COUNT($I$9:S$9)+$I$4))),TREND($E32:$F32,$E$9:$F$9,S$9))</f>
        <v>1.4818059027810897E-2</v>
      </c>
      <c r="T32">
        <f>IF($G32="s-curve",$E32+($F32-$E32)*$I$2/(1+EXP($I$3*(COUNT($I$9:T$9)+$I$4))),TREND($E32:$F32,$E$9:$F$9,T$9))</f>
        <v>1.709878130514729E-2</v>
      </c>
      <c r="U32">
        <f>IF($G32="s-curve",$E32+($F32-$E32)*$I$2/(1+EXP($I$3*(COUNT($I$9:U$9)+$I$4))),TREND($E32:$F32,$E$9:$F$9,U$9))</f>
        <v>1.9775928061821053E-2</v>
      </c>
      <c r="V32">
        <f>IF($G32="s-curve",$E32+($F32-$E32)*$I$2/(1+EXP($I$3*(COUNT($I$9:V$9)+$I$4))),TREND($E32:$F32,$E$9:$F$9,V$9))</f>
        <v>2.2811943975586207E-2</v>
      </c>
      <c r="W32">
        <f>IF($G32="s-curve",$E32+($F32-$E32)*$I$2/(1+EXP($I$3*(COUNT($I$9:W$9)+$I$4))),TREND($E32:$F32,$E$9:$F$9,W$9))</f>
        <v>2.6123256790154734E-2</v>
      </c>
      <c r="X32">
        <f>IF($G32="s-curve",$E32+($F32-$E32)*$I$2/(1+EXP($I$3*(COUNT($I$9:X$9)+$I$4))),TREND($E32:$F32,$E$9:$F$9,X$9))</f>
        <v>2.9584699607551657E-2</v>
      </c>
      <c r="Y32">
        <f>IF($G32="s-curve",$E32+($F32-$E32)*$I$2/(1+EXP($I$3*(COUNT($I$9:Y$9)+$I$4))),TREND($E32:$F32,$E$9:$F$9,Y$9))</f>
        <v>3.3046142424948577E-2</v>
      </c>
      <c r="Z32">
        <f>IF($G32="s-curve",$E32+($F32-$E32)*$I$2/(1+EXP($I$3*(COUNT($I$9:Z$9)+$I$4))),TREND($E32:$F32,$E$9:$F$9,Z$9))</f>
        <v>3.6357455239517111E-2</v>
      </c>
      <c r="AA32">
        <f>IF($G32="s-curve",$E32+($F32-$E32)*$I$2/(1+EXP($I$3*(COUNT($I$9:AA$9)+$I$4))),TREND($E32:$F32,$E$9:$F$9,AA$9))</f>
        <v>3.9393471153282261E-2</v>
      </c>
      <c r="AB32">
        <f>IF($G32="s-curve",$E32+($F32-$E32)*$I$2/(1+EXP($I$3*(COUNT($I$9:AB$9)+$I$4))),TREND($E32:$F32,$E$9:$F$9,AB$9))</f>
        <v>4.2070617909956018E-2</v>
      </c>
      <c r="AC32">
        <f>IF($G32="s-curve",$E32+($F32-$E32)*$I$2/(1+EXP($I$3*(COUNT($I$9:AC$9)+$I$4))),TREND($E32:$F32,$E$9:$F$9,AC$9))</f>
        <v>4.4351340187292421E-2</v>
      </c>
      <c r="AD32">
        <f>IF($G32="s-curve",$E32+($F32-$E32)*$I$2/(1+EXP($I$3*(COUNT($I$9:AD$9)+$I$4))),TREND($E32:$F32,$E$9:$F$9,AD$9))</f>
        <v>4.623797937367051E-2</v>
      </c>
      <c r="AE32">
        <f>IF($G32="s-curve",$E32+($F32-$E32)*$I$2/(1+EXP($I$3*(COUNT($I$9:AE$9)+$I$4))),TREND($E32:$F32,$E$9:$F$9,AE$9))</f>
        <v>4.7760992652471287E-2</v>
      </c>
      <c r="AF32">
        <f>IF($G32="s-curve",$E32+($F32-$E32)*$I$2/(1+EXP($I$3*(COUNT($I$9:AF$9)+$I$4))),TREND($E32:$F32,$E$9:$F$9,AF$9))</f>
        <v>4.8966417711822793E-2</v>
      </c>
      <c r="AG32">
        <f>IF($G32="s-curve",$E32+($F32-$E32)*$I$2/(1+EXP($I$3*(COUNT($I$9:AG$9)+$I$4))),TREND($E32:$F32,$E$9:$F$9,AG$9))</f>
        <v>4.9905650624224834E-2</v>
      </c>
      <c r="AH32">
        <f>IF($G32="s-curve",$E32+($F32-$E32)*$I$2/(1+EXP($I$3*(COUNT($I$9:AH$9)+$I$4))),TREND($E32:$F32,$E$9:$F$9,AH$9))</f>
        <v>5.0628580547157992E-2</v>
      </c>
      <c r="AI32">
        <f>IF($G32="s-curve",$E32+($F32-$E32)*$I$2/(1+EXP($I$3*(COUNT($I$9:AI$9)+$I$4))),TREND($E32:$F32,$E$9:$F$9,AI$9))</f>
        <v>5.117980197562004E-2</v>
      </c>
      <c r="AJ32">
        <f>IF($G32="s-curve",$E32+($F32-$E32)*$I$2/(1+EXP($I$3*(COUNT($I$9:AJ$9)+$I$4))),TREND($E32:$F32,$E$9:$F$9,AJ$9))</f>
        <v>5.1597085895663072E-2</v>
      </c>
      <c r="AK32">
        <f>IF($G32="s-curve",$E32+($F32-$E32)*$I$2/(1+EXP($I$3*(COUNT($I$9:AK$9)+$I$4))),TREND($E32:$F32,$E$9:$F$9,AK$9))</f>
        <v>5.1911259698544904E-2</v>
      </c>
      <c r="AL32">
        <f>IF($G32="s-curve",$E32+($F32-$E32)*$I$2/(1+EXP($I$3*(COUNT($I$9:AL$9)+$I$4))),TREND($E32:$F32,$E$9:$F$9,AL$9))</f>
        <v>5.2146832307325378E-2</v>
      </c>
    </row>
    <row r="33" spans="1:38" x14ac:dyDescent="0.25">
      <c r="C33" t="s">
        <v>3</v>
      </c>
      <c r="E33" s="22">
        <v>0</v>
      </c>
      <c r="F33" s="22">
        <v>0</v>
      </c>
      <c r="G33" s="7" t="str">
        <f>IF(E33=F33,"n/a",IF(OR(C33="battery electric vehicle",C33="natural gas vehicle",C33="plugin hybrid vehicle"),"s-curve","linear"))</f>
        <v>n/a</v>
      </c>
      <c r="I33" s="22">
        <f t="shared" si="1"/>
        <v>0</v>
      </c>
      <c r="J33">
        <f>IF($G33="s-curve",$E33+($F33-$E33)*$I$2/(1+EXP($I$3*(COUNT($I$9:J$9)+$I$4))),TREND($E33:$F33,$E$9:$F$9,J$9))</f>
        <v>0</v>
      </c>
      <c r="K33">
        <f>IF($G33="s-curve",$E33+($F33-$E33)*$I$2/(1+EXP($I$3*(COUNT($I$9:K$9)+$I$4))),TREND($E33:$F33,$E$9:$F$9,K$9))</f>
        <v>0</v>
      </c>
      <c r="L33">
        <f>IF($G33="s-curve",$E33+($F33-$E33)*$I$2/(1+EXP($I$3*(COUNT($I$9:L$9)+$I$4))),TREND($E33:$F33,$E$9:$F$9,L$9))</f>
        <v>0</v>
      </c>
      <c r="M33">
        <f>IF($G33="s-curve",$E33+($F33-$E33)*$I$2/(1+EXP($I$3*(COUNT($I$9:M$9)+$I$4))),TREND($E33:$F33,$E$9:$F$9,M$9))</f>
        <v>0</v>
      </c>
      <c r="N33">
        <f>IF($G33="s-curve",$E33+($F33-$E33)*$I$2/(1+EXP($I$3*(COUNT($I$9:N$9)+$I$4))),TREND($E33:$F33,$E$9:$F$9,N$9))</f>
        <v>0</v>
      </c>
      <c r="O33">
        <f>IF($G33="s-curve",$E33+($F33-$E33)*$I$2/(1+EXP($I$3*(COUNT($I$9:O$9)+$I$4))),TREND($E33:$F33,$E$9:$F$9,O$9))</f>
        <v>0</v>
      </c>
      <c r="P33">
        <f>IF($G33="s-curve",$E33+($F33-$E33)*$I$2/(1+EXP($I$3*(COUNT($I$9:P$9)+$I$4))),TREND($E33:$F33,$E$9:$F$9,P$9))</f>
        <v>0</v>
      </c>
      <c r="Q33">
        <f>IF($G33="s-curve",$E33+($F33-$E33)*$I$2/(1+EXP($I$3*(COUNT($I$9:Q$9)+$I$4))),TREND($E33:$F33,$E$9:$F$9,Q$9))</f>
        <v>0</v>
      </c>
      <c r="R33">
        <f>IF($G33="s-curve",$E33+($F33-$E33)*$I$2/(1+EXP($I$3*(COUNT($I$9:R$9)+$I$4))),TREND($E33:$F33,$E$9:$F$9,R$9))</f>
        <v>0</v>
      </c>
      <c r="S33">
        <f>IF($G33="s-curve",$E33+($F33-$E33)*$I$2/(1+EXP($I$3*(COUNT($I$9:S$9)+$I$4))),TREND($E33:$F33,$E$9:$F$9,S$9))</f>
        <v>0</v>
      </c>
      <c r="T33">
        <f>IF($G33="s-curve",$E33+($F33-$E33)*$I$2/(1+EXP($I$3*(COUNT($I$9:T$9)+$I$4))),TREND($E33:$F33,$E$9:$F$9,T$9))</f>
        <v>0</v>
      </c>
      <c r="U33">
        <f>IF($G33="s-curve",$E33+($F33-$E33)*$I$2/(1+EXP($I$3*(COUNT($I$9:U$9)+$I$4))),TREND($E33:$F33,$E$9:$F$9,U$9))</f>
        <v>0</v>
      </c>
      <c r="V33">
        <f>IF($G33="s-curve",$E33+($F33-$E33)*$I$2/(1+EXP($I$3*(COUNT($I$9:V$9)+$I$4))),TREND($E33:$F33,$E$9:$F$9,V$9))</f>
        <v>0</v>
      </c>
      <c r="W33">
        <f>IF($G33="s-curve",$E33+($F33-$E33)*$I$2/(1+EXP($I$3*(COUNT($I$9:W$9)+$I$4))),TREND($E33:$F33,$E$9:$F$9,W$9))</f>
        <v>0</v>
      </c>
      <c r="X33">
        <f>IF($G33="s-curve",$E33+($F33-$E33)*$I$2/(1+EXP($I$3*(COUNT($I$9:X$9)+$I$4))),TREND($E33:$F33,$E$9:$F$9,X$9))</f>
        <v>0</v>
      </c>
      <c r="Y33">
        <f>IF($G33="s-curve",$E33+($F33-$E33)*$I$2/(1+EXP($I$3*(COUNT($I$9:Y$9)+$I$4))),TREND($E33:$F33,$E$9:$F$9,Y$9))</f>
        <v>0</v>
      </c>
      <c r="Z33">
        <f>IF($G33="s-curve",$E33+($F33-$E33)*$I$2/(1+EXP($I$3*(COUNT($I$9:Z$9)+$I$4))),TREND($E33:$F33,$E$9:$F$9,Z$9))</f>
        <v>0</v>
      </c>
      <c r="AA33">
        <f>IF($G33="s-curve",$E33+($F33-$E33)*$I$2/(1+EXP($I$3*(COUNT($I$9:AA$9)+$I$4))),TREND($E33:$F33,$E$9:$F$9,AA$9))</f>
        <v>0</v>
      </c>
      <c r="AB33">
        <f>IF($G33="s-curve",$E33+($F33-$E33)*$I$2/(1+EXP($I$3*(COUNT($I$9:AB$9)+$I$4))),TREND($E33:$F33,$E$9:$F$9,AB$9))</f>
        <v>0</v>
      </c>
      <c r="AC33">
        <f>IF($G33="s-curve",$E33+($F33-$E33)*$I$2/(1+EXP($I$3*(COUNT($I$9:AC$9)+$I$4))),TREND($E33:$F33,$E$9:$F$9,AC$9))</f>
        <v>0</v>
      </c>
      <c r="AD33">
        <f>IF($G33="s-curve",$E33+($F33-$E33)*$I$2/(1+EXP($I$3*(COUNT($I$9:AD$9)+$I$4))),TREND($E33:$F33,$E$9:$F$9,AD$9))</f>
        <v>0</v>
      </c>
      <c r="AE33">
        <f>IF($G33="s-curve",$E33+($F33-$E33)*$I$2/(1+EXP($I$3*(COUNT($I$9:AE$9)+$I$4))),TREND($E33:$F33,$E$9:$F$9,AE$9))</f>
        <v>0</v>
      </c>
      <c r="AF33">
        <f>IF($G33="s-curve",$E33+($F33-$E33)*$I$2/(1+EXP($I$3*(COUNT($I$9:AF$9)+$I$4))),TREND($E33:$F33,$E$9:$F$9,AF$9))</f>
        <v>0</v>
      </c>
      <c r="AG33">
        <f>IF($G33="s-curve",$E33+($F33-$E33)*$I$2/(1+EXP($I$3*(COUNT($I$9:AG$9)+$I$4))),TREND($E33:$F33,$E$9:$F$9,AG$9))</f>
        <v>0</v>
      </c>
      <c r="AH33">
        <f>IF($G33="s-curve",$E33+($F33-$E33)*$I$2/(1+EXP($I$3*(COUNT($I$9:AH$9)+$I$4))),TREND($E33:$F33,$E$9:$F$9,AH$9))</f>
        <v>0</v>
      </c>
      <c r="AI33">
        <f>IF($G33="s-curve",$E33+($F33-$E33)*$I$2/(1+EXP($I$3*(COUNT($I$9:AI$9)+$I$4))),TREND($E33:$F33,$E$9:$F$9,AI$9))</f>
        <v>0</v>
      </c>
      <c r="AJ33">
        <f>IF($G33="s-curve",$E33+($F33-$E33)*$I$2/(1+EXP($I$3*(COUNT($I$9:AJ$9)+$I$4))),TREND($E33:$F33,$E$9:$F$9,AJ$9))</f>
        <v>0</v>
      </c>
      <c r="AK33">
        <f>IF($G33="s-curve",$E33+($F33-$E33)*$I$2/(1+EXP($I$3*(COUNT($I$9:AK$9)+$I$4))),TREND($E33:$F33,$E$9:$F$9,AK$9))</f>
        <v>0</v>
      </c>
      <c r="AL33">
        <f>IF($G33="s-curve",$E33+($F33-$E33)*$I$2/(1+EXP($I$3*(COUNT($I$9:AL$9)+$I$4))),TREND($E33:$F33,$E$9:$F$9,AL$9))</f>
        <v>0</v>
      </c>
    </row>
    <row r="34" spans="1:38" x14ac:dyDescent="0.25">
      <c r="C34" t="s">
        <v>4</v>
      </c>
      <c r="E34">
        <v>2.5</v>
      </c>
      <c r="F34">
        <v>2.5</v>
      </c>
      <c r="G34" s="7" t="str">
        <f>IF(E34=F34,"n/a",IF(OR(C34="battery electric vehicle",C34="natural gas vehicle",C34="plugin hybrid vehicle"),"s-curve","linear"))</f>
        <v>n/a</v>
      </c>
      <c r="I34" s="22">
        <f t="shared" si="1"/>
        <v>2.5</v>
      </c>
      <c r="J34">
        <f>IF($G34="s-curve",$E34+($F34-$E34)*$I$2/(1+EXP($I$3*(COUNT($I$9:J$9)+$I$4))),TREND($E34:$F34,$E$9:$F$9,J$9))</f>
        <v>2.5</v>
      </c>
      <c r="K34">
        <f>IF($G34="s-curve",$E34+($F34-$E34)*$I$2/(1+EXP($I$3*(COUNT($I$9:K$9)+$I$4))),TREND($E34:$F34,$E$9:$F$9,K$9))</f>
        <v>2.5</v>
      </c>
      <c r="L34">
        <f>IF($G34="s-curve",$E34+($F34-$E34)*$I$2/(1+EXP($I$3*(COUNT($I$9:L$9)+$I$4))),TREND($E34:$F34,$E$9:$F$9,L$9))</f>
        <v>2.5</v>
      </c>
      <c r="M34">
        <f>IF($G34="s-curve",$E34+($F34-$E34)*$I$2/(1+EXP($I$3*(COUNT($I$9:M$9)+$I$4))),TREND($E34:$F34,$E$9:$F$9,M$9))</f>
        <v>2.5</v>
      </c>
      <c r="N34">
        <f>IF($G34="s-curve",$E34+($F34-$E34)*$I$2/(1+EXP($I$3*(COUNT($I$9:N$9)+$I$4))),TREND($E34:$F34,$E$9:$F$9,N$9))</f>
        <v>2.5</v>
      </c>
      <c r="O34">
        <f>IF($G34="s-curve",$E34+($F34-$E34)*$I$2/(1+EXP($I$3*(COUNT($I$9:O$9)+$I$4))),TREND($E34:$F34,$E$9:$F$9,O$9))</f>
        <v>2.5</v>
      </c>
      <c r="P34">
        <f>IF($G34="s-curve",$E34+($F34-$E34)*$I$2/(1+EXP($I$3*(COUNT($I$9:P$9)+$I$4))),TREND($E34:$F34,$E$9:$F$9,P$9))</f>
        <v>2.5</v>
      </c>
      <c r="Q34">
        <f>IF($G34="s-curve",$E34+($F34-$E34)*$I$2/(1+EXP($I$3*(COUNT($I$9:Q$9)+$I$4))),TREND($E34:$F34,$E$9:$F$9,Q$9))</f>
        <v>2.5</v>
      </c>
      <c r="R34">
        <f>IF($G34="s-curve",$E34+($F34-$E34)*$I$2/(1+EXP($I$3*(COUNT($I$9:R$9)+$I$4))),TREND($E34:$F34,$E$9:$F$9,R$9))</f>
        <v>2.5</v>
      </c>
      <c r="S34">
        <f>IF($G34="s-curve",$E34+($F34-$E34)*$I$2/(1+EXP($I$3*(COUNT($I$9:S$9)+$I$4))),TREND($E34:$F34,$E$9:$F$9,S$9))</f>
        <v>2.5</v>
      </c>
      <c r="T34">
        <f>IF($G34="s-curve",$E34+($F34-$E34)*$I$2/(1+EXP($I$3*(COUNT($I$9:T$9)+$I$4))),TREND($E34:$F34,$E$9:$F$9,T$9))</f>
        <v>2.5</v>
      </c>
      <c r="U34">
        <f>IF($G34="s-curve",$E34+($F34-$E34)*$I$2/(1+EXP($I$3*(COUNT($I$9:U$9)+$I$4))),TREND($E34:$F34,$E$9:$F$9,U$9))</f>
        <v>2.5</v>
      </c>
      <c r="V34">
        <f>IF($G34="s-curve",$E34+($F34-$E34)*$I$2/(1+EXP($I$3*(COUNT($I$9:V$9)+$I$4))),TREND($E34:$F34,$E$9:$F$9,V$9))</f>
        <v>2.5</v>
      </c>
      <c r="W34">
        <f>IF($G34="s-curve",$E34+($F34-$E34)*$I$2/(1+EXP($I$3*(COUNT($I$9:W$9)+$I$4))),TREND($E34:$F34,$E$9:$F$9,W$9))</f>
        <v>2.5</v>
      </c>
      <c r="X34">
        <f>IF($G34="s-curve",$E34+($F34-$E34)*$I$2/(1+EXP($I$3*(COUNT($I$9:X$9)+$I$4))),TREND($E34:$F34,$E$9:$F$9,X$9))</f>
        <v>2.5</v>
      </c>
      <c r="Y34">
        <f>IF($G34="s-curve",$E34+($F34-$E34)*$I$2/(1+EXP($I$3*(COUNT($I$9:Y$9)+$I$4))),TREND($E34:$F34,$E$9:$F$9,Y$9))</f>
        <v>2.5</v>
      </c>
      <c r="Z34">
        <f>IF($G34="s-curve",$E34+($F34-$E34)*$I$2/(1+EXP($I$3*(COUNT($I$9:Z$9)+$I$4))),TREND($E34:$F34,$E$9:$F$9,Z$9))</f>
        <v>2.5</v>
      </c>
      <c r="AA34">
        <f>IF($G34="s-curve",$E34+($F34-$E34)*$I$2/(1+EXP($I$3*(COUNT($I$9:AA$9)+$I$4))),TREND($E34:$F34,$E$9:$F$9,AA$9))</f>
        <v>2.5</v>
      </c>
      <c r="AB34">
        <f>IF($G34="s-curve",$E34+($F34-$E34)*$I$2/(1+EXP($I$3*(COUNT($I$9:AB$9)+$I$4))),TREND($E34:$F34,$E$9:$F$9,AB$9))</f>
        <v>2.5</v>
      </c>
      <c r="AC34">
        <f>IF($G34="s-curve",$E34+($F34-$E34)*$I$2/(1+EXP($I$3*(COUNT($I$9:AC$9)+$I$4))),TREND($E34:$F34,$E$9:$F$9,AC$9))</f>
        <v>2.5</v>
      </c>
      <c r="AD34">
        <f>IF($G34="s-curve",$E34+($F34-$E34)*$I$2/(1+EXP($I$3*(COUNT($I$9:AD$9)+$I$4))),TREND($E34:$F34,$E$9:$F$9,AD$9))</f>
        <v>2.5</v>
      </c>
      <c r="AE34">
        <f>IF($G34="s-curve",$E34+($F34-$E34)*$I$2/(1+EXP($I$3*(COUNT($I$9:AE$9)+$I$4))),TREND($E34:$F34,$E$9:$F$9,AE$9))</f>
        <v>2.5</v>
      </c>
      <c r="AF34">
        <f>IF($G34="s-curve",$E34+($F34-$E34)*$I$2/(1+EXP($I$3*(COUNT($I$9:AF$9)+$I$4))),TREND($E34:$F34,$E$9:$F$9,AF$9))</f>
        <v>2.5</v>
      </c>
      <c r="AG34">
        <f>IF($G34="s-curve",$E34+($F34-$E34)*$I$2/(1+EXP($I$3*(COUNT($I$9:AG$9)+$I$4))),TREND($E34:$F34,$E$9:$F$9,AG$9))</f>
        <v>2.5</v>
      </c>
      <c r="AH34">
        <f>IF($G34="s-curve",$E34+($F34-$E34)*$I$2/(1+EXP($I$3*(COUNT($I$9:AH$9)+$I$4))),TREND($E34:$F34,$E$9:$F$9,AH$9))</f>
        <v>2.5</v>
      </c>
      <c r="AI34">
        <f>IF($G34="s-curve",$E34+($F34-$E34)*$I$2/(1+EXP($I$3*(COUNT($I$9:AI$9)+$I$4))),TREND($E34:$F34,$E$9:$F$9,AI$9))</f>
        <v>2.5</v>
      </c>
      <c r="AJ34">
        <f>IF($G34="s-curve",$E34+($F34-$E34)*$I$2/(1+EXP($I$3*(COUNT($I$9:AJ$9)+$I$4))),TREND($E34:$F34,$E$9:$F$9,AJ$9))</f>
        <v>2.5</v>
      </c>
      <c r="AK34">
        <f>IF($G34="s-curve",$E34+($F34-$E34)*$I$2/(1+EXP($I$3*(COUNT($I$9:AK$9)+$I$4))),TREND($E34:$F34,$E$9:$F$9,AK$9))</f>
        <v>2.5</v>
      </c>
      <c r="AL34">
        <f>IF($G34="s-curve",$E34+($F34-$E34)*$I$2/(1+EXP($I$3*(COUNT($I$9:AL$9)+$I$4))),TREND($E34:$F34,$E$9:$F$9,AL$9))</f>
        <v>2.5</v>
      </c>
    </row>
    <row r="35" spans="1:38" x14ac:dyDescent="0.25">
      <c r="C35" t="s">
        <v>5</v>
      </c>
      <c r="E35" s="22">
        <v>2E-3</v>
      </c>
      <c r="F35" s="22">
        <v>2E-3</v>
      </c>
      <c r="G35" s="7" t="str">
        <f>IF(E35=F35,"n/a",IF(OR(C35="battery electric vehicle",C35="natural gas vehicle",C35="plugin hybrid vehicle"),"s-curve","linear"))</f>
        <v>n/a</v>
      </c>
      <c r="I35" s="22">
        <f t="shared" si="1"/>
        <v>2E-3</v>
      </c>
      <c r="J35">
        <f>IF($G35="s-curve",$E35+($F35-$E35)*$I$2/(1+EXP($I$3*(COUNT($I$9:J$9)+$I$4))),TREND($E35:$F35,$E$9:$F$9,J$9))</f>
        <v>2E-3</v>
      </c>
      <c r="K35">
        <f>IF($G35="s-curve",$E35+($F35-$E35)*$I$2/(1+EXP($I$3*(COUNT($I$9:K$9)+$I$4))),TREND($E35:$F35,$E$9:$F$9,K$9))</f>
        <v>2E-3</v>
      </c>
      <c r="L35">
        <f>IF($G35="s-curve",$E35+($F35-$E35)*$I$2/(1+EXP($I$3*(COUNT($I$9:L$9)+$I$4))),TREND($E35:$F35,$E$9:$F$9,L$9))</f>
        <v>2E-3</v>
      </c>
      <c r="M35">
        <f>IF($G35="s-curve",$E35+($F35-$E35)*$I$2/(1+EXP($I$3*(COUNT($I$9:M$9)+$I$4))),TREND($E35:$F35,$E$9:$F$9,M$9))</f>
        <v>2E-3</v>
      </c>
      <c r="N35">
        <f>IF($G35="s-curve",$E35+($F35-$E35)*$I$2/(1+EXP($I$3*(COUNT($I$9:N$9)+$I$4))),TREND($E35:$F35,$E$9:$F$9,N$9))</f>
        <v>2E-3</v>
      </c>
      <c r="O35">
        <f>IF($G35="s-curve",$E35+($F35-$E35)*$I$2/(1+EXP($I$3*(COUNT($I$9:O$9)+$I$4))),TREND($E35:$F35,$E$9:$F$9,O$9))</f>
        <v>2E-3</v>
      </c>
      <c r="P35">
        <f>IF($G35="s-curve",$E35+($F35-$E35)*$I$2/(1+EXP($I$3*(COUNT($I$9:P$9)+$I$4))),TREND($E35:$F35,$E$9:$F$9,P$9))</f>
        <v>2E-3</v>
      </c>
      <c r="Q35">
        <f>IF($G35="s-curve",$E35+($F35-$E35)*$I$2/(1+EXP($I$3*(COUNT($I$9:Q$9)+$I$4))),TREND($E35:$F35,$E$9:$F$9,Q$9))</f>
        <v>2E-3</v>
      </c>
      <c r="R35">
        <f>IF($G35="s-curve",$E35+($F35-$E35)*$I$2/(1+EXP($I$3*(COUNT($I$9:R$9)+$I$4))),TREND($E35:$F35,$E$9:$F$9,R$9))</f>
        <v>2E-3</v>
      </c>
      <c r="S35">
        <f>IF($G35="s-curve",$E35+($F35-$E35)*$I$2/(1+EXP($I$3*(COUNT($I$9:S$9)+$I$4))),TREND($E35:$F35,$E$9:$F$9,S$9))</f>
        <v>2E-3</v>
      </c>
      <c r="T35">
        <f>IF($G35="s-curve",$E35+($F35-$E35)*$I$2/(1+EXP($I$3*(COUNT($I$9:T$9)+$I$4))),TREND($E35:$F35,$E$9:$F$9,T$9))</f>
        <v>2E-3</v>
      </c>
      <c r="U35">
        <f>IF($G35="s-curve",$E35+($F35-$E35)*$I$2/(1+EXP($I$3*(COUNT($I$9:U$9)+$I$4))),TREND($E35:$F35,$E$9:$F$9,U$9))</f>
        <v>2E-3</v>
      </c>
      <c r="V35">
        <f>IF($G35="s-curve",$E35+($F35-$E35)*$I$2/(1+EXP($I$3*(COUNT($I$9:V$9)+$I$4))),TREND($E35:$F35,$E$9:$F$9,V$9))</f>
        <v>2E-3</v>
      </c>
      <c r="W35">
        <f>IF($G35="s-curve",$E35+($F35-$E35)*$I$2/(1+EXP($I$3*(COUNT($I$9:W$9)+$I$4))),TREND($E35:$F35,$E$9:$F$9,W$9))</f>
        <v>2E-3</v>
      </c>
      <c r="X35">
        <f>IF($G35="s-curve",$E35+($F35-$E35)*$I$2/(1+EXP($I$3*(COUNT($I$9:X$9)+$I$4))),TREND($E35:$F35,$E$9:$F$9,X$9))</f>
        <v>2E-3</v>
      </c>
      <c r="Y35">
        <f>IF($G35="s-curve",$E35+($F35-$E35)*$I$2/(1+EXP($I$3*(COUNT($I$9:Y$9)+$I$4))),TREND($E35:$F35,$E$9:$F$9,Y$9))</f>
        <v>2E-3</v>
      </c>
      <c r="Z35">
        <f>IF($G35="s-curve",$E35+($F35-$E35)*$I$2/(1+EXP($I$3*(COUNT($I$9:Z$9)+$I$4))),TREND($E35:$F35,$E$9:$F$9,Z$9))</f>
        <v>2E-3</v>
      </c>
      <c r="AA35">
        <f>IF($G35="s-curve",$E35+($F35-$E35)*$I$2/(1+EXP($I$3*(COUNT($I$9:AA$9)+$I$4))),TREND($E35:$F35,$E$9:$F$9,AA$9))</f>
        <v>2E-3</v>
      </c>
      <c r="AB35">
        <f>IF($G35="s-curve",$E35+($F35-$E35)*$I$2/(1+EXP($I$3*(COUNT($I$9:AB$9)+$I$4))),TREND($E35:$F35,$E$9:$F$9,AB$9))</f>
        <v>2E-3</v>
      </c>
      <c r="AC35">
        <f>IF($G35="s-curve",$E35+($F35-$E35)*$I$2/(1+EXP($I$3*(COUNT($I$9:AC$9)+$I$4))),TREND($E35:$F35,$E$9:$F$9,AC$9))</f>
        <v>2E-3</v>
      </c>
      <c r="AD35">
        <f>IF($G35="s-curve",$E35+($F35-$E35)*$I$2/(1+EXP($I$3*(COUNT($I$9:AD$9)+$I$4))),TREND($E35:$F35,$E$9:$F$9,AD$9))</f>
        <v>2E-3</v>
      </c>
      <c r="AE35">
        <f>IF($G35="s-curve",$E35+($F35-$E35)*$I$2/(1+EXP($I$3*(COUNT($I$9:AE$9)+$I$4))),TREND($E35:$F35,$E$9:$F$9,AE$9))</f>
        <v>2E-3</v>
      </c>
      <c r="AF35">
        <f>IF($G35="s-curve",$E35+($F35-$E35)*$I$2/(1+EXP($I$3*(COUNT($I$9:AF$9)+$I$4))),TREND($E35:$F35,$E$9:$F$9,AF$9))</f>
        <v>2E-3</v>
      </c>
      <c r="AG35">
        <f>IF($G35="s-curve",$E35+($F35-$E35)*$I$2/(1+EXP($I$3*(COUNT($I$9:AG$9)+$I$4))),TREND($E35:$F35,$E$9:$F$9,AG$9))</f>
        <v>2E-3</v>
      </c>
      <c r="AH35">
        <f>IF($G35="s-curve",$E35+($F35-$E35)*$I$2/(1+EXP($I$3*(COUNT($I$9:AH$9)+$I$4))),TREND($E35:$F35,$E$9:$F$9,AH$9))</f>
        <v>2E-3</v>
      </c>
      <c r="AI35">
        <f>IF($G35="s-curve",$E35+($F35-$E35)*$I$2/(1+EXP($I$3*(COUNT($I$9:AI$9)+$I$4))),TREND($E35:$F35,$E$9:$F$9,AI$9))</f>
        <v>2E-3</v>
      </c>
      <c r="AJ35">
        <f>IF($G35="s-curve",$E35+($F35-$E35)*$I$2/(1+EXP($I$3*(COUNT($I$9:AJ$9)+$I$4))),TREND($E35:$F35,$E$9:$F$9,AJ$9))</f>
        <v>2E-3</v>
      </c>
      <c r="AK35">
        <f>IF($G35="s-curve",$E35+($F35-$E35)*$I$2/(1+EXP($I$3*(COUNT($I$9:AK$9)+$I$4))),TREND($E35:$F35,$E$9:$F$9,AK$9))</f>
        <v>2E-3</v>
      </c>
      <c r="AL35">
        <f>IF($G35="s-curve",$E35+($F35-$E35)*$I$2/(1+EXP($I$3*(COUNT($I$9:AL$9)+$I$4))),TREND($E35:$F35,$E$9:$F$9,AL$9))</f>
        <v>2E-3</v>
      </c>
    </row>
    <row r="36" spans="1:38" x14ac:dyDescent="0.25">
      <c r="C36" t="s">
        <v>124</v>
      </c>
      <c r="E36" s="22">
        <f>'SYVbT-freight'!G3/SUM('SYVbT-freight'!3:3)</f>
        <v>7.4581219585064093E-4</v>
      </c>
      <c r="F36" s="22">
        <f>SUM(SUM(INDEX('AEO 49'!136:136,0,MATCH(F$9,'AEO 49'!$1:$1,0))),SUM(INDEX('AEO 49'!147:147,0,MATCH(F$9,'AEO 49'!$1:$1,0))),SUM(INDEX('AEO 49'!158:158,0,MATCH(F$9,'AEO 49'!$1:$1,0))))/INDEX('AEO 49'!$166:$166,MATCH(F$9,'AEO 49'!$1:$1,0))*Assumptions!A11</f>
        <v>6.1785980743151968E-3</v>
      </c>
      <c r="G36" s="7" t="str">
        <f>IF(E36=F36,"n/a",IF(OR(C36="battery electric vehicle",C36="natural gas vehicle",C36="plugin hybrid vehicle",C36="hydrogen vehicle"),"s-curve","linear"))</f>
        <v>linear</v>
      </c>
      <c r="I36" s="22">
        <f t="shared" si="1"/>
        <v>7.4581219585064093E-4</v>
      </c>
      <c r="J36">
        <f>IF($G36="s-curve",$E36+($F36-$E36)*$I$2/(1+EXP($I$3*(COUNT($I$9:J$9)+$I$4))),TREND($E36:$F36,$E$9:$F$9,J$9))</f>
        <v>7.4581219585068137E-4</v>
      </c>
      <c r="K36">
        <f>IF($G36="s-curve",$E36+($F36-$E36)*$I$2/(1+EXP($I$3*(COUNT($I$9:K$9)+$I$4))),TREND($E36:$F36,$E$9:$F$9,K$9))</f>
        <v>9.3984026293869594E-4</v>
      </c>
      <c r="L36">
        <f>IF($G36="s-curve",$E36+($F36-$E36)*$I$2/(1+EXP($I$3*(COUNT($I$9:L$9)+$I$4))),TREND($E36:$F36,$E$9:$F$9,L$9))</f>
        <v>1.1338683300267105E-3</v>
      </c>
      <c r="M36">
        <f>IF($G36="s-curve",$E36+($F36-$E36)*$I$2/(1+EXP($I$3*(COUNT($I$9:M$9)+$I$4))),TREND($E36:$F36,$E$9:$F$9,M$9))</f>
        <v>1.3278963971147251E-3</v>
      </c>
      <c r="N36">
        <f>IF($G36="s-curve",$E36+($F36-$E36)*$I$2/(1+EXP($I$3*(COUNT($I$9:N$9)+$I$4))),TREND($E36:$F36,$E$9:$F$9,N$9))</f>
        <v>1.5219244642027396E-3</v>
      </c>
      <c r="O36">
        <f>IF($G36="s-curve",$E36+($F36-$E36)*$I$2/(1+EXP($I$3*(COUNT($I$9:O$9)+$I$4))),TREND($E36:$F36,$E$9:$F$9,O$9))</f>
        <v>1.7159525312907542E-3</v>
      </c>
      <c r="P36">
        <f>IF($G36="s-curve",$E36+($F36-$E36)*$I$2/(1+EXP($I$3*(COUNT($I$9:P$9)+$I$4))),TREND($E36:$F36,$E$9:$F$9,P$9))</f>
        <v>1.9099805983787688E-3</v>
      </c>
      <c r="Q36">
        <f>IF($G36="s-curve",$E36+($F36-$E36)*$I$2/(1+EXP($I$3*(COUNT($I$9:Q$9)+$I$4))),TREND($E36:$F36,$E$9:$F$9,Q$9))</f>
        <v>2.1040086654667833E-3</v>
      </c>
      <c r="R36">
        <f>IF($G36="s-curve",$E36+($F36-$E36)*$I$2/(1+EXP($I$3*(COUNT($I$9:R$9)+$I$4))),TREND($E36:$F36,$E$9:$F$9,R$9))</f>
        <v>2.2980367325547979E-3</v>
      </c>
      <c r="S36">
        <f>IF($G36="s-curve",$E36+($F36-$E36)*$I$2/(1+EXP($I$3*(COUNT($I$9:S$9)+$I$4))),TREND($E36:$F36,$E$9:$F$9,S$9))</f>
        <v>2.4920647996428125E-3</v>
      </c>
      <c r="T36">
        <f>IF($G36="s-curve",$E36+($F36-$E36)*$I$2/(1+EXP($I$3*(COUNT($I$9:T$9)+$I$4))),TREND($E36:$F36,$E$9:$F$9,T$9))</f>
        <v>2.686092866730827E-3</v>
      </c>
      <c r="U36">
        <f>IF($G36="s-curve",$E36+($F36-$E36)*$I$2/(1+EXP($I$3*(COUNT($I$9:U$9)+$I$4))),TREND($E36:$F36,$E$9:$F$9,U$9))</f>
        <v>2.8801209338188971E-3</v>
      </c>
      <c r="V36">
        <f>IF($G36="s-curve",$E36+($F36-$E36)*$I$2/(1+EXP($I$3*(COUNT($I$9:V$9)+$I$4))),TREND($E36:$F36,$E$9:$F$9,V$9))</f>
        <v>3.0741490009069117E-3</v>
      </c>
      <c r="W36">
        <f>IF($G36="s-curve",$E36+($F36-$E36)*$I$2/(1+EXP($I$3*(COUNT($I$9:W$9)+$I$4))),TREND($E36:$F36,$E$9:$F$9,W$9))</f>
        <v>3.2681770679949262E-3</v>
      </c>
      <c r="X36">
        <f>IF($G36="s-curve",$E36+($F36-$E36)*$I$2/(1+EXP($I$3*(COUNT($I$9:X$9)+$I$4))),TREND($E36:$F36,$E$9:$F$9,X$9))</f>
        <v>3.4622051350829408E-3</v>
      </c>
      <c r="Y36">
        <f>IF($G36="s-curve",$E36+($F36-$E36)*$I$2/(1+EXP($I$3*(COUNT($I$9:Y$9)+$I$4))),TREND($E36:$F36,$E$9:$F$9,Y$9))</f>
        <v>3.6562332021709554E-3</v>
      </c>
      <c r="Z36">
        <f>IF($G36="s-curve",$E36+($F36-$E36)*$I$2/(1+EXP($I$3*(COUNT($I$9:Z$9)+$I$4))),TREND($E36:$F36,$E$9:$F$9,Z$9))</f>
        <v>3.8502612692589699E-3</v>
      </c>
      <c r="AA36">
        <f>IF($G36="s-curve",$E36+($F36-$E36)*$I$2/(1+EXP($I$3*(COUNT($I$9:AA$9)+$I$4))),TREND($E36:$F36,$E$9:$F$9,AA$9))</f>
        <v>4.0442893363469845E-3</v>
      </c>
      <c r="AB36">
        <f>IF($G36="s-curve",$E36+($F36-$E36)*$I$2/(1+EXP($I$3*(COUNT($I$9:AB$9)+$I$4))),TREND($E36:$F36,$E$9:$F$9,AB$9))</f>
        <v>4.2383174034349991E-3</v>
      </c>
      <c r="AC36">
        <f>IF($G36="s-curve",$E36+($F36-$E36)*$I$2/(1+EXP($I$3*(COUNT($I$9:AC$9)+$I$4))),TREND($E36:$F36,$E$9:$F$9,AC$9))</f>
        <v>4.4323454705230136E-3</v>
      </c>
      <c r="AD36">
        <f>IF($G36="s-curve",$E36+($F36-$E36)*$I$2/(1+EXP($I$3*(COUNT($I$9:AD$9)+$I$4))),TREND($E36:$F36,$E$9:$F$9,AD$9))</f>
        <v>4.6263735376110282E-3</v>
      </c>
      <c r="AE36">
        <f>IF($G36="s-curve",$E36+($F36-$E36)*$I$2/(1+EXP($I$3*(COUNT($I$9:AE$9)+$I$4))),TREND($E36:$F36,$E$9:$F$9,AE$9))</f>
        <v>4.8204016046990983E-3</v>
      </c>
      <c r="AF36">
        <f>IF($G36="s-curve",$E36+($F36-$E36)*$I$2/(1+EXP($I$3*(COUNT($I$9:AF$9)+$I$4))),TREND($E36:$F36,$E$9:$F$9,AF$9))</f>
        <v>5.0144296717871129E-3</v>
      </c>
      <c r="AG36">
        <f>IF($G36="s-curve",$E36+($F36-$E36)*$I$2/(1+EXP($I$3*(COUNT($I$9:AG$9)+$I$4))),TREND($E36:$F36,$E$9:$F$9,AG$9))</f>
        <v>5.2084577388751274E-3</v>
      </c>
      <c r="AH36">
        <f>IF($G36="s-curve",$E36+($F36-$E36)*$I$2/(1+EXP($I$3*(COUNT($I$9:AH$9)+$I$4))),TREND($E36:$F36,$E$9:$F$9,AH$9))</f>
        <v>5.402485805963142E-3</v>
      </c>
      <c r="AI36">
        <f>IF($G36="s-curve",$E36+($F36-$E36)*$I$2/(1+EXP($I$3*(COUNT($I$9:AI$9)+$I$4))),TREND($E36:$F36,$E$9:$F$9,AI$9))</f>
        <v>5.5965138730511566E-3</v>
      </c>
      <c r="AJ36">
        <f>IF($G36="s-curve",$E36+($F36-$E36)*$I$2/(1+EXP($I$3*(COUNT($I$9:AJ$9)+$I$4))),TREND($E36:$F36,$E$9:$F$9,AJ$9))</f>
        <v>5.7905419401391711E-3</v>
      </c>
      <c r="AK36">
        <f>IF($G36="s-curve",$E36+($F36-$E36)*$I$2/(1+EXP($I$3*(COUNT($I$9:AK$9)+$I$4))),TREND($E36:$F36,$E$9:$F$9,AK$9))</f>
        <v>5.9845700072271857E-3</v>
      </c>
      <c r="AL36">
        <f>IF($G36="s-curve",$E36+($F36-$E36)*$I$2/(1+EXP($I$3*(COUNT($I$9:AL$9)+$I$4))),TREND($E36:$F36,$E$9:$F$9,AL$9))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3"/>
      <c r="E37" s="26">
        <v>7.4999999999999997E-2</v>
      </c>
      <c r="F37" s="26">
        <v>0.15</v>
      </c>
      <c r="G37" s="8" t="str">
        <f>IF(E37=F37,"n/a",IF(OR(C37="battery electric vehicle",C37="natural gas vehicle",C37="plugin hybrid vehicle",C37="hydrogen vehicle"),"s-curve","linear"))</f>
        <v>s-curve</v>
      </c>
      <c r="I37" s="22">
        <f t="shared" si="1"/>
        <v>7.4999999999999997E-2</v>
      </c>
      <c r="J37">
        <f>IF($G37="s-curve",$E37+($F37-$E37)*$I$2/(1+EXP($I$3*(COUNT($I$9:J$9)+$I$4))),TREND($E37:$F37,$E$9:$F$9,J$9))</f>
        <v>7.6108052376995472E-2</v>
      </c>
      <c r="K37">
        <f>IF($G37="s-curve",$E37+($F37-$E37)*$I$2/(1+EXP($I$3*(COUNT($I$9:K$9)+$I$4))),TREND($E37:$F37,$E$9:$F$9,K$9))</f>
        <v>7.6488022930055813E-2</v>
      </c>
      <c r="L37">
        <f>IF($G37="s-curve",$E37+($F37-$E37)*$I$2/(1+EXP($I$3*(COUNT($I$9:L$9)+$I$4))),TREND($E37:$F37,$E$9:$F$9,L$9))</f>
        <v>7.6994774518264933E-2</v>
      </c>
      <c r="M37">
        <f>IF($G37="s-curve",$E37+($F37-$E37)*$I$2/(1+EXP($I$3*(COUNT($I$9:M$9)+$I$4))),TREND($E37:$F37,$E$9:$F$9,M$9))</f>
        <v>7.7667839195447716E-2</v>
      </c>
      <c r="N37">
        <f>IF($G37="s-curve",$E37+($F37-$E37)*$I$2/(1+EXP($I$3*(COUNT($I$9:N$9)+$I$4))),TREND($E37:$F37,$E$9:$F$9,N$9))</f>
        <v>7.8556940488317503E-2</v>
      </c>
      <c r="O37">
        <f>IF($G37="s-curve",$E37+($F37-$E37)*$I$2/(1+EXP($I$3*(COUNT($I$9:O$9)+$I$4))),TREND($E37:$F37,$E$9:$F$9,O$9))</f>
        <v>7.9723001704274737E-2</v>
      </c>
      <c r="P37">
        <f>IF($G37="s-curve",$E37+($F37-$E37)*$I$2/(1+EXP($I$3*(COUNT($I$9:P$9)+$I$4))),TREND($E37:$F37,$E$9:$F$9,P$9))</f>
        <v>8.1237952237044178E-2</v>
      </c>
      <c r="Q37">
        <f>IF($G37="s-curve",$E37+($F37-$E37)*$I$2/(1+EXP($I$3*(COUNT($I$9:Q$9)+$I$4))),TREND($E37:$F37,$E$9:$F$9,Q$9))</f>
        <v>8.3182261589670958E-2</v>
      </c>
      <c r="R37">
        <f>IF($G37="s-curve",$E37+($F37-$E37)*$I$2/(1+EXP($I$3*(COUNT($I$9:R$9)+$I$4))),TREND($E37:$F37,$E$9:$F$9,R$9))</f>
        <v>8.5638829867536584E-2</v>
      </c>
      <c r="S37">
        <f>IF($G37="s-curve",$E37+($F37-$E37)*$I$2/(1+EXP($I$3*(COUNT($I$9:S$9)+$I$4))),TREND($E37:$F37,$E$9:$F$9,S$9))</f>
        <v>8.8681914285476726E-2</v>
      </c>
      <c r="T37">
        <f>IF($G37="s-curve",$E37+($F37-$E37)*$I$2/(1+EXP($I$3*(COUNT($I$9:T$9)+$I$4))),TREND($E37:$F37,$E$9:$F$9,T$9))</f>
        <v>9.2360641237573676E-2</v>
      </c>
      <c r="U37">
        <f>IF($G37="s-curve",$E37+($F37-$E37)*$I$2/(1+EXP($I$3*(COUNT($I$9:U$9)+$I$4))),TREND($E37:$F37,$E$9:$F$9,U$9))</f>
        <v>9.6678787303124708E-2</v>
      </c>
      <c r="V37">
        <f>IF($G37="s-curve",$E37+($F37-$E37)*$I$2/(1+EXP($I$3*(COUNT($I$9:V$9)+$I$4))),TREND($E37:$F37,$E$9:$F$9,V$9))</f>
        <v>0.10157577703306533</v>
      </c>
      <c r="W37">
        <f>IF($G37="s-curve",$E37+($F37-$E37)*$I$2/(1+EXP($I$3*(COUNT($I$9:W$9)+$I$4))),TREND($E37:$F37,$E$9:$F$9,W$9))</f>
        <v>0.10691681123912558</v>
      </c>
      <c r="X37">
        <f>IF($G37="s-curve",$E37+($F37-$E37)*$I$2/(1+EXP($I$3*(COUNT($I$9:X$9)+$I$4))),TREND($E37:$F37,$E$9:$F$9,X$9))</f>
        <v>0.11249999999999999</v>
      </c>
      <c r="Y37">
        <f>IF($G37="s-curve",$E37+($F37-$E37)*$I$2/(1+EXP($I$3*(COUNT($I$9:Y$9)+$I$4))),TREND($E37:$F37,$E$9:$F$9,Y$9))</f>
        <v>0.11808318876087442</v>
      </c>
      <c r="Z37">
        <f>IF($G37="s-curve",$E37+($F37-$E37)*$I$2/(1+EXP($I$3*(COUNT($I$9:Z$9)+$I$4))),TREND($E37:$F37,$E$9:$F$9,Z$9))</f>
        <v>0.12342422296693464</v>
      </c>
      <c r="AA37">
        <f>IF($G37="s-curve",$E37+($F37-$E37)*$I$2/(1+EXP($I$3*(COUNT($I$9:AA$9)+$I$4))),TREND($E37:$F37,$E$9:$F$9,AA$9))</f>
        <v>0.1283212126968753</v>
      </c>
      <c r="AB37">
        <f>IF($G37="s-curve",$E37+($F37-$E37)*$I$2/(1+EXP($I$3*(COUNT($I$9:AB$9)+$I$4))),TREND($E37:$F37,$E$9:$F$9,AB$9))</f>
        <v>0.13263935876242633</v>
      </c>
      <c r="AC37">
        <f>IF($G37="s-curve",$E37+($F37-$E37)*$I$2/(1+EXP($I$3*(COUNT($I$9:AC$9)+$I$4))),TREND($E37:$F37,$E$9:$F$9,AC$9))</f>
        <v>0.13631808571452325</v>
      </c>
      <c r="AD37">
        <f>IF($G37="s-curve",$E37+($F37-$E37)*$I$2/(1+EXP($I$3*(COUNT($I$9:AD$9)+$I$4))),TREND($E37:$F37,$E$9:$F$9,AD$9))</f>
        <v>0.13936117013246341</v>
      </c>
      <c r="AE37">
        <f>IF($G37="s-curve",$E37+($F37-$E37)*$I$2/(1+EXP($I$3*(COUNT($I$9:AE$9)+$I$4))),TREND($E37:$F37,$E$9:$F$9,AE$9))</f>
        <v>0.14181773841032902</v>
      </c>
      <c r="AF37">
        <f>IF($G37="s-curve",$E37+($F37-$E37)*$I$2/(1+EXP($I$3*(COUNT($I$9:AF$9)+$I$4))),TREND($E37:$F37,$E$9:$F$9,AF$9))</f>
        <v>0.14376204776295581</v>
      </c>
      <c r="AG37">
        <f>IF($G37="s-curve",$E37+($F37-$E37)*$I$2/(1+EXP($I$3*(COUNT($I$9:AG$9)+$I$4))),TREND($E37:$F37,$E$9:$F$9,AG$9))</f>
        <v>0.14527699829572527</v>
      </c>
      <c r="AH37">
        <f>IF($G37="s-curve",$E37+($F37-$E37)*$I$2/(1+EXP($I$3*(COUNT($I$9:AH$9)+$I$4))),TREND($E37:$F37,$E$9:$F$9,AH$9))</f>
        <v>0.14644305951168249</v>
      </c>
      <c r="AI37">
        <f>IF($G37="s-curve",$E37+($F37-$E37)*$I$2/(1+EXP($I$3*(COUNT($I$9:AI$9)+$I$4))),TREND($E37:$F37,$E$9:$F$9,AI$9))</f>
        <v>0.1473321608045523</v>
      </c>
      <c r="AJ37">
        <f>IF($G37="s-curve",$E37+($F37-$E37)*$I$2/(1+EXP($I$3*(COUNT($I$9:AJ$9)+$I$4))),TREND($E37:$F37,$E$9:$F$9,AJ$9))</f>
        <v>0.14800522548173506</v>
      </c>
      <c r="AK37">
        <f>IF($G37="s-curve",$E37+($F37-$E37)*$I$2/(1+EXP($I$3*(COUNT($I$9:AK$9)+$I$4))),TREND($E37:$F37,$E$9:$F$9,AK$9))</f>
        <v>0.14851197706994418</v>
      </c>
      <c r="AL37">
        <f>IF($G37="s-curve",$E37+($F37-$E37)*$I$2/(1+EXP($I$3*(COUNT($I$9:AL$9)+$I$4))),TREND($E37:$F37,$E$9:$F$9,AL$9))</f>
        <v>0.14889194762300451</v>
      </c>
    </row>
    <row r="38" spans="1:38" x14ac:dyDescent="0.25">
      <c r="A38" t="s">
        <v>14</v>
      </c>
      <c r="B38" t="s">
        <v>19</v>
      </c>
      <c r="C38" t="s">
        <v>1</v>
      </c>
      <c r="E38">
        <v>0</v>
      </c>
      <c r="F38">
        <v>0</v>
      </c>
      <c r="G38" s="7" t="str">
        <f>IF(E38=F38,"n/a",IF(OR(C38="battery electric vehicle",C38="natural gas vehicle",C38="plugin hybrid vehicle"),"s-curve","linear"))</f>
        <v>n/a</v>
      </c>
      <c r="I38" s="22">
        <f t="shared" si="1"/>
        <v>0</v>
      </c>
      <c r="J38">
        <f>IF($G38="s-curve",$E38+($F38-$E38)*$I$2/(1+EXP($I$3*(COUNT($I$9:J$9)+$I$4))),TREND($E38:$F38,$E$9:$F$9,J$9))</f>
        <v>0</v>
      </c>
      <c r="K38">
        <f>IF($G38="s-curve",$E38+($F38-$E38)*$I$2/(1+EXP($I$3*(COUNT($I$9:K$9)+$I$4))),TREND($E38:$F38,$E$9:$F$9,K$9))</f>
        <v>0</v>
      </c>
      <c r="L38">
        <f>IF($G38="s-curve",$E38+($F38-$E38)*$I$2/(1+EXP($I$3*(COUNT($I$9:L$9)+$I$4))),TREND($E38:$F38,$E$9:$F$9,L$9))</f>
        <v>0</v>
      </c>
      <c r="M38">
        <f>IF($G38="s-curve",$E38+($F38-$E38)*$I$2/(1+EXP($I$3*(COUNT($I$9:M$9)+$I$4))),TREND($E38:$F38,$E$9:$F$9,M$9))</f>
        <v>0</v>
      </c>
      <c r="N38">
        <f>IF($G38="s-curve",$E38+($F38-$E38)*$I$2/(1+EXP($I$3*(COUNT($I$9:N$9)+$I$4))),TREND($E38:$F38,$E$9:$F$9,N$9))</f>
        <v>0</v>
      </c>
      <c r="O38">
        <f>IF($G38="s-curve",$E38+($F38-$E38)*$I$2/(1+EXP($I$3*(COUNT($I$9:O$9)+$I$4))),TREND($E38:$F38,$E$9:$F$9,O$9))</f>
        <v>0</v>
      </c>
      <c r="P38">
        <f>IF($G38="s-curve",$E38+($F38-$E38)*$I$2/(1+EXP($I$3*(COUNT($I$9:P$9)+$I$4))),TREND($E38:$F38,$E$9:$F$9,P$9))</f>
        <v>0</v>
      </c>
      <c r="Q38">
        <f>IF($G38="s-curve",$E38+($F38-$E38)*$I$2/(1+EXP($I$3*(COUNT($I$9:Q$9)+$I$4))),TREND($E38:$F38,$E$9:$F$9,Q$9))</f>
        <v>0</v>
      </c>
      <c r="R38">
        <f>IF($G38="s-curve",$E38+($F38-$E38)*$I$2/(1+EXP($I$3*(COUNT($I$9:R$9)+$I$4))),TREND($E38:$F38,$E$9:$F$9,R$9))</f>
        <v>0</v>
      </c>
      <c r="S38">
        <f>IF($G38="s-curve",$E38+($F38-$E38)*$I$2/(1+EXP($I$3*(COUNT($I$9:S$9)+$I$4))),TREND($E38:$F38,$E$9:$F$9,S$9))</f>
        <v>0</v>
      </c>
      <c r="T38">
        <f>IF($G38="s-curve",$E38+($F38-$E38)*$I$2/(1+EXP($I$3*(COUNT($I$9:T$9)+$I$4))),TREND($E38:$F38,$E$9:$F$9,T$9))</f>
        <v>0</v>
      </c>
      <c r="U38">
        <f>IF($G38="s-curve",$E38+($F38-$E38)*$I$2/(1+EXP($I$3*(COUNT($I$9:U$9)+$I$4))),TREND($E38:$F38,$E$9:$F$9,U$9))</f>
        <v>0</v>
      </c>
      <c r="V38">
        <f>IF($G38="s-curve",$E38+($F38-$E38)*$I$2/(1+EXP($I$3*(COUNT($I$9:V$9)+$I$4))),TREND($E38:$F38,$E$9:$F$9,V$9))</f>
        <v>0</v>
      </c>
      <c r="W38">
        <f>IF($G38="s-curve",$E38+($F38-$E38)*$I$2/(1+EXP($I$3*(COUNT($I$9:W$9)+$I$4))),TREND($E38:$F38,$E$9:$F$9,W$9))</f>
        <v>0</v>
      </c>
      <c r="X38">
        <f>IF($G38="s-curve",$E38+($F38-$E38)*$I$2/(1+EXP($I$3*(COUNT($I$9:X$9)+$I$4))),TREND($E38:$F38,$E$9:$F$9,X$9))</f>
        <v>0</v>
      </c>
      <c r="Y38">
        <f>IF($G38="s-curve",$E38+($F38-$E38)*$I$2/(1+EXP($I$3*(COUNT($I$9:Y$9)+$I$4))),TREND($E38:$F38,$E$9:$F$9,Y$9))</f>
        <v>0</v>
      </c>
      <c r="Z38">
        <f>IF($G38="s-curve",$E38+($F38-$E38)*$I$2/(1+EXP($I$3*(COUNT($I$9:Z$9)+$I$4))),TREND($E38:$F38,$E$9:$F$9,Z$9))</f>
        <v>0</v>
      </c>
      <c r="AA38">
        <f>IF($G38="s-curve",$E38+($F38-$E38)*$I$2/(1+EXP($I$3*(COUNT($I$9:AA$9)+$I$4))),TREND($E38:$F38,$E$9:$F$9,AA$9))</f>
        <v>0</v>
      </c>
      <c r="AB38">
        <f>IF($G38="s-curve",$E38+($F38-$E38)*$I$2/(1+EXP($I$3*(COUNT($I$9:AB$9)+$I$4))),TREND($E38:$F38,$E$9:$F$9,AB$9))</f>
        <v>0</v>
      </c>
      <c r="AC38">
        <f>IF($G38="s-curve",$E38+($F38-$E38)*$I$2/(1+EXP($I$3*(COUNT($I$9:AC$9)+$I$4))),TREND($E38:$F38,$E$9:$F$9,AC$9))</f>
        <v>0</v>
      </c>
      <c r="AD38">
        <f>IF($G38="s-curve",$E38+($F38-$E38)*$I$2/(1+EXP($I$3*(COUNT($I$9:AD$9)+$I$4))),TREND($E38:$F38,$E$9:$F$9,AD$9))</f>
        <v>0</v>
      </c>
      <c r="AE38">
        <f>IF($G38="s-curve",$E38+($F38-$E38)*$I$2/(1+EXP($I$3*(COUNT($I$9:AE$9)+$I$4))),TREND($E38:$F38,$E$9:$F$9,AE$9))</f>
        <v>0</v>
      </c>
      <c r="AF38">
        <f>IF($G38="s-curve",$E38+($F38-$E38)*$I$2/(1+EXP($I$3*(COUNT($I$9:AF$9)+$I$4))),TREND($E38:$F38,$E$9:$F$9,AF$9))</f>
        <v>0</v>
      </c>
      <c r="AG38">
        <f>IF($G38="s-curve",$E38+($F38-$E38)*$I$2/(1+EXP($I$3*(COUNT($I$9:AG$9)+$I$4))),TREND($E38:$F38,$E$9:$F$9,AG$9))</f>
        <v>0</v>
      </c>
      <c r="AH38">
        <f>IF($G38="s-curve",$E38+($F38-$E38)*$I$2/(1+EXP($I$3*(COUNT($I$9:AH$9)+$I$4))),TREND($E38:$F38,$E$9:$F$9,AH$9))</f>
        <v>0</v>
      </c>
      <c r="AI38">
        <f>IF($G38="s-curve",$E38+($F38-$E38)*$I$2/(1+EXP($I$3*(COUNT($I$9:AI$9)+$I$4))),TREND($E38:$F38,$E$9:$F$9,AI$9))</f>
        <v>0</v>
      </c>
      <c r="AJ38">
        <f>IF($G38="s-curve",$E38+($F38-$E38)*$I$2/(1+EXP($I$3*(COUNT($I$9:AJ$9)+$I$4))),TREND($E38:$F38,$E$9:$F$9,AJ$9))</f>
        <v>0</v>
      </c>
      <c r="AK38">
        <f>IF($G38="s-curve",$E38+($F38-$E38)*$I$2/(1+EXP($I$3*(COUNT($I$9:AK$9)+$I$4))),TREND($E38:$F38,$E$9:$F$9,AK$9))</f>
        <v>0</v>
      </c>
      <c r="AL38">
        <f>IF($G38="s-curve",$E38+($F38-$E38)*$I$2/(1+EXP($I$3*(COUNT($I$9:AL$9)+$I$4))),TREND($E38:$F38,$E$9:$F$9,AL$9))</f>
        <v>0</v>
      </c>
    </row>
    <row r="39" spans="1:38" x14ac:dyDescent="0.25">
      <c r="C39" t="s">
        <v>2</v>
      </c>
      <c r="E39">
        <v>0</v>
      </c>
      <c r="F39">
        <v>0</v>
      </c>
      <c r="G39" s="7" t="str">
        <f>IF(E39=F39,"n/a",IF(OR(C39="battery electric vehicle",C39="natural gas vehicle",C39="plugin hybrid vehicle"),"s-curve","linear"))</f>
        <v>n/a</v>
      </c>
      <c r="I39" s="22">
        <f t="shared" si="1"/>
        <v>0</v>
      </c>
      <c r="J39">
        <f>IF($G39="s-curve",$E39+($F39-$E39)*$I$2/(1+EXP($I$3*(COUNT($I$9:J$9)+$I$4))),TREND($E39:$F39,$E$9:$F$9,J$9))</f>
        <v>0</v>
      </c>
      <c r="K39">
        <f>IF($G39="s-curve",$E39+($F39-$E39)*$I$2/(1+EXP($I$3*(COUNT($I$9:K$9)+$I$4))),TREND($E39:$F39,$E$9:$F$9,K$9))</f>
        <v>0</v>
      </c>
      <c r="L39">
        <f>IF($G39="s-curve",$E39+($F39-$E39)*$I$2/(1+EXP($I$3*(COUNT($I$9:L$9)+$I$4))),TREND($E39:$F39,$E$9:$F$9,L$9))</f>
        <v>0</v>
      </c>
      <c r="M39">
        <f>IF($G39="s-curve",$E39+($F39-$E39)*$I$2/(1+EXP($I$3*(COUNT($I$9:M$9)+$I$4))),TREND($E39:$F39,$E$9:$F$9,M$9))</f>
        <v>0</v>
      </c>
      <c r="N39">
        <f>IF($G39="s-curve",$E39+($F39-$E39)*$I$2/(1+EXP($I$3*(COUNT($I$9:N$9)+$I$4))),TREND($E39:$F39,$E$9:$F$9,N$9))</f>
        <v>0</v>
      </c>
      <c r="O39">
        <f>IF($G39="s-curve",$E39+($F39-$E39)*$I$2/(1+EXP($I$3*(COUNT($I$9:O$9)+$I$4))),TREND($E39:$F39,$E$9:$F$9,O$9))</f>
        <v>0</v>
      </c>
      <c r="P39">
        <f>IF($G39="s-curve",$E39+($F39-$E39)*$I$2/(1+EXP($I$3*(COUNT($I$9:P$9)+$I$4))),TREND($E39:$F39,$E$9:$F$9,P$9))</f>
        <v>0</v>
      </c>
      <c r="Q39">
        <f>IF($G39="s-curve",$E39+($F39-$E39)*$I$2/(1+EXP($I$3*(COUNT($I$9:Q$9)+$I$4))),TREND($E39:$F39,$E$9:$F$9,Q$9))</f>
        <v>0</v>
      </c>
      <c r="R39">
        <f>IF($G39="s-curve",$E39+($F39-$E39)*$I$2/(1+EXP($I$3*(COUNT($I$9:R$9)+$I$4))),TREND($E39:$F39,$E$9:$F$9,R$9))</f>
        <v>0</v>
      </c>
      <c r="S39">
        <f>IF($G39="s-curve",$E39+($F39-$E39)*$I$2/(1+EXP($I$3*(COUNT($I$9:S$9)+$I$4))),TREND($E39:$F39,$E$9:$F$9,S$9))</f>
        <v>0</v>
      </c>
      <c r="T39">
        <f>IF($G39="s-curve",$E39+($F39-$E39)*$I$2/(1+EXP($I$3*(COUNT($I$9:T$9)+$I$4))),TREND($E39:$F39,$E$9:$F$9,T$9))</f>
        <v>0</v>
      </c>
      <c r="U39">
        <f>IF($G39="s-curve",$E39+($F39-$E39)*$I$2/(1+EXP($I$3*(COUNT($I$9:U$9)+$I$4))),TREND($E39:$F39,$E$9:$F$9,U$9))</f>
        <v>0</v>
      </c>
      <c r="V39">
        <f>IF($G39="s-curve",$E39+($F39-$E39)*$I$2/(1+EXP($I$3*(COUNT($I$9:V$9)+$I$4))),TREND($E39:$F39,$E$9:$F$9,V$9))</f>
        <v>0</v>
      </c>
      <c r="W39">
        <f>IF($G39="s-curve",$E39+($F39-$E39)*$I$2/(1+EXP($I$3*(COUNT($I$9:W$9)+$I$4))),TREND($E39:$F39,$E$9:$F$9,W$9))</f>
        <v>0</v>
      </c>
      <c r="X39">
        <f>IF($G39="s-curve",$E39+($F39-$E39)*$I$2/(1+EXP($I$3*(COUNT($I$9:X$9)+$I$4))),TREND($E39:$F39,$E$9:$F$9,X$9))</f>
        <v>0</v>
      </c>
      <c r="Y39">
        <f>IF($G39="s-curve",$E39+($F39-$E39)*$I$2/(1+EXP($I$3*(COUNT($I$9:Y$9)+$I$4))),TREND($E39:$F39,$E$9:$F$9,Y$9))</f>
        <v>0</v>
      </c>
      <c r="Z39">
        <f>IF($G39="s-curve",$E39+($F39-$E39)*$I$2/(1+EXP($I$3*(COUNT($I$9:Z$9)+$I$4))),TREND($E39:$F39,$E$9:$F$9,Z$9))</f>
        <v>0</v>
      </c>
      <c r="AA39">
        <f>IF($G39="s-curve",$E39+($F39-$E39)*$I$2/(1+EXP($I$3*(COUNT($I$9:AA$9)+$I$4))),TREND($E39:$F39,$E$9:$F$9,AA$9))</f>
        <v>0</v>
      </c>
      <c r="AB39">
        <f>IF($G39="s-curve",$E39+($F39-$E39)*$I$2/(1+EXP($I$3*(COUNT($I$9:AB$9)+$I$4))),TREND($E39:$F39,$E$9:$F$9,AB$9))</f>
        <v>0</v>
      </c>
      <c r="AC39">
        <f>IF($G39="s-curve",$E39+($F39-$E39)*$I$2/(1+EXP($I$3*(COUNT($I$9:AC$9)+$I$4))),TREND($E39:$F39,$E$9:$F$9,AC$9))</f>
        <v>0</v>
      </c>
      <c r="AD39">
        <f>IF($G39="s-curve",$E39+($F39-$E39)*$I$2/(1+EXP($I$3*(COUNT($I$9:AD$9)+$I$4))),TREND($E39:$F39,$E$9:$F$9,AD$9))</f>
        <v>0</v>
      </c>
      <c r="AE39">
        <f>IF($G39="s-curve",$E39+($F39-$E39)*$I$2/(1+EXP($I$3*(COUNT($I$9:AE$9)+$I$4))),TREND($E39:$F39,$E$9:$F$9,AE$9))</f>
        <v>0</v>
      </c>
      <c r="AF39">
        <f>IF($G39="s-curve",$E39+($F39-$E39)*$I$2/(1+EXP($I$3*(COUNT($I$9:AF$9)+$I$4))),TREND($E39:$F39,$E$9:$F$9,AF$9))</f>
        <v>0</v>
      </c>
      <c r="AG39">
        <f>IF($G39="s-curve",$E39+($F39-$E39)*$I$2/(1+EXP($I$3*(COUNT($I$9:AG$9)+$I$4))),TREND($E39:$F39,$E$9:$F$9,AG$9))</f>
        <v>0</v>
      </c>
      <c r="AH39">
        <f>IF($G39="s-curve",$E39+($F39-$E39)*$I$2/(1+EXP($I$3*(COUNT($I$9:AH$9)+$I$4))),TREND($E39:$F39,$E$9:$F$9,AH$9))</f>
        <v>0</v>
      </c>
      <c r="AI39">
        <f>IF($G39="s-curve",$E39+($F39-$E39)*$I$2/(1+EXP($I$3*(COUNT($I$9:AI$9)+$I$4))),TREND($E39:$F39,$E$9:$F$9,AI$9))</f>
        <v>0</v>
      </c>
      <c r="AJ39">
        <f>IF($G39="s-curve",$E39+($F39-$E39)*$I$2/(1+EXP($I$3*(COUNT($I$9:AJ$9)+$I$4))),TREND($E39:$F39,$E$9:$F$9,AJ$9))</f>
        <v>0</v>
      </c>
      <c r="AK39">
        <f>IF($G39="s-curve",$E39+($F39-$E39)*$I$2/(1+EXP($I$3*(COUNT($I$9:AK$9)+$I$4))),TREND($E39:$F39,$E$9:$F$9,AK$9))</f>
        <v>0</v>
      </c>
      <c r="AL39">
        <f>IF($G39="s-curve",$E39+($F39-$E39)*$I$2/(1+EXP($I$3*(COUNT($I$9:AL$9)+$I$4))),TREND($E39:$F39,$E$9:$F$9,AL$9))</f>
        <v>0</v>
      </c>
    </row>
    <row r="40" spans="1:38" x14ac:dyDescent="0.25">
      <c r="C40" t="s">
        <v>3</v>
      </c>
      <c r="E40">
        <v>0</v>
      </c>
      <c r="F40">
        <v>0</v>
      </c>
      <c r="G40" s="7" t="str">
        <f>IF(E40=F40,"n/a",IF(OR(C40="battery electric vehicle",C40="natural gas vehicle",C40="plugin hybrid vehicle"),"s-curve","linear"))</f>
        <v>n/a</v>
      </c>
      <c r="I40" s="22">
        <f t="shared" si="1"/>
        <v>0</v>
      </c>
      <c r="J40">
        <f>IF($G40="s-curve",$E40+($F40-$E40)*$I$2/(1+EXP($I$3*(COUNT($I$9:J$9)+$I$4))),TREND($E40:$F40,$E$9:$F$9,J$9))</f>
        <v>0</v>
      </c>
      <c r="K40">
        <f>IF($G40="s-curve",$E40+($F40-$E40)*$I$2/(1+EXP($I$3*(COUNT($I$9:K$9)+$I$4))),TREND($E40:$F40,$E$9:$F$9,K$9))</f>
        <v>0</v>
      </c>
      <c r="L40">
        <f>IF($G40="s-curve",$E40+($F40-$E40)*$I$2/(1+EXP($I$3*(COUNT($I$9:L$9)+$I$4))),TREND($E40:$F40,$E$9:$F$9,L$9))</f>
        <v>0</v>
      </c>
      <c r="M40">
        <f>IF($G40="s-curve",$E40+($F40-$E40)*$I$2/(1+EXP($I$3*(COUNT($I$9:M$9)+$I$4))),TREND($E40:$F40,$E$9:$F$9,M$9))</f>
        <v>0</v>
      </c>
      <c r="N40">
        <f>IF($G40="s-curve",$E40+($F40-$E40)*$I$2/(1+EXP($I$3*(COUNT($I$9:N$9)+$I$4))),TREND($E40:$F40,$E$9:$F$9,N$9))</f>
        <v>0</v>
      </c>
      <c r="O40">
        <f>IF($G40="s-curve",$E40+($F40-$E40)*$I$2/(1+EXP($I$3*(COUNT($I$9:O$9)+$I$4))),TREND($E40:$F40,$E$9:$F$9,O$9))</f>
        <v>0</v>
      </c>
      <c r="P40">
        <f>IF($G40="s-curve",$E40+($F40-$E40)*$I$2/(1+EXP($I$3*(COUNT($I$9:P$9)+$I$4))),TREND($E40:$F40,$E$9:$F$9,P$9))</f>
        <v>0</v>
      </c>
      <c r="Q40">
        <f>IF($G40="s-curve",$E40+($F40-$E40)*$I$2/(1+EXP($I$3*(COUNT($I$9:Q$9)+$I$4))),TREND($E40:$F40,$E$9:$F$9,Q$9))</f>
        <v>0</v>
      </c>
      <c r="R40">
        <f>IF($G40="s-curve",$E40+($F40-$E40)*$I$2/(1+EXP($I$3*(COUNT($I$9:R$9)+$I$4))),TREND($E40:$F40,$E$9:$F$9,R$9))</f>
        <v>0</v>
      </c>
      <c r="S40">
        <f>IF($G40="s-curve",$E40+($F40-$E40)*$I$2/(1+EXP($I$3*(COUNT($I$9:S$9)+$I$4))),TREND($E40:$F40,$E$9:$F$9,S$9))</f>
        <v>0</v>
      </c>
      <c r="T40">
        <f>IF($G40="s-curve",$E40+($F40-$E40)*$I$2/(1+EXP($I$3*(COUNT($I$9:T$9)+$I$4))),TREND($E40:$F40,$E$9:$F$9,T$9))</f>
        <v>0</v>
      </c>
      <c r="U40">
        <f>IF($G40="s-curve",$E40+($F40-$E40)*$I$2/(1+EXP($I$3*(COUNT($I$9:U$9)+$I$4))),TREND($E40:$F40,$E$9:$F$9,U$9))</f>
        <v>0</v>
      </c>
      <c r="V40">
        <f>IF($G40="s-curve",$E40+($F40-$E40)*$I$2/(1+EXP($I$3*(COUNT($I$9:V$9)+$I$4))),TREND($E40:$F40,$E$9:$F$9,V$9))</f>
        <v>0</v>
      </c>
      <c r="W40">
        <f>IF($G40="s-curve",$E40+($F40-$E40)*$I$2/(1+EXP($I$3*(COUNT($I$9:W$9)+$I$4))),TREND($E40:$F40,$E$9:$F$9,W$9))</f>
        <v>0</v>
      </c>
      <c r="X40">
        <f>IF($G40="s-curve",$E40+($F40-$E40)*$I$2/(1+EXP($I$3*(COUNT($I$9:X$9)+$I$4))),TREND($E40:$F40,$E$9:$F$9,X$9))</f>
        <v>0</v>
      </c>
      <c r="Y40">
        <f>IF($G40="s-curve",$E40+($F40-$E40)*$I$2/(1+EXP($I$3*(COUNT($I$9:Y$9)+$I$4))),TREND($E40:$F40,$E$9:$F$9,Y$9))</f>
        <v>0</v>
      </c>
      <c r="Z40">
        <f>IF($G40="s-curve",$E40+($F40-$E40)*$I$2/(1+EXP($I$3*(COUNT($I$9:Z$9)+$I$4))),TREND($E40:$F40,$E$9:$F$9,Z$9))</f>
        <v>0</v>
      </c>
      <c r="AA40">
        <f>IF($G40="s-curve",$E40+($F40-$E40)*$I$2/(1+EXP($I$3*(COUNT($I$9:AA$9)+$I$4))),TREND($E40:$F40,$E$9:$F$9,AA$9))</f>
        <v>0</v>
      </c>
      <c r="AB40">
        <f>IF($G40="s-curve",$E40+($F40-$E40)*$I$2/(1+EXP($I$3*(COUNT($I$9:AB$9)+$I$4))),TREND($E40:$F40,$E$9:$F$9,AB$9))</f>
        <v>0</v>
      </c>
      <c r="AC40">
        <f>IF($G40="s-curve",$E40+($F40-$E40)*$I$2/(1+EXP($I$3*(COUNT($I$9:AC$9)+$I$4))),TREND($E40:$F40,$E$9:$F$9,AC$9))</f>
        <v>0</v>
      </c>
      <c r="AD40">
        <f>IF($G40="s-curve",$E40+($F40-$E40)*$I$2/(1+EXP($I$3*(COUNT($I$9:AD$9)+$I$4))),TREND($E40:$F40,$E$9:$F$9,AD$9))</f>
        <v>0</v>
      </c>
      <c r="AE40">
        <f>IF($G40="s-curve",$E40+($F40-$E40)*$I$2/(1+EXP($I$3*(COUNT($I$9:AE$9)+$I$4))),TREND($E40:$F40,$E$9:$F$9,AE$9))</f>
        <v>0</v>
      </c>
      <c r="AF40">
        <f>IF($G40="s-curve",$E40+($F40-$E40)*$I$2/(1+EXP($I$3*(COUNT($I$9:AF$9)+$I$4))),TREND($E40:$F40,$E$9:$F$9,AF$9))</f>
        <v>0</v>
      </c>
      <c r="AG40">
        <f>IF($G40="s-curve",$E40+($F40-$E40)*$I$2/(1+EXP($I$3*(COUNT($I$9:AG$9)+$I$4))),TREND($E40:$F40,$E$9:$F$9,AG$9))</f>
        <v>0</v>
      </c>
      <c r="AH40">
        <f>IF($G40="s-curve",$E40+($F40-$E40)*$I$2/(1+EXP($I$3*(COUNT($I$9:AH$9)+$I$4))),TREND($E40:$F40,$E$9:$F$9,AH$9))</f>
        <v>0</v>
      </c>
      <c r="AI40">
        <f>IF($G40="s-curve",$E40+($F40-$E40)*$I$2/(1+EXP($I$3*(COUNT($I$9:AI$9)+$I$4))),TREND($E40:$F40,$E$9:$F$9,AI$9))</f>
        <v>0</v>
      </c>
      <c r="AJ40">
        <f>IF($G40="s-curve",$E40+($F40-$E40)*$I$2/(1+EXP($I$3*(COUNT($I$9:AJ$9)+$I$4))),TREND($E40:$F40,$E$9:$F$9,AJ$9))</f>
        <v>0</v>
      </c>
      <c r="AK40">
        <f>IF($G40="s-curve",$E40+($F40-$E40)*$I$2/(1+EXP($I$3*(COUNT($I$9:AK$9)+$I$4))),TREND($E40:$F40,$E$9:$F$9,AK$9))</f>
        <v>0</v>
      </c>
      <c r="AL40">
        <f>IF($G40="s-curve",$E40+($F40-$E40)*$I$2/(1+EXP($I$3*(COUNT($I$9:AL$9)+$I$4))),TREND($E40:$F40,$E$9:$F$9,AL$9))</f>
        <v>0</v>
      </c>
    </row>
    <row r="41" spans="1:38" x14ac:dyDescent="0.25">
      <c r="C41" t="s">
        <v>4</v>
      </c>
      <c r="E41">
        <v>1</v>
      </c>
      <c r="F41">
        <v>1</v>
      </c>
      <c r="G41" s="7" t="str">
        <f>IF(E41=F41,"n/a",IF(OR(C41="battery electric vehicle",C41="natural gas vehicle",C41="plugin hybrid vehicle"),"s-curve","linear"))</f>
        <v>n/a</v>
      </c>
      <c r="I41" s="22">
        <f t="shared" ref="I41:I72" si="2">E41</f>
        <v>1</v>
      </c>
      <c r="J41">
        <f>IF($G41="s-curve",$E41+($F41-$E41)*$I$2/(1+EXP($I$3*(COUNT($I$9:J$9)+$I$4))),TREND($E41:$F41,$E$9:$F$9,J$9))</f>
        <v>1</v>
      </c>
      <c r="K41">
        <f>IF($G41="s-curve",$E41+($F41-$E41)*$I$2/(1+EXP($I$3*(COUNT($I$9:K$9)+$I$4))),TREND($E41:$F41,$E$9:$F$9,K$9))</f>
        <v>1</v>
      </c>
      <c r="L41">
        <f>IF($G41="s-curve",$E41+($F41-$E41)*$I$2/(1+EXP($I$3*(COUNT($I$9:L$9)+$I$4))),TREND($E41:$F41,$E$9:$F$9,L$9))</f>
        <v>1</v>
      </c>
      <c r="M41">
        <f>IF($G41="s-curve",$E41+($F41-$E41)*$I$2/(1+EXP($I$3*(COUNT($I$9:M$9)+$I$4))),TREND($E41:$F41,$E$9:$F$9,M$9))</f>
        <v>1</v>
      </c>
      <c r="N41">
        <f>IF($G41="s-curve",$E41+($F41-$E41)*$I$2/(1+EXP($I$3*(COUNT($I$9:N$9)+$I$4))),TREND($E41:$F41,$E$9:$F$9,N$9))</f>
        <v>1</v>
      </c>
      <c r="O41">
        <f>IF($G41="s-curve",$E41+($F41-$E41)*$I$2/(1+EXP($I$3*(COUNT($I$9:O$9)+$I$4))),TREND($E41:$F41,$E$9:$F$9,O$9))</f>
        <v>1</v>
      </c>
      <c r="P41">
        <f>IF($G41="s-curve",$E41+($F41-$E41)*$I$2/(1+EXP($I$3*(COUNT($I$9:P$9)+$I$4))),TREND($E41:$F41,$E$9:$F$9,P$9))</f>
        <v>1</v>
      </c>
      <c r="Q41">
        <f>IF($G41="s-curve",$E41+($F41-$E41)*$I$2/(1+EXP($I$3*(COUNT($I$9:Q$9)+$I$4))),TREND($E41:$F41,$E$9:$F$9,Q$9))</f>
        <v>1</v>
      </c>
      <c r="R41">
        <f>IF($G41="s-curve",$E41+($F41-$E41)*$I$2/(1+EXP($I$3*(COUNT($I$9:R$9)+$I$4))),TREND($E41:$F41,$E$9:$F$9,R$9))</f>
        <v>1</v>
      </c>
      <c r="S41">
        <f>IF($G41="s-curve",$E41+($F41-$E41)*$I$2/(1+EXP($I$3*(COUNT($I$9:S$9)+$I$4))),TREND($E41:$F41,$E$9:$F$9,S$9))</f>
        <v>1</v>
      </c>
      <c r="T41">
        <f>IF($G41="s-curve",$E41+($F41-$E41)*$I$2/(1+EXP($I$3*(COUNT($I$9:T$9)+$I$4))),TREND($E41:$F41,$E$9:$F$9,T$9))</f>
        <v>1</v>
      </c>
      <c r="U41">
        <f>IF($G41="s-curve",$E41+($F41-$E41)*$I$2/(1+EXP($I$3*(COUNT($I$9:U$9)+$I$4))),TREND($E41:$F41,$E$9:$F$9,U$9))</f>
        <v>1</v>
      </c>
      <c r="V41">
        <f>IF($G41="s-curve",$E41+($F41-$E41)*$I$2/(1+EXP($I$3*(COUNT($I$9:V$9)+$I$4))),TREND($E41:$F41,$E$9:$F$9,V$9))</f>
        <v>1</v>
      </c>
      <c r="W41">
        <f>IF($G41="s-curve",$E41+($F41-$E41)*$I$2/(1+EXP($I$3*(COUNT($I$9:W$9)+$I$4))),TREND($E41:$F41,$E$9:$F$9,W$9))</f>
        <v>1</v>
      </c>
      <c r="X41">
        <f>IF($G41="s-curve",$E41+($F41-$E41)*$I$2/(1+EXP($I$3*(COUNT($I$9:X$9)+$I$4))),TREND($E41:$F41,$E$9:$F$9,X$9))</f>
        <v>1</v>
      </c>
      <c r="Y41">
        <f>IF($G41="s-curve",$E41+($F41-$E41)*$I$2/(1+EXP($I$3*(COUNT($I$9:Y$9)+$I$4))),TREND($E41:$F41,$E$9:$F$9,Y$9))</f>
        <v>1</v>
      </c>
      <c r="Z41">
        <f>IF($G41="s-curve",$E41+($F41-$E41)*$I$2/(1+EXP($I$3*(COUNT($I$9:Z$9)+$I$4))),TREND($E41:$F41,$E$9:$F$9,Z$9))</f>
        <v>1</v>
      </c>
      <c r="AA41">
        <f>IF($G41="s-curve",$E41+($F41-$E41)*$I$2/(1+EXP($I$3*(COUNT($I$9:AA$9)+$I$4))),TREND($E41:$F41,$E$9:$F$9,AA$9))</f>
        <v>1</v>
      </c>
      <c r="AB41">
        <f>IF($G41="s-curve",$E41+($F41-$E41)*$I$2/(1+EXP($I$3*(COUNT($I$9:AB$9)+$I$4))),TREND($E41:$F41,$E$9:$F$9,AB$9))</f>
        <v>1</v>
      </c>
      <c r="AC41">
        <f>IF($G41="s-curve",$E41+($F41-$E41)*$I$2/(1+EXP($I$3*(COUNT($I$9:AC$9)+$I$4))),TREND($E41:$F41,$E$9:$F$9,AC$9))</f>
        <v>1</v>
      </c>
      <c r="AD41">
        <f>IF($G41="s-curve",$E41+($F41-$E41)*$I$2/(1+EXP($I$3*(COUNT($I$9:AD$9)+$I$4))),TREND($E41:$F41,$E$9:$F$9,AD$9))</f>
        <v>1</v>
      </c>
      <c r="AE41">
        <f>IF($G41="s-curve",$E41+($F41-$E41)*$I$2/(1+EXP($I$3*(COUNT($I$9:AE$9)+$I$4))),TREND($E41:$F41,$E$9:$F$9,AE$9))</f>
        <v>1</v>
      </c>
      <c r="AF41">
        <f>IF($G41="s-curve",$E41+($F41-$E41)*$I$2/(1+EXP($I$3*(COUNT($I$9:AF$9)+$I$4))),TREND($E41:$F41,$E$9:$F$9,AF$9))</f>
        <v>1</v>
      </c>
      <c r="AG41">
        <f>IF($G41="s-curve",$E41+($F41-$E41)*$I$2/(1+EXP($I$3*(COUNT($I$9:AG$9)+$I$4))),TREND($E41:$F41,$E$9:$F$9,AG$9))</f>
        <v>1</v>
      </c>
      <c r="AH41">
        <f>IF($G41="s-curve",$E41+($F41-$E41)*$I$2/(1+EXP($I$3*(COUNT($I$9:AH$9)+$I$4))),TREND($E41:$F41,$E$9:$F$9,AH$9))</f>
        <v>1</v>
      </c>
      <c r="AI41">
        <f>IF($G41="s-curve",$E41+($F41-$E41)*$I$2/(1+EXP($I$3*(COUNT($I$9:AI$9)+$I$4))),TREND($E41:$F41,$E$9:$F$9,AI$9))</f>
        <v>1</v>
      </c>
      <c r="AJ41">
        <f>IF($G41="s-curve",$E41+($F41-$E41)*$I$2/(1+EXP($I$3*(COUNT($I$9:AJ$9)+$I$4))),TREND($E41:$F41,$E$9:$F$9,AJ$9))</f>
        <v>1</v>
      </c>
      <c r="AK41">
        <f>IF($G41="s-curve",$E41+($F41-$E41)*$I$2/(1+EXP($I$3*(COUNT($I$9:AK$9)+$I$4))),TREND($E41:$F41,$E$9:$F$9,AK$9))</f>
        <v>1</v>
      </c>
      <c r="AL41">
        <f>IF($G41="s-curve",$E41+($F41-$E41)*$I$2/(1+EXP($I$3*(COUNT($I$9:AL$9)+$I$4))),TREND($E41:$F41,$E$9:$F$9,AL$9))</f>
        <v>1</v>
      </c>
    </row>
    <row r="42" spans="1:38" x14ac:dyDescent="0.25">
      <c r="C42" t="s">
        <v>5</v>
      </c>
      <c r="E42">
        <v>0</v>
      </c>
      <c r="F42">
        <v>0</v>
      </c>
      <c r="G42" s="7" t="str">
        <f>IF(E42=F42,"n/a",IF(OR(C42="battery electric vehicle",C42="natural gas vehicle",C42="plugin hybrid vehicle"),"s-curve","linear"))</f>
        <v>n/a</v>
      </c>
      <c r="I42" s="22">
        <f t="shared" si="2"/>
        <v>0</v>
      </c>
      <c r="J42">
        <f>IF($G42="s-curve",$E42+($F42-$E42)*$I$2/(1+EXP($I$3*(COUNT($I$9:J$9)+$I$4))),TREND($E42:$F42,$E$9:$F$9,J$9))</f>
        <v>0</v>
      </c>
      <c r="K42">
        <f>IF($G42="s-curve",$E42+($F42-$E42)*$I$2/(1+EXP($I$3*(COUNT($I$9:K$9)+$I$4))),TREND($E42:$F42,$E$9:$F$9,K$9))</f>
        <v>0</v>
      </c>
      <c r="L42">
        <f>IF($G42="s-curve",$E42+($F42-$E42)*$I$2/(1+EXP($I$3*(COUNT($I$9:L$9)+$I$4))),TREND($E42:$F42,$E$9:$F$9,L$9))</f>
        <v>0</v>
      </c>
      <c r="M42">
        <f>IF($G42="s-curve",$E42+($F42-$E42)*$I$2/(1+EXP($I$3*(COUNT($I$9:M$9)+$I$4))),TREND($E42:$F42,$E$9:$F$9,M$9))</f>
        <v>0</v>
      </c>
      <c r="N42">
        <f>IF($G42="s-curve",$E42+($F42-$E42)*$I$2/(1+EXP($I$3*(COUNT($I$9:N$9)+$I$4))),TREND($E42:$F42,$E$9:$F$9,N$9))</f>
        <v>0</v>
      </c>
      <c r="O42">
        <f>IF($G42="s-curve",$E42+($F42-$E42)*$I$2/(1+EXP($I$3*(COUNT($I$9:O$9)+$I$4))),TREND($E42:$F42,$E$9:$F$9,O$9))</f>
        <v>0</v>
      </c>
      <c r="P42">
        <f>IF($G42="s-curve",$E42+($F42-$E42)*$I$2/(1+EXP($I$3*(COUNT($I$9:P$9)+$I$4))),TREND($E42:$F42,$E$9:$F$9,P$9))</f>
        <v>0</v>
      </c>
      <c r="Q42">
        <f>IF($G42="s-curve",$E42+($F42-$E42)*$I$2/(1+EXP($I$3*(COUNT($I$9:Q$9)+$I$4))),TREND($E42:$F42,$E$9:$F$9,Q$9))</f>
        <v>0</v>
      </c>
      <c r="R42">
        <f>IF($G42="s-curve",$E42+($F42-$E42)*$I$2/(1+EXP($I$3*(COUNT($I$9:R$9)+$I$4))),TREND($E42:$F42,$E$9:$F$9,R$9))</f>
        <v>0</v>
      </c>
      <c r="S42">
        <f>IF($G42="s-curve",$E42+($F42-$E42)*$I$2/(1+EXP($I$3*(COUNT($I$9:S$9)+$I$4))),TREND($E42:$F42,$E$9:$F$9,S$9))</f>
        <v>0</v>
      </c>
      <c r="T42">
        <f>IF($G42="s-curve",$E42+($F42-$E42)*$I$2/(1+EXP($I$3*(COUNT($I$9:T$9)+$I$4))),TREND($E42:$F42,$E$9:$F$9,T$9))</f>
        <v>0</v>
      </c>
      <c r="U42">
        <f>IF($G42="s-curve",$E42+($F42-$E42)*$I$2/(1+EXP($I$3*(COUNT($I$9:U$9)+$I$4))),TREND($E42:$F42,$E$9:$F$9,U$9))</f>
        <v>0</v>
      </c>
      <c r="V42">
        <f>IF($G42="s-curve",$E42+($F42-$E42)*$I$2/(1+EXP($I$3*(COUNT($I$9:V$9)+$I$4))),TREND($E42:$F42,$E$9:$F$9,V$9))</f>
        <v>0</v>
      </c>
      <c r="W42">
        <f>IF($G42="s-curve",$E42+($F42-$E42)*$I$2/(1+EXP($I$3*(COUNT($I$9:W$9)+$I$4))),TREND($E42:$F42,$E$9:$F$9,W$9))</f>
        <v>0</v>
      </c>
      <c r="X42">
        <f>IF($G42="s-curve",$E42+($F42-$E42)*$I$2/(1+EXP($I$3*(COUNT($I$9:X$9)+$I$4))),TREND($E42:$F42,$E$9:$F$9,X$9))</f>
        <v>0</v>
      </c>
      <c r="Y42">
        <f>IF($G42="s-curve",$E42+($F42-$E42)*$I$2/(1+EXP($I$3*(COUNT($I$9:Y$9)+$I$4))),TREND($E42:$F42,$E$9:$F$9,Y$9))</f>
        <v>0</v>
      </c>
      <c r="Z42">
        <f>IF($G42="s-curve",$E42+($F42-$E42)*$I$2/(1+EXP($I$3*(COUNT($I$9:Z$9)+$I$4))),TREND($E42:$F42,$E$9:$F$9,Z$9))</f>
        <v>0</v>
      </c>
      <c r="AA42">
        <f>IF($G42="s-curve",$E42+($F42-$E42)*$I$2/(1+EXP($I$3*(COUNT($I$9:AA$9)+$I$4))),TREND($E42:$F42,$E$9:$F$9,AA$9))</f>
        <v>0</v>
      </c>
      <c r="AB42">
        <f>IF($G42="s-curve",$E42+($F42-$E42)*$I$2/(1+EXP($I$3*(COUNT($I$9:AB$9)+$I$4))),TREND($E42:$F42,$E$9:$F$9,AB$9))</f>
        <v>0</v>
      </c>
      <c r="AC42">
        <f>IF($G42="s-curve",$E42+($F42-$E42)*$I$2/(1+EXP($I$3*(COUNT($I$9:AC$9)+$I$4))),TREND($E42:$F42,$E$9:$F$9,AC$9))</f>
        <v>0</v>
      </c>
      <c r="AD42">
        <f>IF($G42="s-curve",$E42+($F42-$E42)*$I$2/(1+EXP($I$3*(COUNT($I$9:AD$9)+$I$4))),TREND($E42:$F42,$E$9:$F$9,AD$9))</f>
        <v>0</v>
      </c>
      <c r="AE42">
        <f>IF($G42="s-curve",$E42+($F42-$E42)*$I$2/(1+EXP($I$3*(COUNT($I$9:AE$9)+$I$4))),TREND($E42:$F42,$E$9:$F$9,AE$9))</f>
        <v>0</v>
      </c>
      <c r="AF42">
        <f>IF($G42="s-curve",$E42+($F42-$E42)*$I$2/(1+EXP($I$3*(COUNT($I$9:AF$9)+$I$4))),TREND($E42:$F42,$E$9:$F$9,AF$9))</f>
        <v>0</v>
      </c>
      <c r="AG42">
        <f>IF($G42="s-curve",$E42+($F42-$E42)*$I$2/(1+EXP($I$3*(COUNT($I$9:AG$9)+$I$4))),TREND($E42:$F42,$E$9:$F$9,AG$9))</f>
        <v>0</v>
      </c>
      <c r="AH42">
        <f>IF($G42="s-curve",$E42+($F42-$E42)*$I$2/(1+EXP($I$3*(COUNT($I$9:AH$9)+$I$4))),TREND($E42:$F42,$E$9:$F$9,AH$9))</f>
        <v>0</v>
      </c>
      <c r="AI42">
        <f>IF($G42="s-curve",$E42+($F42-$E42)*$I$2/(1+EXP($I$3*(COUNT($I$9:AI$9)+$I$4))),TREND($E42:$F42,$E$9:$F$9,AI$9))</f>
        <v>0</v>
      </c>
      <c r="AJ42">
        <f>IF($G42="s-curve",$E42+($F42-$E42)*$I$2/(1+EXP($I$3*(COUNT($I$9:AJ$9)+$I$4))),TREND($E42:$F42,$E$9:$F$9,AJ$9))</f>
        <v>0</v>
      </c>
      <c r="AK42">
        <f>IF($G42="s-curve",$E42+($F42-$E42)*$I$2/(1+EXP($I$3*(COUNT($I$9:AK$9)+$I$4))),TREND($E42:$F42,$E$9:$F$9,AK$9))</f>
        <v>0</v>
      </c>
      <c r="AL42">
        <f>IF($G42="s-curve",$E42+($F42-$E42)*$I$2/(1+EXP($I$3*(COUNT($I$9:AL$9)+$I$4))),TREND($E42:$F42,$E$9:$F$9,AL$9))</f>
        <v>0</v>
      </c>
    </row>
    <row r="43" spans="1:38" x14ac:dyDescent="0.25">
      <c r="C43" t="s">
        <v>124</v>
      </c>
      <c r="E43">
        <v>0</v>
      </c>
      <c r="F43">
        <v>0</v>
      </c>
      <c r="G43" s="7" t="str">
        <f>IF(E43=F43,"n/a",IF(OR(C43="battery electric vehicle",C43="natural gas vehicle",C43="plugin hybrid vehicle",C43="hydrogen vehicle"),"s-curve","linear"))</f>
        <v>n/a</v>
      </c>
      <c r="I43" s="22">
        <f t="shared" si="2"/>
        <v>0</v>
      </c>
      <c r="J43">
        <f>IF($G43="s-curve",$E43+($F43-$E43)*$I$2/(1+EXP($I$3*(COUNT($I$9:J$9)+$I$4))),TREND($E43:$F43,$E$9:$F$9,J$9))</f>
        <v>0</v>
      </c>
      <c r="K43">
        <f>IF($G43="s-curve",$E43+($F43-$E43)*$I$2/(1+EXP($I$3*(COUNT($I$9:K$9)+$I$4))),TREND($E43:$F43,$E$9:$F$9,K$9))</f>
        <v>0</v>
      </c>
      <c r="L43">
        <f>IF($G43="s-curve",$E43+($F43-$E43)*$I$2/(1+EXP($I$3*(COUNT($I$9:L$9)+$I$4))),TREND($E43:$F43,$E$9:$F$9,L$9))</f>
        <v>0</v>
      </c>
      <c r="M43">
        <f>IF($G43="s-curve",$E43+($F43-$E43)*$I$2/(1+EXP($I$3*(COUNT($I$9:M$9)+$I$4))),TREND($E43:$F43,$E$9:$F$9,M$9))</f>
        <v>0</v>
      </c>
      <c r="N43">
        <f>IF($G43="s-curve",$E43+($F43-$E43)*$I$2/(1+EXP($I$3*(COUNT($I$9:N$9)+$I$4))),TREND($E43:$F43,$E$9:$F$9,N$9))</f>
        <v>0</v>
      </c>
      <c r="O43">
        <f>IF($G43="s-curve",$E43+($F43-$E43)*$I$2/(1+EXP($I$3*(COUNT($I$9:O$9)+$I$4))),TREND($E43:$F43,$E$9:$F$9,O$9))</f>
        <v>0</v>
      </c>
      <c r="P43">
        <f>IF($G43="s-curve",$E43+($F43-$E43)*$I$2/(1+EXP($I$3*(COUNT($I$9:P$9)+$I$4))),TREND($E43:$F43,$E$9:$F$9,P$9))</f>
        <v>0</v>
      </c>
      <c r="Q43">
        <f>IF($G43="s-curve",$E43+($F43-$E43)*$I$2/(1+EXP($I$3*(COUNT($I$9:Q$9)+$I$4))),TREND($E43:$F43,$E$9:$F$9,Q$9))</f>
        <v>0</v>
      </c>
      <c r="R43">
        <f>IF($G43="s-curve",$E43+($F43-$E43)*$I$2/(1+EXP($I$3*(COUNT($I$9:R$9)+$I$4))),TREND($E43:$F43,$E$9:$F$9,R$9))</f>
        <v>0</v>
      </c>
      <c r="S43">
        <f>IF($G43="s-curve",$E43+($F43-$E43)*$I$2/(1+EXP($I$3*(COUNT($I$9:S$9)+$I$4))),TREND($E43:$F43,$E$9:$F$9,S$9))</f>
        <v>0</v>
      </c>
      <c r="T43">
        <f>IF($G43="s-curve",$E43+($F43-$E43)*$I$2/(1+EXP($I$3*(COUNT($I$9:T$9)+$I$4))),TREND($E43:$F43,$E$9:$F$9,T$9))</f>
        <v>0</v>
      </c>
      <c r="U43">
        <f>IF($G43="s-curve",$E43+($F43-$E43)*$I$2/(1+EXP($I$3*(COUNT($I$9:U$9)+$I$4))),TREND($E43:$F43,$E$9:$F$9,U$9))</f>
        <v>0</v>
      </c>
      <c r="V43">
        <f>IF($G43="s-curve",$E43+($F43-$E43)*$I$2/(1+EXP($I$3*(COUNT($I$9:V$9)+$I$4))),TREND($E43:$F43,$E$9:$F$9,V$9))</f>
        <v>0</v>
      </c>
      <c r="W43">
        <f>IF($G43="s-curve",$E43+($F43-$E43)*$I$2/(1+EXP($I$3*(COUNT($I$9:W$9)+$I$4))),TREND($E43:$F43,$E$9:$F$9,W$9))</f>
        <v>0</v>
      </c>
      <c r="X43">
        <f>IF($G43="s-curve",$E43+($F43-$E43)*$I$2/(1+EXP($I$3*(COUNT($I$9:X$9)+$I$4))),TREND($E43:$F43,$E$9:$F$9,X$9))</f>
        <v>0</v>
      </c>
      <c r="Y43">
        <f>IF($G43="s-curve",$E43+($F43-$E43)*$I$2/(1+EXP($I$3*(COUNT($I$9:Y$9)+$I$4))),TREND($E43:$F43,$E$9:$F$9,Y$9))</f>
        <v>0</v>
      </c>
      <c r="Z43">
        <f>IF($G43="s-curve",$E43+($F43-$E43)*$I$2/(1+EXP($I$3*(COUNT($I$9:Z$9)+$I$4))),TREND($E43:$F43,$E$9:$F$9,Z$9))</f>
        <v>0</v>
      </c>
      <c r="AA43">
        <f>IF($G43="s-curve",$E43+($F43-$E43)*$I$2/(1+EXP($I$3*(COUNT($I$9:AA$9)+$I$4))),TREND($E43:$F43,$E$9:$F$9,AA$9))</f>
        <v>0</v>
      </c>
      <c r="AB43">
        <f>IF($G43="s-curve",$E43+($F43-$E43)*$I$2/(1+EXP($I$3*(COUNT($I$9:AB$9)+$I$4))),TREND($E43:$F43,$E$9:$F$9,AB$9))</f>
        <v>0</v>
      </c>
      <c r="AC43">
        <f>IF($G43="s-curve",$E43+($F43-$E43)*$I$2/(1+EXP($I$3*(COUNT($I$9:AC$9)+$I$4))),TREND($E43:$F43,$E$9:$F$9,AC$9))</f>
        <v>0</v>
      </c>
      <c r="AD43">
        <f>IF($G43="s-curve",$E43+($F43-$E43)*$I$2/(1+EXP($I$3*(COUNT($I$9:AD$9)+$I$4))),TREND($E43:$F43,$E$9:$F$9,AD$9))</f>
        <v>0</v>
      </c>
      <c r="AE43">
        <f>IF($G43="s-curve",$E43+($F43-$E43)*$I$2/(1+EXP($I$3*(COUNT($I$9:AE$9)+$I$4))),TREND($E43:$F43,$E$9:$F$9,AE$9))</f>
        <v>0</v>
      </c>
      <c r="AF43">
        <f>IF($G43="s-curve",$E43+($F43-$E43)*$I$2/(1+EXP($I$3*(COUNT($I$9:AF$9)+$I$4))),TREND($E43:$F43,$E$9:$F$9,AF$9))</f>
        <v>0</v>
      </c>
      <c r="AG43">
        <f>IF($G43="s-curve",$E43+($F43-$E43)*$I$2/(1+EXP($I$3*(COUNT($I$9:AG$9)+$I$4))),TREND($E43:$F43,$E$9:$F$9,AG$9))</f>
        <v>0</v>
      </c>
      <c r="AH43">
        <f>IF($G43="s-curve",$E43+($F43-$E43)*$I$2/(1+EXP($I$3*(COUNT($I$9:AH$9)+$I$4))),TREND($E43:$F43,$E$9:$F$9,AH$9))</f>
        <v>0</v>
      </c>
      <c r="AI43">
        <f>IF($G43="s-curve",$E43+($F43-$E43)*$I$2/(1+EXP($I$3*(COUNT($I$9:AI$9)+$I$4))),TREND($E43:$F43,$E$9:$F$9,AI$9))</f>
        <v>0</v>
      </c>
      <c r="AJ43">
        <f>IF($G43="s-curve",$E43+($F43-$E43)*$I$2/(1+EXP($I$3*(COUNT($I$9:AJ$9)+$I$4))),TREND($E43:$F43,$E$9:$F$9,AJ$9))</f>
        <v>0</v>
      </c>
      <c r="AK43">
        <f>IF($G43="s-curve",$E43+($F43-$E43)*$I$2/(1+EXP($I$3*(COUNT($I$9:AK$9)+$I$4))),TREND($E43:$F43,$E$9:$F$9,AK$9))</f>
        <v>0</v>
      </c>
      <c r="AL43">
        <f>IF($G43="s-curve",$E43+($F43-$E43)*$I$2/(1+EXP($I$3*(COUNT($I$9:AL$9)+$I$4))),TREND($E43:$F43,$E$9:$F$9,AL$9))</f>
        <v>0</v>
      </c>
    </row>
    <row r="44" spans="1:38" ht="15.75" thickBot="1" x14ac:dyDescent="0.3">
      <c r="A44" s="23"/>
      <c r="B44" s="23"/>
      <c r="C44" s="23" t="s">
        <v>125</v>
      </c>
      <c r="D44" s="23"/>
      <c r="E44" s="23">
        <v>0</v>
      </c>
      <c r="F44" s="23">
        <v>0</v>
      </c>
      <c r="G44" s="8" t="str">
        <f>IF(E44=F44,"n/a",IF(OR(C44="battery electric vehicle",C44="natural gas vehicle",C44="plugin hybrid vehicle",C44="hydrogen vehicle"),"s-curve","linear"))</f>
        <v>n/a</v>
      </c>
      <c r="I44" s="22">
        <f t="shared" si="2"/>
        <v>0</v>
      </c>
      <c r="J44">
        <f>IF($G44="s-curve",$E44+($F44-$E44)*$I$2/(1+EXP($I$3*(COUNT($I$9:J$9)+$I$4))),TREND($E44:$F44,$E$9:$F$9,J$9))</f>
        <v>0</v>
      </c>
      <c r="K44">
        <f>IF($G44="s-curve",$E44+($F44-$E44)*$I$2/(1+EXP($I$3*(COUNT($I$9:K$9)+$I$4))),TREND($E44:$F44,$E$9:$F$9,K$9))</f>
        <v>0</v>
      </c>
      <c r="L44">
        <f>IF($G44="s-curve",$E44+($F44-$E44)*$I$2/(1+EXP($I$3*(COUNT($I$9:L$9)+$I$4))),TREND($E44:$F44,$E$9:$F$9,L$9))</f>
        <v>0</v>
      </c>
      <c r="M44">
        <f>IF($G44="s-curve",$E44+($F44-$E44)*$I$2/(1+EXP($I$3*(COUNT($I$9:M$9)+$I$4))),TREND($E44:$F44,$E$9:$F$9,M$9))</f>
        <v>0</v>
      </c>
      <c r="N44">
        <f>IF($G44="s-curve",$E44+($F44-$E44)*$I$2/(1+EXP($I$3*(COUNT($I$9:N$9)+$I$4))),TREND($E44:$F44,$E$9:$F$9,N$9))</f>
        <v>0</v>
      </c>
      <c r="O44">
        <f>IF($G44="s-curve",$E44+($F44-$E44)*$I$2/(1+EXP($I$3*(COUNT($I$9:O$9)+$I$4))),TREND($E44:$F44,$E$9:$F$9,O$9))</f>
        <v>0</v>
      </c>
      <c r="P44">
        <f>IF($G44="s-curve",$E44+($F44-$E44)*$I$2/(1+EXP($I$3*(COUNT($I$9:P$9)+$I$4))),TREND($E44:$F44,$E$9:$F$9,P$9))</f>
        <v>0</v>
      </c>
      <c r="Q44">
        <f>IF($G44="s-curve",$E44+($F44-$E44)*$I$2/(1+EXP($I$3*(COUNT($I$9:Q$9)+$I$4))),TREND($E44:$F44,$E$9:$F$9,Q$9))</f>
        <v>0</v>
      </c>
      <c r="R44">
        <f>IF($G44="s-curve",$E44+($F44-$E44)*$I$2/(1+EXP($I$3*(COUNT($I$9:R$9)+$I$4))),TREND($E44:$F44,$E$9:$F$9,R$9))</f>
        <v>0</v>
      </c>
      <c r="S44">
        <f>IF($G44="s-curve",$E44+($F44-$E44)*$I$2/(1+EXP($I$3*(COUNT($I$9:S$9)+$I$4))),TREND($E44:$F44,$E$9:$F$9,S$9))</f>
        <v>0</v>
      </c>
      <c r="T44">
        <f>IF($G44="s-curve",$E44+($F44-$E44)*$I$2/(1+EXP($I$3*(COUNT($I$9:T$9)+$I$4))),TREND($E44:$F44,$E$9:$F$9,T$9))</f>
        <v>0</v>
      </c>
      <c r="U44">
        <f>IF($G44="s-curve",$E44+($F44-$E44)*$I$2/(1+EXP($I$3*(COUNT($I$9:U$9)+$I$4))),TREND($E44:$F44,$E$9:$F$9,U$9))</f>
        <v>0</v>
      </c>
      <c r="V44">
        <f>IF($G44="s-curve",$E44+($F44-$E44)*$I$2/(1+EXP($I$3*(COUNT($I$9:V$9)+$I$4))),TREND($E44:$F44,$E$9:$F$9,V$9))</f>
        <v>0</v>
      </c>
      <c r="W44">
        <f>IF($G44="s-curve",$E44+($F44-$E44)*$I$2/(1+EXP($I$3*(COUNT($I$9:W$9)+$I$4))),TREND($E44:$F44,$E$9:$F$9,W$9))</f>
        <v>0</v>
      </c>
      <c r="X44">
        <f>IF($G44="s-curve",$E44+($F44-$E44)*$I$2/(1+EXP($I$3*(COUNT($I$9:X$9)+$I$4))),TREND($E44:$F44,$E$9:$F$9,X$9))</f>
        <v>0</v>
      </c>
      <c r="Y44">
        <f>IF($G44="s-curve",$E44+($F44-$E44)*$I$2/(1+EXP($I$3*(COUNT($I$9:Y$9)+$I$4))),TREND($E44:$F44,$E$9:$F$9,Y$9))</f>
        <v>0</v>
      </c>
      <c r="Z44">
        <f>IF($G44="s-curve",$E44+($F44-$E44)*$I$2/(1+EXP($I$3*(COUNT($I$9:Z$9)+$I$4))),TREND($E44:$F44,$E$9:$F$9,Z$9))</f>
        <v>0</v>
      </c>
      <c r="AA44">
        <f>IF($G44="s-curve",$E44+($F44-$E44)*$I$2/(1+EXP($I$3*(COUNT($I$9:AA$9)+$I$4))),TREND($E44:$F44,$E$9:$F$9,AA$9))</f>
        <v>0</v>
      </c>
      <c r="AB44">
        <f>IF($G44="s-curve",$E44+($F44-$E44)*$I$2/(1+EXP($I$3*(COUNT($I$9:AB$9)+$I$4))),TREND($E44:$F44,$E$9:$F$9,AB$9))</f>
        <v>0</v>
      </c>
      <c r="AC44">
        <f>IF($G44="s-curve",$E44+($F44-$E44)*$I$2/(1+EXP($I$3*(COUNT($I$9:AC$9)+$I$4))),TREND($E44:$F44,$E$9:$F$9,AC$9))</f>
        <v>0</v>
      </c>
      <c r="AD44">
        <f>IF($G44="s-curve",$E44+($F44-$E44)*$I$2/(1+EXP($I$3*(COUNT($I$9:AD$9)+$I$4))),TREND($E44:$F44,$E$9:$F$9,AD$9))</f>
        <v>0</v>
      </c>
      <c r="AE44">
        <f>IF($G44="s-curve",$E44+($F44-$E44)*$I$2/(1+EXP($I$3*(COUNT($I$9:AE$9)+$I$4))),TREND($E44:$F44,$E$9:$F$9,AE$9))</f>
        <v>0</v>
      </c>
      <c r="AF44">
        <f>IF($G44="s-curve",$E44+($F44-$E44)*$I$2/(1+EXP($I$3*(COUNT($I$9:AF$9)+$I$4))),TREND($E44:$F44,$E$9:$F$9,AF$9))</f>
        <v>0</v>
      </c>
      <c r="AG44">
        <f>IF($G44="s-curve",$E44+($F44-$E44)*$I$2/(1+EXP($I$3*(COUNT($I$9:AG$9)+$I$4))),TREND($E44:$F44,$E$9:$F$9,AG$9))</f>
        <v>0</v>
      </c>
      <c r="AH44">
        <f>IF($G44="s-curve",$E44+($F44-$E44)*$I$2/(1+EXP($I$3*(COUNT($I$9:AH$9)+$I$4))),TREND($E44:$F44,$E$9:$F$9,AH$9))</f>
        <v>0</v>
      </c>
      <c r="AI44">
        <f>IF($G44="s-curve",$E44+($F44-$E44)*$I$2/(1+EXP($I$3*(COUNT($I$9:AI$9)+$I$4))),TREND($E44:$F44,$E$9:$F$9,AI$9))</f>
        <v>0</v>
      </c>
      <c r="AJ44">
        <f>IF($G44="s-curve",$E44+($F44-$E44)*$I$2/(1+EXP($I$3*(COUNT($I$9:AJ$9)+$I$4))),TREND($E44:$F44,$E$9:$F$9,AJ$9))</f>
        <v>0</v>
      </c>
      <c r="AK44">
        <f>IF($G44="s-curve",$E44+($F44-$E44)*$I$2/(1+EXP($I$3*(COUNT($I$9:AK$9)+$I$4))),TREND($E44:$F44,$E$9:$F$9,AK$9))</f>
        <v>0</v>
      </c>
      <c r="AL44">
        <f>IF($G44="s-curve",$E44+($F44-$E44)*$I$2/(1+EXP($I$3*(COUNT($I$9:AL$9)+$I$4))),TREND($E44:$F44,$E$9:$F$9,AL$9))</f>
        <v>0</v>
      </c>
    </row>
    <row r="45" spans="1:38" x14ac:dyDescent="0.25">
      <c r="A45" t="s">
        <v>14</v>
      </c>
      <c r="B45" t="s">
        <v>18</v>
      </c>
      <c r="C45" t="s">
        <v>1</v>
      </c>
      <c r="E45">
        <v>0</v>
      </c>
      <c r="F45">
        <v>0</v>
      </c>
      <c r="G45" s="7" t="str">
        <f>IF(E45=F45,"n/a",IF(OR(C45="battery electric vehicle",C45="natural gas vehicle",C45="plugin hybrid vehicle"),"s-curve","linear"))</f>
        <v>n/a</v>
      </c>
      <c r="I45" s="22">
        <f t="shared" si="2"/>
        <v>0</v>
      </c>
      <c r="J45">
        <f>IF($G45="s-curve",$E45+($F45-$E45)*$I$2/(1+EXP($I$3*(COUNT($I$9:J$9)+$I$4))),TREND($E45:$F45,$E$9:$F$9,J$9))</f>
        <v>0</v>
      </c>
      <c r="K45">
        <f>IF($G45="s-curve",$E45+($F45-$E45)*$I$2/(1+EXP($I$3*(COUNT($I$9:K$9)+$I$4))),TREND($E45:$F45,$E$9:$F$9,K$9))</f>
        <v>0</v>
      </c>
      <c r="L45">
        <f>IF($G45="s-curve",$E45+($F45-$E45)*$I$2/(1+EXP($I$3*(COUNT($I$9:L$9)+$I$4))),TREND($E45:$F45,$E$9:$F$9,L$9))</f>
        <v>0</v>
      </c>
      <c r="M45">
        <f>IF($G45="s-curve",$E45+($F45-$E45)*$I$2/(1+EXP($I$3*(COUNT($I$9:M$9)+$I$4))),TREND($E45:$F45,$E$9:$F$9,M$9))</f>
        <v>0</v>
      </c>
      <c r="N45">
        <f>IF($G45="s-curve",$E45+($F45-$E45)*$I$2/(1+EXP($I$3*(COUNT($I$9:N$9)+$I$4))),TREND($E45:$F45,$E$9:$F$9,N$9))</f>
        <v>0</v>
      </c>
      <c r="O45">
        <f>IF($G45="s-curve",$E45+($F45-$E45)*$I$2/(1+EXP($I$3*(COUNT($I$9:O$9)+$I$4))),TREND($E45:$F45,$E$9:$F$9,O$9))</f>
        <v>0</v>
      </c>
      <c r="P45">
        <f>IF($G45="s-curve",$E45+($F45-$E45)*$I$2/(1+EXP($I$3*(COUNT($I$9:P$9)+$I$4))),TREND($E45:$F45,$E$9:$F$9,P$9))</f>
        <v>0</v>
      </c>
      <c r="Q45">
        <f>IF($G45="s-curve",$E45+($F45-$E45)*$I$2/(1+EXP($I$3*(COUNT($I$9:Q$9)+$I$4))),TREND($E45:$F45,$E$9:$F$9,Q$9))</f>
        <v>0</v>
      </c>
      <c r="R45">
        <f>IF($G45="s-curve",$E45+($F45-$E45)*$I$2/(1+EXP($I$3*(COUNT($I$9:R$9)+$I$4))),TREND($E45:$F45,$E$9:$F$9,R$9))</f>
        <v>0</v>
      </c>
      <c r="S45">
        <f>IF($G45="s-curve",$E45+($F45-$E45)*$I$2/(1+EXP($I$3*(COUNT($I$9:S$9)+$I$4))),TREND($E45:$F45,$E$9:$F$9,S$9))</f>
        <v>0</v>
      </c>
      <c r="T45">
        <f>IF($G45="s-curve",$E45+($F45-$E45)*$I$2/(1+EXP($I$3*(COUNT($I$9:T$9)+$I$4))),TREND($E45:$F45,$E$9:$F$9,T$9))</f>
        <v>0</v>
      </c>
      <c r="U45">
        <f>IF($G45="s-curve",$E45+($F45-$E45)*$I$2/(1+EXP($I$3*(COUNT($I$9:U$9)+$I$4))),TREND($E45:$F45,$E$9:$F$9,U$9))</f>
        <v>0</v>
      </c>
      <c r="V45">
        <f>IF($G45="s-curve",$E45+($F45-$E45)*$I$2/(1+EXP($I$3*(COUNT($I$9:V$9)+$I$4))),TREND($E45:$F45,$E$9:$F$9,V$9))</f>
        <v>0</v>
      </c>
      <c r="W45">
        <f>IF($G45="s-curve",$E45+($F45-$E45)*$I$2/(1+EXP($I$3*(COUNT($I$9:W$9)+$I$4))),TREND($E45:$F45,$E$9:$F$9,W$9))</f>
        <v>0</v>
      </c>
      <c r="X45">
        <f>IF($G45="s-curve",$E45+($F45-$E45)*$I$2/(1+EXP($I$3*(COUNT($I$9:X$9)+$I$4))),TREND($E45:$F45,$E$9:$F$9,X$9))</f>
        <v>0</v>
      </c>
      <c r="Y45">
        <f>IF($G45="s-curve",$E45+($F45-$E45)*$I$2/(1+EXP($I$3*(COUNT($I$9:Y$9)+$I$4))),TREND($E45:$F45,$E$9:$F$9,Y$9))</f>
        <v>0</v>
      </c>
      <c r="Z45">
        <f>IF($G45="s-curve",$E45+($F45-$E45)*$I$2/(1+EXP($I$3*(COUNT($I$9:Z$9)+$I$4))),TREND($E45:$F45,$E$9:$F$9,Z$9))</f>
        <v>0</v>
      </c>
      <c r="AA45">
        <f>IF($G45="s-curve",$E45+($F45-$E45)*$I$2/(1+EXP($I$3*(COUNT($I$9:AA$9)+$I$4))),TREND($E45:$F45,$E$9:$F$9,AA$9))</f>
        <v>0</v>
      </c>
      <c r="AB45">
        <f>IF($G45="s-curve",$E45+($F45-$E45)*$I$2/(1+EXP($I$3*(COUNT($I$9:AB$9)+$I$4))),TREND($E45:$F45,$E$9:$F$9,AB$9))</f>
        <v>0</v>
      </c>
      <c r="AC45">
        <f>IF($G45="s-curve",$E45+($F45-$E45)*$I$2/(1+EXP($I$3*(COUNT($I$9:AC$9)+$I$4))),TREND($E45:$F45,$E$9:$F$9,AC$9))</f>
        <v>0</v>
      </c>
      <c r="AD45">
        <f>IF($G45="s-curve",$E45+($F45-$E45)*$I$2/(1+EXP($I$3*(COUNT($I$9:AD$9)+$I$4))),TREND($E45:$F45,$E$9:$F$9,AD$9))</f>
        <v>0</v>
      </c>
      <c r="AE45">
        <f>IF($G45="s-curve",$E45+($F45-$E45)*$I$2/(1+EXP($I$3*(COUNT($I$9:AE$9)+$I$4))),TREND($E45:$F45,$E$9:$F$9,AE$9))</f>
        <v>0</v>
      </c>
      <c r="AF45">
        <f>IF($G45="s-curve",$E45+($F45-$E45)*$I$2/(1+EXP($I$3*(COUNT($I$9:AF$9)+$I$4))),TREND($E45:$F45,$E$9:$F$9,AF$9))</f>
        <v>0</v>
      </c>
      <c r="AG45">
        <f>IF($G45="s-curve",$E45+($F45-$E45)*$I$2/(1+EXP($I$3*(COUNT($I$9:AG$9)+$I$4))),TREND($E45:$F45,$E$9:$F$9,AG$9))</f>
        <v>0</v>
      </c>
      <c r="AH45">
        <f>IF($G45="s-curve",$E45+($F45-$E45)*$I$2/(1+EXP($I$3*(COUNT($I$9:AH$9)+$I$4))),TREND($E45:$F45,$E$9:$F$9,AH$9))</f>
        <v>0</v>
      </c>
      <c r="AI45">
        <f>IF($G45="s-curve",$E45+($F45-$E45)*$I$2/(1+EXP($I$3*(COUNT($I$9:AI$9)+$I$4))),TREND($E45:$F45,$E$9:$F$9,AI$9))</f>
        <v>0</v>
      </c>
      <c r="AJ45">
        <f>IF($G45="s-curve",$E45+($F45-$E45)*$I$2/(1+EXP($I$3*(COUNT($I$9:AJ$9)+$I$4))),TREND($E45:$F45,$E$9:$F$9,AJ$9))</f>
        <v>0</v>
      </c>
      <c r="AK45">
        <f>IF($G45="s-curve",$E45+($F45-$E45)*$I$2/(1+EXP($I$3*(COUNT($I$9:AK$9)+$I$4))),TREND($E45:$F45,$E$9:$F$9,AK$9))</f>
        <v>0</v>
      </c>
      <c r="AL45">
        <f>IF($G45="s-curve",$E45+($F45-$E45)*$I$2/(1+EXP($I$3*(COUNT($I$9:AL$9)+$I$4))),TREND($E45:$F45,$E$9:$F$9,AL$9))</f>
        <v>0</v>
      </c>
    </row>
    <row r="46" spans="1:38" x14ac:dyDescent="0.25">
      <c r="C46" t="s">
        <v>2</v>
      </c>
      <c r="E46">
        <v>0</v>
      </c>
      <c r="F46">
        <v>0</v>
      </c>
      <c r="G46" s="7" t="str">
        <f>IF(E46=F46,"n/a",IF(OR(C46="battery electric vehicle",C46="natural gas vehicle",C46="plugin hybrid vehicle"),"s-curve","linear"))</f>
        <v>n/a</v>
      </c>
      <c r="I46" s="22">
        <f t="shared" si="2"/>
        <v>0</v>
      </c>
      <c r="J46">
        <f>IF($G46="s-curve",$E46+($F46-$E46)*$I$2/(1+EXP($I$3*(COUNT($I$9:J$9)+$I$4))),TREND($E46:$F46,$E$9:$F$9,J$9))</f>
        <v>0</v>
      </c>
      <c r="K46">
        <f>IF($G46="s-curve",$E46+($F46-$E46)*$I$2/(1+EXP($I$3*(COUNT($I$9:K$9)+$I$4))),TREND($E46:$F46,$E$9:$F$9,K$9))</f>
        <v>0</v>
      </c>
      <c r="L46">
        <f>IF($G46="s-curve",$E46+($F46-$E46)*$I$2/(1+EXP($I$3*(COUNT($I$9:L$9)+$I$4))),TREND($E46:$F46,$E$9:$F$9,L$9))</f>
        <v>0</v>
      </c>
      <c r="M46">
        <f>IF($G46="s-curve",$E46+($F46-$E46)*$I$2/(1+EXP($I$3*(COUNT($I$9:M$9)+$I$4))),TREND($E46:$F46,$E$9:$F$9,M$9))</f>
        <v>0</v>
      </c>
      <c r="N46">
        <f>IF($G46="s-curve",$E46+($F46-$E46)*$I$2/(1+EXP($I$3*(COUNT($I$9:N$9)+$I$4))),TREND($E46:$F46,$E$9:$F$9,N$9))</f>
        <v>0</v>
      </c>
      <c r="O46">
        <f>IF($G46="s-curve",$E46+($F46-$E46)*$I$2/(1+EXP($I$3*(COUNT($I$9:O$9)+$I$4))),TREND($E46:$F46,$E$9:$F$9,O$9))</f>
        <v>0</v>
      </c>
      <c r="P46">
        <f>IF($G46="s-curve",$E46+($F46-$E46)*$I$2/(1+EXP($I$3*(COUNT($I$9:P$9)+$I$4))),TREND($E46:$F46,$E$9:$F$9,P$9))</f>
        <v>0</v>
      </c>
      <c r="Q46">
        <f>IF($G46="s-curve",$E46+($F46-$E46)*$I$2/(1+EXP($I$3*(COUNT($I$9:Q$9)+$I$4))),TREND($E46:$F46,$E$9:$F$9,Q$9))</f>
        <v>0</v>
      </c>
      <c r="R46">
        <f>IF($G46="s-curve",$E46+($F46-$E46)*$I$2/(1+EXP($I$3*(COUNT($I$9:R$9)+$I$4))),TREND($E46:$F46,$E$9:$F$9,R$9))</f>
        <v>0</v>
      </c>
      <c r="S46">
        <f>IF($G46="s-curve",$E46+($F46-$E46)*$I$2/(1+EXP($I$3*(COUNT($I$9:S$9)+$I$4))),TREND($E46:$F46,$E$9:$F$9,S$9))</f>
        <v>0</v>
      </c>
      <c r="T46">
        <f>IF($G46="s-curve",$E46+($F46-$E46)*$I$2/(1+EXP($I$3*(COUNT($I$9:T$9)+$I$4))),TREND($E46:$F46,$E$9:$F$9,T$9))</f>
        <v>0</v>
      </c>
      <c r="U46">
        <f>IF($G46="s-curve",$E46+($F46-$E46)*$I$2/(1+EXP($I$3*(COUNT($I$9:U$9)+$I$4))),TREND($E46:$F46,$E$9:$F$9,U$9))</f>
        <v>0</v>
      </c>
      <c r="V46">
        <f>IF($G46="s-curve",$E46+($F46-$E46)*$I$2/(1+EXP($I$3*(COUNT($I$9:V$9)+$I$4))),TREND($E46:$F46,$E$9:$F$9,V$9))</f>
        <v>0</v>
      </c>
      <c r="W46">
        <f>IF($G46="s-curve",$E46+($F46-$E46)*$I$2/(1+EXP($I$3*(COUNT($I$9:W$9)+$I$4))),TREND($E46:$F46,$E$9:$F$9,W$9))</f>
        <v>0</v>
      </c>
      <c r="X46">
        <f>IF($G46="s-curve",$E46+($F46-$E46)*$I$2/(1+EXP($I$3*(COUNT($I$9:X$9)+$I$4))),TREND($E46:$F46,$E$9:$F$9,X$9))</f>
        <v>0</v>
      </c>
      <c r="Y46">
        <f>IF($G46="s-curve",$E46+($F46-$E46)*$I$2/(1+EXP($I$3*(COUNT($I$9:Y$9)+$I$4))),TREND($E46:$F46,$E$9:$F$9,Y$9))</f>
        <v>0</v>
      </c>
      <c r="Z46">
        <f>IF($G46="s-curve",$E46+($F46-$E46)*$I$2/(1+EXP($I$3*(COUNT($I$9:Z$9)+$I$4))),TREND($E46:$F46,$E$9:$F$9,Z$9))</f>
        <v>0</v>
      </c>
      <c r="AA46">
        <f>IF($G46="s-curve",$E46+($F46-$E46)*$I$2/(1+EXP($I$3*(COUNT($I$9:AA$9)+$I$4))),TREND($E46:$F46,$E$9:$F$9,AA$9))</f>
        <v>0</v>
      </c>
      <c r="AB46">
        <f>IF($G46="s-curve",$E46+($F46-$E46)*$I$2/(1+EXP($I$3*(COUNT($I$9:AB$9)+$I$4))),TREND($E46:$F46,$E$9:$F$9,AB$9))</f>
        <v>0</v>
      </c>
      <c r="AC46">
        <f>IF($G46="s-curve",$E46+($F46-$E46)*$I$2/(1+EXP($I$3*(COUNT($I$9:AC$9)+$I$4))),TREND($E46:$F46,$E$9:$F$9,AC$9))</f>
        <v>0</v>
      </c>
      <c r="AD46">
        <f>IF($G46="s-curve",$E46+($F46-$E46)*$I$2/(1+EXP($I$3*(COUNT($I$9:AD$9)+$I$4))),TREND($E46:$F46,$E$9:$F$9,AD$9))</f>
        <v>0</v>
      </c>
      <c r="AE46">
        <f>IF($G46="s-curve",$E46+($F46-$E46)*$I$2/(1+EXP($I$3*(COUNT($I$9:AE$9)+$I$4))),TREND($E46:$F46,$E$9:$F$9,AE$9))</f>
        <v>0</v>
      </c>
      <c r="AF46">
        <f>IF($G46="s-curve",$E46+($F46-$E46)*$I$2/(1+EXP($I$3*(COUNT($I$9:AF$9)+$I$4))),TREND($E46:$F46,$E$9:$F$9,AF$9))</f>
        <v>0</v>
      </c>
      <c r="AG46">
        <f>IF($G46="s-curve",$E46+($F46-$E46)*$I$2/(1+EXP($I$3*(COUNT($I$9:AG$9)+$I$4))),TREND($E46:$F46,$E$9:$F$9,AG$9))</f>
        <v>0</v>
      </c>
      <c r="AH46">
        <f>IF($G46="s-curve",$E46+($F46-$E46)*$I$2/(1+EXP($I$3*(COUNT($I$9:AH$9)+$I$4))),TREND($E46:$F46,$E$9:$F$9,AH$9))</f>
        <v>0</v>
      </c>
      <c r="AI46">
        <f>IF($G46="s-curve",$E46+($F46-$E46)*$I$2/(1+EXP($I$3*(COUNT($I$9:AI$9)+$I$4))),TREND($E46:$F46,$E$9:$F$9,AI$9))</f>
        <v>0</v>
      </c>
      <c r="AJ46">
        <f>IF($G46="s-curve",$E46+($F46-$E46)*$I$2/(1+EXP($I$3*(COUNT($I$9:AJ$9)+$I$4))),TREND($E46:$F46,$E$9:$F$9,AJ$9))</f>
        <v>0</v>
      </c>
      <c r="AK46">
        <f>IF($G46="s-curve",$E46+($F46-$E46)*$I$2/(1+EXP($I$3*(COUNT($I$9:AK$9)+$I$4))),TREND($E46:$F46,$E$9:$F$9,AK$9))</f>
        <v>0</v>
      </c>
      <c r="AL46">
        <f>IF($G46="s-curve",$E46+($F46-$E46)*$I$2/(1+EXP($I$3*(COUNT($I$9:AL$9)+$I$4))),TREND($E46:$F46,$E$9:$F$9,AL$9))</f>
        <v>0</v>
      </c>
    </row>
    <row r="47" spans="1:38" x14ac:dyDescent="0.25">
      <c r="C47" t="s">
        <v>3</v>
      </c>
      <c r="E47">
        <v>0</v>
      </c>
      <c r="F47">
        <v>0</v>
      </c>
      <c r="G47" s="7" t="str">
        <f>IF(E47=F47,"n/a",IF(OR(C47="battery electric vehicle",C47="natural gas vehicle",C47="plugin hybrid vehicle"),"s-curve","linear"))</f>
        <v>n/a</v>
      </c>
      <c r="I47" s="22">
        <f t="shared" si="2"/>
        <v>0</v>
      </c>
      <c r="J47">
        <f>IF($G47="s-curve",$E47+($F47-$E47)*$I$2/(1+EXP($I$3*(COUNT($I$9:J$9)+$I$4))),TREND($E47:$F47,$E$9:$F$9,J$9))</f>
        <v>0</v>
      </c>
      <c r="K47">
        <f>IF($G47="s-curve",$E47+($F47-$E47)*$I$2/(1+EXP($I$3*(COUNT($I$9:K$9)+$I$4))),TREND($E47:$F47,$E$9:$F$9,K$9))</f>
        <v>0</v>
      </c>
      <c r="L47">
        <f>IF($G47="s-curve",$E47+($F47-$E47)*$I$2/(1+EXP($I$3*(COUNT($I$9:L$9)+$I$4))),TREND($E47:$F47,$E$9:$F$9,L$9))</f>
        <v>0</v>
      </c>
      <c r="M47">
        <f>IF($G47="s-curve",$E47+($F47-$E47)*$I$2/(1+EXP($I$3*(COUNT($I$9:M$9)+$I$4))),TREND($E47:$F47,$E$9:$F$9,M$9))</f>
        <v>0</v>
      </c>
      <c r="N47">
        <f>IF($G47="s-curve",$E47+($F47-$E47)*$I$2/(1+EXP($I$3*(COUNT($I$9:N$9)+$I$4))),TREND($E47:$F47,$E$9:$F$9,N$9))</f>
        <v>0</v>
      </c>
      <c r="O47">
        <f>IF($G47="s-curve",$E47+($F47-$E47)*$I$2/(1+EXP($I$3*(COUNT($I$9:O$9)+$I$4))),TREND($E47:$F47,$E$9:$F$9,O$9))</f>
        <v>0</v>
      </c>
      <c r="P47">
        <f>IF($G47="s-curve",$E47+($F47-$E47)*$I$2/(1+EXP($I$3*(COUNT($I$9:P$9)+$I$4))),TREND($E47:$F47,$E$9:$F$9,P$9))</f>
        <v>0</v>
      </c>
      <c r="Q47">
        <f>IF($G47="s-curve",$E47+($F47-$E47)*$I$2/(1+EXP($I$3*(COUNT($I$9:Q$9)+$I$4))),TREND($E47:$F47,$E$9:$F$9,Q$9))</f>
        <v>0</v>
      </c>
      <c r="R47">
        <f>IF($G47="s-curve",$E47+($F47-$E47)*$I$2/(1+EXP($I$3*(COUNT($I$9:R$9)+$I$4))),TREND($E47:$F47,$E$9:$F$9,R$9))</f>
        <v>0</v>
      </c>
      <c r="S47">
        <f>IF($G47="s-curve",$E47+($F47-$E47)*$I$2/(1+EXP($I$3*(COUNT($I$9:S$9)+$I$4))),TREND($E47:$F47,$E$9:$F$9,S$9))</f>
        <v>0</v>
      </c>
      <c r="T47">
        <f>IF($G47="s-curve",$E47+($F47-$E47)*$I$2/(1+EXP($I$3*(COUNT($I$9:T$9)+$I$4))),TREND($E47:$F47,$E$9:$F$9,T$9))</f>
        <v>0</v>
      </c>
      <c r="U47">
        <f>IF($G47="s-curve",$E47+($F47-$E47)*$I$2/(1+EXP($I$3*(COUNT($I$9:U$9)+$I$4))),TREND($E47:$F47,$E$9:$F$9,U$9))</f>
        <v>0</v>
      </c>
      <c r="V47">
        <f>IF($G47="s-curve",$E47+($F47-$E47)*$I$2/(1+EXP($I$3*(COUNT($I$9:V$9)+$I$4))),TREND($E47:$F47,$E$9:$F$9,V$9))</f>
        <v>0</v>
      </c>
      <c r="W47">
        <f>IF($G47="s-curve",$E47+($F47-$E47)*$I$2/(1+EXP($I$3*(COUNT($I$9:W$9)+$I$4))),TREND($E47:$F47,$E$9:$F$9,W$9))</f>
        <v>0</v>
      </c>
      <c r="X47">
        <f>IF($G47="s-curve",$E47+($F47-$E47)*$I$2/(1+EXP($I$3*(COUNT($I$9:X$9)+$I$4))),TREND($E47:$F47,$E$9:$F$9,X$9))</f>
        <v>0</v>
      </c>
      <c r="Y47">
        <f>IF($G47="s-curve",$E47+($F47-$E47)*$I$2/(1+EXP($I$3*(COUNT($I$9:Y$9)+$I$4))),TREND($E47:$F47,$E$9:$F$9,Y$9))</f>
        <v>0</v>
      </c>
      <c r="Z47">
        <f>IF($G47="s-curve",$E47+($F47-$E47)*$I$2/(1+EXP($I$3*(COUNT($I$9:Z$9)+$I$4))),TREND($E47:$F47,$E$9:$F$9,Z$9))</f>
        <v>0</v>
      </c>
      <c r="AA47">
        <f>IF($G47="s-curve",$E47+($F47-$E47)*$I$2/(1+EXP($I$3*(COUNT($I$9:AA$9)+$I$4))),TREND($E47:$F47,$E$9:$F$9,AA$9))</f>
        <v>0</v>
      </c>
      <c r="AB47">
        <f>IF($G47="s-curve",$E47+($F47-$E47)*$I$2/(1+EXP($I$3*(COUNT($I$9:AB$9)+$I$4))),TREND($E47:$F47,$E$9:$F$9,AB$9))</f>
        <v>0</v>
      </c>
      <c r="AC47">
        <f>IF($G47="s-curve",$E47+($F47-$E47)*$I$2/(1+EXP($I$3*(COUNT($I$9:AC$9)+$I$4))),TREND($E47:$F47,$E$9:$F$9,AC$9))</f>
        <v>0</v>
      </c>
      <c r="AD47">
        <f>IF($G47="s-curve",$E47+($F47-$E47)*$I$2/(1+EXP($I$3*(COUNT($I$9:AD$9)+$I$4))),TREND($E47:$F47,$E$9:$F$9,AD$9))</f>
        <v>0</v>
      </c>
      <c r="AE47">
        <f>IF($G47="s-curve",$E47+($F47-$E47)*$I$2/(1+EXP($I$3*(COUNT($I$9:AE$9)+$I$4))),TREND($E47:$F47,$E$9:$F$9,AE$9))</f>
        <v>0</v>
      </c>
      <c r="AF47">
        <f>IF($G47="s-curve",$E47+($F47-$E47)*$I$2/(1+EXP($I$3*(COUNT($I$9:AF$9)+$I$4))),TREND($E47:$F47,$E$9:$F$9,AF$9))</f>
        <v>0</v>
      </c>
      <c r="AG47">
        <f>IF($G47="s-curve",$E47+($F47-$E47)*$I$2/(1+EXP($I$3*(COUNT($I$9:AG$9)+$I$4))),TREND($E47:$F47,$E$9:$F$9,AG$9))</f>
        <v>0</v>
      </c>
      <c r="AH47">
        <f>IF($G47="s-curve",$E47+($F47-$E47)*$I$2/(1+EXP($I$3*(COUNT($I$9:AH$9)+$I$4))),TREND($E47:$F47,$E$9:$F$9,AH$9))</f>
        <v>0</v>
      </c>
      <c r="AI47">
        <f>IF($G47="s-curve",$E47+($F47-$E47)*$I$2/(1+EXP($I$3*(COUNT($I$9:AI$9)+$I$4))),TREND($E47:$F47,$E$9:$F$9,AI$9))</f>
        <v>0</v>
      </c>
      <c r="AJ47">
        <f>IF($G47="s-curve",$E47+($F47-$E47)*$I$2/(1+EXP($I$3*(COUNT($I$9:AJ$9)+$I$4))),TREND($E47:$F47,$E$9:$F$9,AJ$9))</f>
        <v>0</v>
      </c>
      <c r="AK47">
        <f>IF($G47="s-curve",$E47+($F47-$E47)*$I$2/(1+EXP($I$3*(COUNT($I$9:AK$9)+$I$4))),TREND($E47:$F47,$E$9:$F$9,AK$9))</f>
        <v>0</v>
      </c>
      <c r="AL47">
        <f>IF($G47="s-curve",$E47+($F47-$E47)*$I$2/(1+EXP($I$3*(COUNT($I$9:AL$9)+$I$4))),TREND($E47:$F47,$E$9:$F$9,AL$9))</f>
        <v>0</v>
      </c>
    </row>
    <row r="48" spans="1:38" x14ac:dyDescent="0.25">
      <c r="C48" t="s">
        <v>4</v>
      </c>
      <c r="E48">
        <v>1</v>
      </c>
      <c r="F48">
        <v>1</v>
      </c>
      <c r="G48" s="7" t="str">
        <f>IF(E48=F48,"n/a",IF(OR(C48="battery electric vehicle",C48="natural gas vehicle",C48="plugin hybrid vehicle"),"s-curve","linear"))</f>
        <v>n/a</v>
      </c>
      <c r="I48" s="22">
        <f t="shared" si="2"/>
        <v>1</v>
      </c>
      <c r="J48">
        <f>IF($G48="s-curve",$E48+($F48-$E48)*$I$2/(1+EXP($I$3*(COUNT($I$9:J$9)+$I$4))),TREND($E48:$F48,$E$9:$F$9,J$9))</f>
        <v>1</v>
      </c>
      <c r="K48">
        <f>IF($G48="s-curve",$E48+($F48-$E48)*$I$2/(1+EXP($I$3*(COUNT($I$9:K$9)+$I$4))),TREND($E48:$F48,$E$9:$F$9,K$9))</f>
        <v>1</v>
      </c>
      <c r="L48">
        <f>IF($G48="s-curve",$E48+($F48-$E48)*$I$2/(1+EXP($I$3*(COUNT($I$9:L$9)+$I$4))),TREND($E48:$F48,$E$9:$F$9,L$9))</f>
        <v>1</v>
      </c>
      <c r="M48">
        <f>IF($G48="s-curve",$E48+($F48-$E48)*$I$2/(1+EXP($I$3*(COUNT($I$9:M$9)+$I$4))),TREND($E48:$F48,$E$9:$F$9,M$9))</f>
        <v>1</v>
      </c>
      <c r="N48">
        <f>IF($G48="s-curve",$E48+($F48-$E48)*$I$2/(1+EXP($I$3*(COUNT($I$9:N$9)+$I$4))),TREND($E48:$F48,$E$9:$F$9,N$9))</f>
        <v>1</v>
      </c>
      <c r="O48">
        <f>IF($G48="s-curve",$E48+($F48-$E48)*$I$2/(1+EXP($I$3*(COUNT($I$9:O$9)+$I$4))),TREND($E48:$F48,$E$9:$F$9,O$9))</f>
        <v>1</v>
      </c>
      <c r="P48">
        <f>IF($G48="s-curve",$E48+($F48-$E48)*$I$2/(1+EXP($I$3*(COUNT($I$9:P$9)+$I$4))),TREND($E48:$F48,$E$9:$F$9,P$9))</f>
        <v>1</v>
      </c>
      <c r="Q48">
        <f>IF($G48="s-curve",$E48+($F48-$E48)*$I$2/(1+EXP($I$3*(COUNT($I$9:Q$9)+$I$4))),TREND($E48:$F48,$E$9:$F$9,Q$9))</f>
        <v>1</v>
      </c>
      <c r="R48">
        <f>IF($G48="s-curve",$E48+($F48-$E48)*$I$2/(1+EXP($I$3*(COUNT($I$9:R$9)+$I$4))),TREND($E48:$F48,$E$9:$F$9,R$9))</f>
        <v>1</v>
      </c>
      <c r="S48">
        <f>IF($G48="s-curve",$E48+($F48-$E48)*$I$2/(1+EXP($I$3*(COUNT($I$9:S$9)+$I$4))),TREND($E48:$F48,$E$9:$F$9,S$9))</f>
        <v>1</v>
      </c>
      <c r="T48">
        <f>IF($G48="s-curve",$E48+($F48-$E48)*$I$2/(1+EXP($I$3*(COUNT($I$9:T$9)+$I$4))),TREND($E48:$F48,$E$9:$F$9,T$9))</f>
        <v>1</v>
      </c>
      <c r="U48">
        <f>IF($G48="s-curve",$E48+($F48-$E48)*$I$2/(1+EXP($I$3*(COUNT($I$9:U$9)+$I$4))),TREND($E48:$F48,$E$9:$F$9,U$9))</f>
        <v>1</v>
      </c>
      <c r="V48">
        <f>IF($G48="s-curve",$E48+($F48-$E48)*$I$2/(1+EXP($I$3*(COUNT($I$9:V$9)+$I$4))),TREND($E48:$F48,$E$9:$F$9,V$9))</f>
        <v>1</v>
      </c>
      <c r="W48">
        <f>IF($G48="s-curve",$E48+($F48-$E48)*$I$2/(1+EXP($I$3*(COUNT($I$9:W$9)+$I$4))),TREND($E48:$F48,$E$9:$F$9,W$9))</f>
        <v>1</v>
      </c>
      <c r="X48">
        <f>IF($G48="s-curve",$E48+($F48-$E48)*$I$2/(1+EXP($I$3*(COUNT($I$9:X$9)+$I$4))),TREND($E48:$F48,$E$9:$F$9,X$9))</f>
        <v>1</v>
      </c>
      <c r="Y48">
        <f>IF($G48="s-curve",$E48+($F48-$E48)*$I$2/(1+EXP($I$3*(COUNT($I$9:Y$9)+$I$4))),TREND($E48:$F48,$E$9:$F$9,Y$9))</f>
        <v>1</v>
      </c>
      <c r="Z48">
        <f>IF($G48="s-curve",$E48+($F48-$E48)*$I$2/(1+EXP($I$3*(COUNT($I$9:Z$9)+$I$4))),TREND($E48:$F48,$E$9:$F$9,Z$9))</f>
        <v>1</v>
      </c>
      <c r="AA48">
        <f>IF($G48="s-curve",$E48+($F48-$E48)*$I$2/(1+EXP($I$3*(COUNT($I$9:AA$9)+$I$4))),TREND($E48:$F48,$E$9:$F$9,AA$9))</f>
        <v>1</v>
      </c>
      <c r="AB48">
        <f>IF($G48="s-curve",$E48+($F48-$E48)*$I$2/(1+EXP($I$3*(COUNT($I$9:AB$9)+$I$4))),TREND($E48:$F48,$E$9:$F$9,AB$9))</f>
        <v>1</v>
      </c>
      <c r="AC48">
        <f>IF($G48="s-curve",$E48+($F48-$E48)*$I$2/(1+EXP($I$3*(COUNT($I$9:AC$9)+$I$4))),TREND($E48:$F48,$E$9:$F$9,AC$9))</f>
        <v>1</v>
      </c>
      <c r="AD48">
        <f>IF($G48="s-curve",$E48+($F48-$E48)*$I$2/(1+EXP($I$3*(COUNT($I$9:AD$9)+$I$4))),TREND($E48:$F48,$E$9:$F$9,AD$9))</f>
        <v>1</v>
      </c>
      <c r="AE48">
        <f>IF($G48="s-curve",$E48+($F48-$E48)*$I$2/(1+EXP($I$3*(COUNT($I$9:AE$9)+$I$4))),TREND($E48:$F48,$E$9:$F$9,AE$9))</f>
        <v>1</v>
      </c>
      <c r="AF48">
        <f>IF($G48="s-curve",$E48+($F48-$E48)*$I$2/(1+EXP($I$3*(COUNT($I$9:AF$9)+$I$4))),TREND($E48:$F48,$E$9:$F$9,AF$9))</f>
        <v>1</v>
      </c>
      <c r="AG48">
        <f>IF($G48="s-curve",$E48+($F48-$E48)*$I$2/(1+EXP($I$3*(COUNT($I$9:AG$9)+$I$4))),TREND($E48:$F48,$E$9:$F$9,AG$9))</f>
        <v>1</v>
      </c>
      <c r="AH48">
        <f>IF($G48="s-curve",$E48+($F48-$E48)*$I$2/(1+EXP($I$3*(COUNT($I$9:AH$9)+$I$4))),TREND($E48:$F48,$E$9:$F$9,AH$9))</f>
        <v>1</v>
      </c>
      <c r="AI48">
        <f>IF($G48="s-curve",$E48+($F48-$E48)*$I$2/(1+EXP($I$3*(COUNT($I$9:AI$9)+$I$4))),TREND($E48:$F48,$E$9:$F$9,AI$9))</f>
        <v>1</v>
      </c>
      <c r="AJ48">
        <f>IF($G48="s-curve",$E48+($F48-$E48)*$I$2/(1+EXP($I$3*(COUNT($I$9:AJ$9)+$I$4))),TREND($E48:$F48,$E$9:$F$9,AJ$9))</f>
        <v>1</v>
      </c>
      <c r="AK48">
        <f>IF($G48="s-curve",$E48+($F48-$E48)*$I$2/(1+EXP($I$3*(COUNT($I$9:AK$9)+$I$4))),TREND($E48:$F48,$E$9:$F$9,AK$9))</f>
        <v>1</v>
      </c>
      <c r="AL48">
        <f>IF($G48="s-curve",$E48+($F48-$E48)*$I$2/(1+EXP($I$3*(COUNT($I$9:AL$9)+$I$4))),TREND($E48:$F48,$E$9:$F$9,AL$9))</f>
        <v>1</v>
      </c>
    </row>
    <row r="49" spans="1:38" x14ac:dyDescent="0.25">
      <c r="C49" t="s">
        <v>5</v>
      </c>
      <c r="E49">
        <v>0</v>
      </c>
      <c r="F49">
        <v>0</v>
      </c>
      <c r="G49" s="7" t="str">
        <f>IF(E49=F49,"n/a",IF(OR(C49="battery electric vehicle",C49="natural gas vehicle",C49="plugin hybrid vehicle"),"s-curve","linear"))</f>
        <v>n/a</v>
      </c>
      <c r="I49" s="22">
        <f t="shared" si="2"/>
        <v>0</v>
      </c>
      <c r="J49">
        <f>IF($G49="s-curve",$E49+($F49-$E49)*$I$2/(1+EXP($I$3*(COUNT($I$9:J$9)+$I$4))),TREND($E49:$F49,$E$9:$F$9,J$9))</f>
        <v>0</v>
      </c>
      <c r="K49">
        <f>IF($G49="s-curve",$E49+($F49-$E49)*$I$2/(1+EXP($I$3*(COUNT($I$9:K$9)+$I$4))),TREND($E49:$F49,$E$9:$F$9,K$9))</f>
        <v>0</v>
      </c>
      <c r="L49">
        <f>IF($G49="s-curve",$E49+($F49-$E49)*$I$2/(1+EXP($I$3*(COUNT($I$9:L$9)+$I$4))),TREND($E49:$F49,$E$9:$F$9,L$9))</f>
        <v>0</v>
      </c>
      <c r="M49">
        <f>IF($G49="s-curve",$E49+($F49-$E49)*$I$2/(1+EXP($I$3*(COUNT($I$9:M$9)+$I$4))),TREND($E49:$F49,$E$9:$F$9,M$9))</f>
        <v>0</v>
      </c>
      <c r="N49">
        <f>IF($G49="s-curve",$E49+($F49-$E49)*$I$2/(1+EXP($I$3*(COUNT($I$9:N$9)+$I$4))),TREND($E49:$F49,$E$9:$F$9,N$9))</f>
        <v>0</v>
      </c>
      <c r="O49">
        <f>IF($G49="s-curve",$E49+($F49-$E49)*$I$2/(1+EXP($I$3*(COUNT($I$9:O$9)+$I$4))),TREND($E49:$F49,$E$9:$F$9,O$9))</f>
        <v>0</v>
      </c>
      <c r="P49">
        <f>IF($G49="s-curve",$E49+($F49-$E49)*$I$2/(1+EXP($I$3*(COUNT($I$9:P$9)+$I$4))),TREND($E49:$F49,$E$9:$F$9,P$9))</f>
        <v>0</v>
      </c>
      <c r="Q49">
        <f>IF($G49="s-curve",$E49+($F49-$E49)*$I$2/(1+EXP($I$3*(COUNT($I$9:Q$9)+$I$4))),TREND($E49:$F49,$E$9:$F$9,Q$9))</f>
        <v>0</v>
      </c>
      <c r="R49">
        <f>IF($G49="s-curve",$E49+($F49-$E49)*$I$2/(1+EXP($I$3*(COUNT($I$9:R$9)+$I$4))),TREND($E49:$F49,$E$9:$F$9,R$9))</f>
        <v>0</v>
      </c>
      <c r="S49">
        <f>IF($G49="s-curve",$E49+($F49-$E49)*$I$2/(1+EXP($I$3*(COUNT($I$9:S$9)+$I$4))),TREND($E49:$F49,$E$9:$F$9,S$9))</f>
        <v>0</v>
      </c>
      <c r="T49">
        <f>IF($G49="s-curve",$E49+($F49-$E49)*$I$2/(1+EXP($I$3*(COUNT($I$9:T$9)+$I$4))),TREND($E49:$F49,$E$9:$F$9,T$9))</f>
        <v>0</v>
      </c>
      <c r="U49">
        <f>IF($G49="s-curve",$E49+($F49-$E49)*$I$2/(1+EXP($I$3*(COUNT($I$9:U$9)+$I$4))),TREND($E49:$F49,$E$9:$F$9,U$9))</f>
        <v>0</v>
      </c>
      <c r="V49">
        <f>IF($G49="s-curve",$E49+($F49-$E49)*$I$2/(1+EXP($I$3*(COUNT($I$9:V$9)+$I$4))),TREND($E49:$F49,$E$9:$F$9,V$9))</f>
        <v>0</v>
      </c>
      <c r="W49">
        <f>IF($G49="s-curve",$E49+($F49-$E49)*$I$2/(1+EXP($I$3*(COUNT($I$9:W$9)+$I$4))),TREND($E49:$F49,$E$9:$F$9,W$9))</f>
        <v>0</v>
      </c>
      <c r="X49">
        <f>IF($G49="s-curve",$E49+($F49-$E49)*$I$2/(1+EXP($I$3*(COUNT($I$9:X$9)+$I$4))),TREND($E49:$F49,$E$9:$F$9,X$9))</f>
        <v>0</v>
      </c>
      <c r="Y49">
        <f>IF($G49="s-curve",$E49+($F49-$E49)*$I$2/(1+EXP($I$3*(COUNT($I$9:Y$9)+$I$4))),TREND($E49:$F49,$E$9:$F$9,Y$9))</f>
        <v>0</v>
      </c>
      <c r="Z49">
        <f>IF($G49="s-curve",$E49+($F49-$E49)*$I$2/(1+EXP($I$3*(COUNT($I$9:Z$9)+$I$4))),TREND($E49:$F49,$E$9:$F$9,Z$9))</f>
        <v>0</v>
      </c>
      <c r="AA49">
        <f>IF($G49="s-curve",$E49+($F49-$E49)*$I$2/(1+EXP($I$3*(COUNT($I$9:AA$9)+$I$4))),TREND($E49:$F49,$E$9:$F$9,AA$9))</f>
        <v>0</v>
      </c>
      <c r="AB49">
        <f>IF($G49="s-curve",$E49+($F49-$E49)*$I$2/(1+EXP($I$3*(COUNT($I$9:AB$9)+$I$4))),TREND($E49:$F49,$E$9:$F$9,AB$9))</f>
        <v>0</v>
      </c>
      <c r="AC49">
        <f>IF($G49="s-curve",$E49+($F49-$E49)*$I$2/(1+EXP($I$3*(COUNT($I$9:AC$9)+$I$4))),TREND($E49:$F49,$E$9:$F$9,AC$9))</f>
        <v>0</v>
      </c>
      <c r="AD49">
        <f>IF($G49="s-curve",$E49+($F49-$E49)*$I$2/(1+EXP($I$3*(COUNT($I$9:AD$9)+$I$4))),TREND($E49:$F49,$E$9:$F$9,AD$9))</f>
        <v>0</v>
      </c>
      <c r="AE49">
        <f>IF($G49="s-curve",$E49+($F49-$E49)*$I$2/(1+EXP($I$3*(COUNT($I$9:AE$9)+$I$4))),TREND($E49:$F49,$E$9:$F$9,AE$9))</f>
        <v>0</v>
      </c>
      <c r="AF49">
        <f>IF($G49="s-curve",$E49+($F49-$E49)*$I$2/(1+EXP($I$3*(COUNT($I$9:AF$9)+$I$4))),TREND($E49:$F49,$E$9:$F$9,AF$9))</f>
        <v>0</v>
      </c>
      <c r="AG49">
        <f>IF($G49="s-curve",$E49+($F49-$E49)*$I$2/(1+EXP($I$3*(COUNT($I$9:AG$9)+$I$4))),TREND($E49:$F49,$E$9:$F$9,AG$9))</f>
        <v>0</v>
      </c>
      <c r="AH49">
        <f>IF($G49="s-curve",$E49+($F49-$E49)*$I$2/(1+EXP($I$3*(COUNT($I$9:AH$9)+$I$4))),TREND($E49:$F49,$E$9:$F$9,AH$9))</f>
        <v>0</v>
      </c>
      <c r="AI49">
        <f>IF($G49="s-curve",$E49+($F49-$E49)*$I$2/(1+EXP($I$3*(COUNT($I$9:AI$9)+$I$4))),TREND($E49:$F49,$E$9:$F$9,AI$9))</f>
        <v>0</v>
      </c>
      <c r="AJ49">
        <f>IF($G49="s-curve",$E49+($F49-$E49)*$I$2/(1+EXP($I$3*(COUNT($I$9:AJ$9)+$I$4))),TREND($E49:$F49,$E$9:$F$9,AJ$9))</f>
        <v>0</v>
      </c>
      <c r="AK49">
        <f>IF($G49="s-curve",$E49+($F49-$E49)*$I$2/(1+EXP($I$3*(COUNT($I$9:AK$9)+$I$4))),TREND($E49:$F49,$E$9:$F$9,AK$9))</f>
        <v>0</v>
      </c>
      <c r="AL49">
        <f>IF($G49="s-curve",$E49+($F49-$E49)*$I$2/(1+EXP($I$3*(COUNT($I$9:AL$9)+$I$4))),TREND($E49:$F49,$E$9:$F$9,AL$9))</f>
        <v>0</v>
      </c>
    </row>
    <row r="50" spans="1:38" x14ac:dyDescent="0.25">
      <c r="C50" t="s">
        <v>124</v>
      </c>
      <c r="E50">
        <v>0</v>
      </c>
      <c r="F50">
        <v>0</v>
      </c>
      <c r="G50" s="7" t="str">
        <f>IF(E50=F50,"n/a",IF(OR(C50="battery electric vehicle",C50="natural gas vehicle",C50="plugin hybrid vehicle",C50="hydrogen vehicle"),"s-curve","linear"))</f>
        <v>n/a</v>
      </c>
      <c r="I50" s="22">
        <f t="shared" si="2"/>
        <v>0</v>
      </c>
      <c r="J50">
        <f>IF($G50="s-curve",$E50+($F50-$E50)*$I$2/(1+EXP($I$3*(COUNT($I$9:J$9)+$I$4))),TREND($E50:$F50,$E$9:$F$9,J$9))</f>
        <v>0</v>
      </c>
      <c r="K50">
        <f>IF($G50="s-curve",$E50+($F50-$E50)*$I$2/(1+EXP($I$3*(COUNT($I$9:K$9)+$I$4))),TREND($E50:$F50,$E$9:$F$9,K$9))</f>
        <v>0</v>
      </c>
      <c r="L50">
        <f>IF($G50="s-curve",$E50+($F50-$E50)*$I$2/(1+EXP($I$3*(COUNT($I$9:L$9)+$I$4))),TREND($E50:$F50,$E$9:$F$9,L$9))</f>
        <v>0</v>
      </c>
      <c r="M50">
        <f>IF($G50="s-curve",$E50+($F50-$E50)*$I$2/(1+EXP($I$3*(COUNT($I$9:M$9)+$I$4))),TREND($E50:$F50,$E$9:$F$9,M$9))</f>
        <v>0</v>
      </c>
      <c r="N50">
        <f>IF($G50="s-curve",$E50+($F50-$E50)*$I$2/(1+EXP($I$3*(COUNT($I$9:N$9)+$I$4))),TREND($E50:$F50,$E$9:$F$9,N$9))</f>
        <v>0</v>
      </c>
      <c r="O50">
        <f>IF($G50="s-curve",$E50+($F50-$E50)*$I$2/(1+EXP($I$3*(COUNT($I$9:O$9)+$I$4))),TREND($E50:$F50,$E$9:$F$9,O$9))</f>
        <v>0</v>
      </c>
      <c r="P50">
        <f>IF($G50="s-curve",$E50+($F50-$E50)*$I$2/(1+EXP($I$3*(COUNT($I$9:P$9)+$I$4))),TREND($E50:$F50,$E$9:$F$9,P$9))</f>
        <v>0</v>
      </c>
      <c r="Q50">
        <f>IF($G50="s-curve",$E50+($F50-$E50)*$I$2/(1+EXP($I$3*(COUNT($I$9:Q$9)+$I$4))),TREND($E50:$F50,$E$9:$F$9,Q$9))</f>
        <v>0</v>
      </c>
      <c r="R50">
        <f>IF($G50="s-curve",$E50+($F50-$E50)*$I$2/(1+EXP($I$3*(COUNT($I$9:R$9)+$I$4))),TREND($E50:$F50,$E$9:$F$9,R$9))</f>
        <v>0</v>
      </c>
      <c r="S50">
        <f>IF($G50="s-curve",$E50+($F50-$E50)*$I$2/(1+EXP($I$3*(COUNT($I$9:S$9)+$I$4))),TREND($E50:$F50,$E$9:$F$9,S$9))</f>
        <v>0</v>
      </c>
      <c r="T50">
        <f>IF($G50="s-curve",$E50+($F50-$E50)*$I$2/(1+EXP($I$3*(COUNT($I$9:T$9)+$I$4))),TREND($E50:$F50,$E$9:$F$9,T$9))</f>
        <v>0</v>
      </c>
      <c r="U50">
        <f>IF($G50="s-curve",$E50+($F50-$E50)*$I$2/(1+EXP($I$3*(COUNT($I$9:U$9)+$I$4))),TREND($E50:$F50,$E$9:$F$9,U$9))</f>
        <v>0</v>
      </c>
      <c r="V50">
        <f>IF($G50="s-curve",$E50+($F50-$E50)*$I$2/(1+EXP($I$3*(COUNT($I$9:V$9)+$I$4))),TREND($E50:$F50,$E$9:$F$9,V$9))</f>
        <v>0</v>
      </c>
      <c r="W50">
        <f>IF($G50="s-curve",$E50+($F50-$E50)*$I$2/(1+EXP($I$3*(COUNT($I$9:W$9)+$I$4))),TREND($E50:$F50,$E$9:$F$9,W$9))</f>
        <v>0</v>
      </c>
      <c r="X50">
        <f>IF($G50="s-curve",$E50+($F50-$E50)*$I$2/(1+EXP($I$3*(COUNT($I$9:X$9)+$I$4))),TREND($E50:$F50,$E$9:$F$9,X$9))</f>
        <v>0</v>
      </c>
      <c r="Y50">
        <f>IF($G50="s-curve",$E50+($F50-$E50)*$I$2/(1+EXP($I$3*(COUNT($I$9:Y$9)+$I$4))),TREND($E50:$F50,$E$9:$F$9,Y$9))</f>
        <v>0</v>
      </c>
      <c r="Z50">
        <f>IF($G50="s-curve",$E50+($F50-$E50)*$I$2/(1+EXP($I$3*(COUNT($I$9:Z$9)+$I$4))),TREND($E50:$F50,$E$9:$F$9,Z$9))</f>
        <v>0</v>
      </c>
      <c r="AA50">
        <f>IF($G50="s-curve",$E50+($F50-$E50)*$I$2/(1+EXP($I$3*(COUNT($I$9:AA$9)+$I$4))),TREND($E50:$F50,$E$9:$F$9,AA$9))</f>
        <v>0</v>
      </c>
      <c r="AB50">
        <f>IF($G50="s-curve",$E50+($F50-$E50)*$I$2/(1+EXP($I$3*(COUNT($I$9:AB$9)+$I$4))),TREND($E50:$F50,$E$9:$F$9,AB$9))</f>
        <v>0</v>
      </c>
      <c r="AC50">
        <f>IF($G50="s-curve",$E50+($F50-$E50)*$I$2/(1+EXP($I$3*(COUNT($I$9:AC$9)+$I$4))),TREND($E50:$F50,$E$9:$F$9,AC$9))</f>
        <v>0</v>
      </c>
      <c r="AD50">
        <f>IF($G50="s-curve",$E50+($F50-$E50)*$I$2/(1+EXP($I$3*(COUNT($I$9:AD$9)+$I$4))),TREND($E50:$F50,$E$9:$F$9,AD$9))</f>
        <v>0</v>
      </c>
      <c r="AE50">
        <f>IF($G50="s-curve",$E50+($F50-$E50)*$I$2/(1+EXP($I$3*(COUNT($I$9:AE$9)+$I$4))),TREND($E50:$F50,$E$9:$F$9,AE$9))</f>
        <v>0</v>
      </c>
      <c r="AF50">
        <f>IF($G50="s-curve",$E50+($F50-$E50)*$I$2/(1+EXP($I$3*(COUNT($I$9:AF$9)+$I$4))),TREND($E50:$F50,$E$9:$F$9,AF$9))</f>
        <v>0</v>
      </c>
      <c r="AG50">
        <f>IF($G50="s-curve",$E50+($F50-$E50)*$I$2/(1+EXP($I$3*(COUNT($I$9:AG$9)+$I$4))),TREND($E50:$F50,$E$9:$F$9,AG$9))</f>
        <v>0</v>
      </c>
      <c r="AH50">
        <f>IF($G50="s-curve",$E50+($F50-$E50)*$I$2/(1+EXP($I$3*(COUNT($I$9:AH$9)+$I$4))),TREND($E50:$F50,$E$9:$F$9,AH$9))</f>
        <v>0</v>
      </c>
      <c r="AI50">
        <f>IF($G50="s-curve",$E50+($F50-$E50)*$I$2/(1+EXP($I$3*(COUNT($I$9:AI$9)+$I$4))),TREND($E50:$F50,$E$9:$F$9,AI$9))</f>
        <v>0</v>
      </c>
      <c r="AJ50">
        <f>IF($G50="s-curve",$E50+($F50-$E50)*$I$2/(1+EXP($I$3*(COUNT($I$9:AJ$9)+$I$4))),TREND($E50:$F50,$E$9:$F$9,AJ$9))</f>
        <v>0</v>
      </c>
      <c r="AK50">
        <f>IF($G50="s-curve",$E50+($F50-$E50)*$I$2/(1+EXP($I$3*(COUNT($I$9:AK$9)+$I$4))),TREND($E50:$F50,$E$9:$F$9,AK$9))</f>
        <v>0</v>
      </c>
      <c r="AL50">
        <f>IF($G50="s-curve",$E50+($F50-$E50)*$I$2/(1+EXP($I$3*(COUNT($I$9:AL$9)+$I$4))),TREND($E50:$F50,$E$9:$F$9,AL$9))</f>
        <v>0</v>
      </c>
    </row>
    <row r="51" spans="1:38" ht="15.75" thickBot="1" x14ac:dyDescent="0.3">
      <c r="A51" s="23"/>
      <c r="B51" s="23"/>
      <c r="C51" s="23" t="s">
        <v>125</v>
      </c>
      <c r="D51" s="23"/>
      <c r="E51" s="23">
        <v>0</v>
      </c>
      <c r="F51" s="23">
        <v>0</v>
      </c>
      <c r="G51" s="8" t="str">
        <f>IF(E51=F51,"n/a",IF(OR(C51="battery electric vehicle",C51="natural gas vehicle",C51="plugin hybrid vehicle",C51="hydrogen vehicle"),"s-curve","linear"))</f>
        <v>n/a</v>
      </c>
      <c r="I51" s="22">
        <f t="shared" si="2"/>
        <v>0</v>
      </c>
      <c r="J51">
        <f>IF($G51="s-curve",$E51+($F51-$E51)*$I$2/(1+EXP($I$3*(COUNT($I$9:J$9)+$I$4))),TREND($E51:$F51,$E$9:$F$9,J$9))</f>
        <v>0</v>
      </c>
      <c r="K51">
        <f>IF($G51="s-curve",$E51+($F51-$E51)*$I$2/(1+EXP($I$3*(COUNT($I$9:K$9)+$I$4))),TREND($E51:$F51,$E$9:$F$9,K$9))</f>
        <v>0</v>
      </c>
      <c r="L51">
        <f>IF($G51="s-curve",$E51+($F51-$E51)*$I$2/(1+EXP($I$3*(COUNT($I$9:L$9)+$I$4))),TREND($E51:$F51,$E$9:$F$9,L$9))</f>
        <v>0</v>
      </c>
      <c r="M51">
        <f>IF($G51="s-curve",$E51+($F51-$E51)*$I$2/(1+EXP($I$3*(COUNT($I$9:M$9)+$I$4))),TREND($E51:$F51,$E$9:$F$9,M$9))</f>
        <v>0</v>
      </c>
      <c r="N51">
        <f>IF($G51="s-curve",$E51+($F51-$E51)*$I$2/(1+EXP($I$3*(COUNT($I$9:N$9)+$I$4))),TREND($E51:$F51,$E$9:$F$9,N$9))</f>
        <v>0</v>
      </c>
      <c r="O51">
        <f>IF($G51="s-curve",$E51+($F51-$E51)*$I$2/(1+EXP($I$3*(COUNT($I$9:O$9)+$I$4))),TREND($E51:$F51,$E$9:$F$9,O$9))</f>
        <v>0</v>
      </c>
      <c r="P51">
        <f>IF($G51="s-curve",$E51+($F51-$E51)*$I$2/(1+EXP($I$3*(COUNT($I$9:P$9)+$I$4))),TREND($E51:$F51,$E$9:$F$9,P$9))</f>
        <v>0</v>
      </c>
      <c r="Q51">
        <f>IF($G51="s-curve",$E51+($F51-$E51)*$I$2/(1+EXP($I$3*(COUNT($I$9:Q$9)+$I$4))),TREND($E51:$F51,$E$9:$F$9,Q$9))</f>
        <v>0</v>
      </c>
      <c r="R51">
        <f>IF($G51="s-curve",$E51+($F51-$E51)*$I$2/(1+EXP($I$3*(COUNT($I$9:R$9)+$I$4))),TREND($E51:$F51,$E$9:$F$9,R$9))</f>
        <v>0</v>
      </c>
      <c r="S51">
        <f>IF($G51="s-curve",$E51+($F51-$E51)*$I$2/(1+EXP($I$3*(COUNT($I$9:S$9)+$I$4))),TREND($E51:$F51,$E$9:$F$9,S$9))</f>
        <v>0</v>
      </c>
      <c r="T51">
        <f>IF($G51="s-curve",$E51+($F51-$E51)*$I$2/(1+EXP($I$3*(COUNT($I$9:T$9)+$I$4))),TREND($E51:$F51,$E$9:$F$9,T$9))</f>
        <v>0</v>
      </c>
      <c r="U51">
        <f>IF($G51="s-curve",$E51+($F51-$E51)*$I$2/(1+EXP($I$3*(COUNT($I$9:U$9)+$I$4))),TREND($E51:$F51,$E$9:$F$9,U$9))</f>
        <v>0</v>
      </c>
      <c r="V51">
        <f>IF($G51="s-curve",$E51+($F51-$E51)*$I$2/(1+EXP($I$3*(COUNT($I$9:V$9)+$I$4))),TREND($E51:$F51,$E$9:$F$9,V$9))</f>
        <v>0</v>
      </c>
      <c r="W51">
        <f>IF($G51="s-curve",$E51+($F51-$E51)*$I$2/(1+EXP($I$3*(COUNT($I$9:W$9)+$I$4))),TREND($E51:$F51,$E$9:$F$9,W$9))</f>
        <v>0</v>
      </c>
      <c r="X51">
        <f>IF($G51="s-curve",$E51+($F51-$E51)*$I$2/(1+EXP($I$3*(COUNT($I$9:X$9)+$I$4))),TREND($E51:$F51,$E$9:$F$9,X$9))</f>
        <v>0</v>
      </c>
      <c r="Y51">
        <f>IF($G51="s-curve",$E51+($F51-$E51)*$I$2/(1+EXP($I$3*(COUNT($I$9:Y$9)+$I$4))),TREND($E51:$F51,$E$9:$F$9,Y$9))</f>
        <v>0</v>
      </c>
      <c r="Z51">
        <f>IF($G51="s-curve",$E51+($F51-$E51)*$I$2/(1+EXP($I$3*(COUNT($I$9:Z$9)+$I$4))),TREND($E51:$F51,$E$9:$F$9,Z$9))</f>
        <v>0</v>
      </c>
      <c r="AA51">
        <f>IF($G51="s-curve",$E51+($F51-$E51)*$I$2/(1+EXP($I$3*(COUNT($I$9:AA$9)+$I$4))),TREND($E51:$F51,$E$9:$F$9,AA$9))</f>
        <v>0</v>
      </c>
      <c r="AB51">
        <f>IF($G51="s-curve",$E51+($F51-$E51)*$I$2/(1+EXP($I$3*(COUNT($I$9:AB$9)+$I$4))),TREND($E51:$F51,$E$9:$F$9,AB$9))</f>
        <v>0</v>
      </c>
      <c r="AC51">
        <f>IF($G51="s-curve",$E51+($F51-$E51)*$I$2/(1+EXP($I$3*(COUNT($I$9:AC$9)+$I$4))),TREND($E51:$F51,$E$9:$F$9,AC$9))</f>
        <v>0</v>
      </c>
      <c r="AD51">
        <f>IF($G51="s-curve",$E51+($F51-$E51)*$I$2/(1+EXP($I$3*(COUNT($I$9:AD$9)+$I$4))),TREND($E51:$F51,$E$9:$F$9,AD$9))</f>
        <v>0</v>
      </c>
      <c r="AE51">
        <f>IF($G51="s-curve",$E51+($F51-$E51)*$I$2/(1+EXP($I$3*(COUNT($I$9:AE$9)+$I$4))),TREND($E51:$F51,$E$9:$F$9,AE$9))</f>
        <v>0</v>
      </c>
      <c r="AF51">
        <f>IF($G51="s-curve",$E51+($F51-$E51)*$I$2/(1+EXP($I$3*(COUNT($I$9:AF$9)+$I$4))),TREND($E51:$F51,$E$9:$F$9,AF$9))</f>
        <v>0</v>
      </c>
      <c r="AG51">
        <f>IF($G51="s-curve",$E51+($F51-$E51)*$I$2/(1+EXP($I$3*(COUNT($I$9:AG$9)+$I$4))),TREND($E51:$F51,$E$9:$F$9,AG$9))</f>
        <v>0</v>
      </c>
      <c r="AH51">
        <f>IF($G51="s-curve",$E51+($F51-$E51)*$I$2/(1+EXP($I$3*(COUNT($I$9:AH$9)+$I$4))),TREND($E51:$F51,$E$9:$F$9,AH$9))</f>
        <v>0</v>
      </c>
      <c r="AI51">
        <f>IF($G51="s-curve",$E51+($F51-$E51)*$I$2/(1+EXP($I$3*(COUNT($I$9:AI$9)+$I$4))),TREND($E51:$F51,$E$9:$F$9,AI$9))</f>
        <v>0</v>
      </c>
      <c r="AJ51">
        <f>IF($G51="s-curve",$E51+($F51-$E51)*$I$2/(1+EXP($I$3*(COUNT($I$9:AJ$9)+$I$4))),TREND($E51:$F51,$E$9:$F$9,AJ$9))</f>
        <v>0</v>
      </c>
      <c r="AK51">
        <f>IF($G51="s-curve",$E51+($F51-$E51)*$I$2/(1+EXP($I$3*(COUNT($I$9:AK$9)+$I$4))),TREND($E51:$F51,$E$9:$F$9,AK$9))</f>
        <v>0</v>
      </c>
      <c r="AL51">
        <f>IF($G51="s-curve",$E51+($F51-$E51)*$I$2/(1+EXP($I$3*(COUNT($I$9:AL$9)+$I$4))),TREND($E51:$F51,$E$9:$F$9,AL$9))</f>
        <v>0</v>
      </c>
    </row>
    <row r="52" spans="1:38" x14ac:dyDescent="0.25">
      <c r="A52" t="s">
        <v>15</v>
      </c>
      <c r="B52" t="s">
        <v>19</v>
      </c>
      <c r="C52" t="s">
        <v>1</v>
      </c>
      <c r="E52" s="22">
        <f>'SYVbT-passenger'!B5/SUM('SYVbT-passenger'!B5:H5)</f>
        <v>0.93664816809218165</v>
      </c>
      <c r="F52">
        <v>1</v>
      </c>
      <c r="G52" s="7" t="str">
        <f>IF(E52=F52,"n/a",IF(OR(C52="battery electric vehicle",C52="natural gas vehicle",C52="plugin hybrid vehicle"),"s-curve","linear"))</f>
        <v>s-curve</v>
      </c>
      <c r="I52" s="22">
        <f t="shared" si="2"/>
        <v>0.93664816809218165</v>
      </c>
      <c r="J52">
        <f>IF($G52="s-curve",$E52+($F52-$E52)*$I$2/(1+EXP($I$3*(COUNT($I$9:J$9)+$I$4))),TREND($E52:$F52,$E$9:$F$9,J$9))</f>
        <v>0.93758413006461472</v>
      </c>
      <c r="K52">
        <f>IF($G52="s-curve",$E52+($F52-$E52)*$I$2/(1+EXP($I$3*(COUNT($I$9:K$9)+$I$4))),TREND($E52:$F52,$E$9:$F$9,K$9))</f>
        <v>0.93790508780604664</v>
      </c>
      <c r="L52">
        <f>IF($G52="s-curve",$E52+($F52-$E52)*$I$2/(1+EXP($I$3*(COUNT($I$9:L$9)+$I$4))),TREND($E52:$F52,$E$9:$F$9,L$9))</f>
        <v>0.93833313635851656</v>
      </c>
      <c r="M52">
        <f>IF($G52="s-curve",$E52+($F52-$E52)*$I$2/(1+EXP($I$3*(COUNT($I$9:M$9)+$I$4))),TREND($E52:$F52,$E$9:$F$9,M$9))</f>
        <v>0.93890166809574294</v>
      </c>
      <c r="N52">
        <f>IF($G52="s-curve",$E52+($F52-$E52)*$I$2/(1+EXP($I$3*(COUNT($I$9:N$9)+$I$4))),TREND($E52:$F52,$E$9:$F$9,N$9))</f>
        <v>0.93965268403780833</v>
      </c>
      <c r="O52">
        <f>IF($G52="s-curve",$E52+($F52-$E52)*$I$2/(1+EXP($I$3*(COUNT($I$9:O$9)+$I$4))),TREND($E52:$F52,$E$9:$F$9,O$9))</f>
        <v>0.94063764555977569</v>
      </c>
      <c r="P52">
        <f>IF($G52="s-curve",$E52+($F52-$E52)*$I$2/(1+EXP($I$3*(COUNT($I$9:P$9)+$I$4))),TREND($E52:$F52,$E$9:$F$9,P$9))</f>
        <v>0.94191731077978458</v>
      </c>
      <c r="Q52">
        <f>IF($G52="s-curve",$E52+($F52-$E52)*$I$2/(1+EXP($I$3*(COUNT($I$9:Q$9)+$I$4))),TREND($E52:$F52,$E$9:$F$9,Q$9))</f>
        <v>0.94355965157024346</v>
      </c>
      <c r="R52">
        <f>IF($G52="s-curve",$E52+($F52-$E52)*$I$2/(1+EXP($I$3*(COUNT($I$9:R$9)+$I$4))),TREND($E52:$F52,$E$9:$F$9,R$9))</f>
        <v>0.94563469291170243</v>
      </c>
      <c r="S52">
        <f>IF($G52="s-curve",$E52+($F52-$E52)*$I$2/(1+EXP($I$3*(COUNT($I$9:S$9)+$I$4))),TREND($E52:$F52,$E$9:$F$9,S$9))</f>
        <v>0.94820515921205761</v>
      </c>
      <c r="T52">
        <f>IF($G52="s-curve",$E52+($F52-$E52)*$I$2/(1+EXP($I$3*(COUNT($I$9:T$9)+$I$4))),TREND($E52:$F52,$E$9:$F$9,T$9))</f>
        <v>0.95131254709877777</v>
      </c>
      <c r="U52">
        <f>IF($G52="s-curve",$E52+($F52-$E52)*$I$2/(1+EXP($I$3*(COUNT($I$9:U$9)+$I$4))),TREND($E52:$F52,$E$9:$F$9,U$9))</f>
        <v>0.95496004661475364</v>
      </c>
      <c r="V52">
        <f>IF($G52="s-curve",$E52+($F52-$E52)*$I$2/(1+EXP($I$3*(COUNT($I$9:V$9)+$I$4))),TREND($E52:$F52,$E$9:$F$9,V$9))</f>
        <v>0.95909649021776056</v>
      </c>
      <c r="W52">
        <f>IF($G52="s-curve",$E52+($F52-$E52)*$I$2/(1+EXP($I$3*(COUNT($I$9:W$9)+$I$4))),TREND($E52:$F52,$E$9:$F$9,W$9))</f>
        <v>0.96360801423424369</v>
      </c>
      <c r="X52">
        <f>IF($G52="s-curve",$E52+($F52-$E52)*$I$2/(1+EXP($I$3*(COUNT($I$9:X$9)+$I$4))),TREND($E52:$F52,$E$9:$F$9,X$9))</f>
        <v>0.96832408404609083</v>
      </c>
      <c r="Y52">
        <f>IF($G52="s-curve",$E52+($F52-$E52)*$I$2/(1+EXP($I$3*(COUNT($I$9:Y$9)+$I$4))),TREND($E52:$F52,$E$9:$F$9,Y$9))</f>
        <v>0.97304015385793796</v>
      </c>
      <c r="Z52">
        <f>IF($G52="s-curve",$E52+($F52-$E52)*$I$2/(1+EXP($I$3*(COUNT($I$9:Z$9)+$I$4))),TREND($E52:$F52,$E$9:$F$9,Z$9))</f>
        <v>0.9775516778744211</v>
      </c>
      <c r="AA52">
        <f>IF($G52="s-curve",$E52+($F52-$E52)*$I$2/(1+EXP($I$3*(COUNT($I$9:AA$9)+$I$4))),TREND($E52:$F52,$E$9:$F$9,AA$9))</f>
        <v>0.98168812147742801</v>
      </c>
      <c r="AB52">
        <f>IF($G52="s-curve",$E52+($F52-$E52)*$I$2/(1+EXP($I$3*(COUNT($I$9:AB$9)+$I$4))),TREND($E52:$F52,$E$9:$F$9,AB$9))</f>
        <v>0.98533562099340388</v>
      </c>
      <c r="AC52">
        <f>IF($G52="s-curve",$E52+($F52-$E52)*$I$2/(1+EXP($I$3*(COUNT($I$9:AC$9)+$I$4))),TREND($E52:$F52,$E$9:$F$9,AC$9))</f>
        <v>0.98844300888012404</v>
      </c>
      <c r="AD52">
        <f>IF($G52="s-curve",$E52+($F52-$E52)*$I$2/(1+EXP($I$3*(COUNT($I$9:AD$9)+$I$4))),TREND($E52:$F52,$E$9:$F$9,AD$9))</f>
        <v>0.99101347518047922</v>
      </c>
      <c r="AE52">
        <f>IF($G52="s-curve",$E52+($F52-$E52)*$I$2/(1+EXP($I$3*(COUNT($I$9:AE$9)+$I$4))),TREND($E52:$F52,$E$9:$F$9,AE$9))</f>
        <v>0.99308851652193819</v>
      </c>
      <c r="AF52">
        <f>IF($G52="s-curve",$E52+($F52-$E52)*$I$2/(1+EXP($I$3*(COUNT($I$9:AF$9)+$I$4))),TREND($E52:$F52,$E$9:$F$9,AF$9))</f>
        <v>0.99473085731239708</v>
      </c>
      <c r="AG52">
        <f>IF($G52="s-curve",$E52+($F52-$E52)*$I$2/(1+EXP($I$3*(COUNT($I$9:AG$9)+$I$4))),TREND($E52:$F52,$E$9:$F$9,AG$9))</f>
        <v>0.99601052253240596</v>
      </c>
      <c r="AH52">
        <f>IF($G52="s-curve",$E52+($F52-$E52)*$I$2/(1+EXP($I$3*(COUNT($I$9:AH$9)+$I$4))),TREND($E52:$F52,$E$9:$F$9,AH$9))</f>
        <v>0.99699548405437333</v>
      </c>
      <c r="AI52">
        <f>IF($G52="s-curve",$E52+($F52-$E52)*$I$2/(1+EXP($I$3*(COUNT($I$9:AI$9)+$I$4))),TREND($E52:$F52,$E$9:$F$9,AI$9))</f>
        <v>0.99774649999643872</v>
      </c>
      <c r="AJ52">
        <f>IF($G52="s-curve",$E52+($F52-$E52)*$I$2/(1+EXP($I$3*(COUNT($I$9:AJ$9)+$I$4))),TREND($E52:$F52,$E$9:$F$9,AJ$9))</f>
        <v>0.99831503173366509</v>
      </c>
      <c r="AK52">
        <f>IF($G52="s-curve",$E52+($F52-$E52)*$I$2/(1+EXP($I$3*(COUNT($I$9:AK$9)+$I$4))),TREND($E52:$F52,$E$9:$F$9,AK$9))</f>
        <v>0.99874308028613501</v>
      </c>
      <c r="AL52">
        <f>IF($G52="s-curve",$E52+($F52-$E52)*$I$2/(1+EXP($I$3*(COUNT($I$9:AL$9)+$I$4))),TREND($E52:$F52,$E$9:$F$9,AL$9))</f>
        <v>0.99906403802756694</v>
      </c>
    </row>
    <row r="53" spans="1:38" x14ac:dyDescent="0.25">
      <c r="C53" t="s">
        <v>2</v>
      </c>
      <c r="E53">
        <v>0</v>
      </c>
      <c r="F53">
        <v>0</v>
      </c>
      <c r="G53" s="7" t="str">
        <f>IF(E53=F53,"n/a",IF(OR(C53="battery electric vehicle",C53="natural gas vehicle",C53="plugin hybrid vehicle"),"s-curve","linear"))</f>
        <v>n/a</v>
      </c>
      <c r="I53" s="22">
        <f t="shared" si="2"/>
        <v>0</v>
      </c>
      <c r="J53">
        <f>IF($G53="s-curve",$E53+($F53-$E53)*$I$2/(1+EXP($I$3*(COUNT($I$9:J$9)+$I$4))),TREND($E53:$F53,$E$9:$F$9,J$9))</f>
        <v>0</v>
      </c>
      <c r="K53">
        <f>IF($G53="s-curve",$E53+($F53-$E53)*$I$2/(1+EXP($I$3*(COUNT($I$9:K$9)+$I$4))),TREND($E53:$F53,$E$9:$F$9,K$9))</f>
        <v>0</v>
      </c>
      <c r="L53">
        <f>IF($G53="s-curve",$E53+($F53-$E53)*$I$2/(1+EXP($I$3*(COUNT($I$9:L$9)+$I$4))),TREND($E53:$F53,$E$9:$F$9,L$9))</f>
        <v>0</v>
      </c>
      <c r="M53">
        <f>IF($G53="s-curve",$E53+($F53-$E53)*$I$2/(1+EXP($I$3*(COUNT($I$9:M$9)+$I$4))),TREND($E53:$F53,$E$9:$F$9,M$9))</f>
        <v>0</v>
      </c>
      <c r="N53">
        <f>IF($G53="s-curve",$E53+($F53-$E53)*$I$2/(1+EXP($I$3*(COUNT($I$9:N$9)+$I$4))),TREND($E53:$F53,$E$9:$F$9,N$9))</f>
        <v>0</v>
      </c>
      <c r="O53">
        <f>IF($G53="s-curve",$E53+($F53-$E53)*$I$2/(1+EXP($I$3*(COUNT($I$9:O$9)+$I$4))),TREND($E53:$F53,$E$9:$F$9,O$9))</f>
        <v>0</v>
      </c>
      <c r="P53">
        <f>IF($G53="s-curve",$E53+($F53-$E53)*$I$2/(1+EXP($I$3*(COUNT($I$9:P$9)+$I$4))),TREND($E53:$F53,$E$9:$F$9,P$9))</f>
        <v>0</v>
      </c>
      <c r="Q53">
        <f>IF($G53="s-curve",$E53+($F53-$E53)*$I$2/(1+EXP($I$3*(COUNT($I$9:Q$9)+$I$4))),TREND($E53:$F53,$E$9:$F$9,Q$9))</f>
        <v>0</v>
      </c>
      <c r="R53">
        <f>IF($G53="s-curve",$E53+($F53-$E53)*$I$2/(1+EXP($I$3*(COUNT($I$9:R$9)+$I$4))),TREND($E53:$F53,$E$9:$F$9,R$9))</f>
        <v>0</v>
      </c>
      <c r="S53">
        <f>IF($G53="s-curve",$E53+($F53-$E53)*$I$2/(1+EXP($I$3*(COUNT($I$9:S$9)+$I$4))),TREND($E53:$F53,$E$9:$F$9,S$9))</f>
        <v>0</v>
      </c>
      <c r="T53">
        <f>IF($G53="s-curve",$E53+($F53-$E53)*$I$2/(1+EXP($I$3*(COUNT($I$9:T$9)+$I$4))),TREND($E53:$F53,$E$9:$F$9,T$9))</f>
        <v>0</v>
      </c>
      <c r="U53">
        <f>IF($G53="s-curve",$E53+($F53-$E53)*$I$2/(1+EXP($I$3*(COUNT($I$9:U$9)+$I$4))),TREND($E53:$F53,$E$9:$F$9,U$9))</f>
        <v>0</v>
      </c>
      <c r="V53">
        <f>IF($G53="s-curve",$E53+($F53-$E53)*$I$2/(1+EXP($I$3*(COUNT($I$9:V$9)+$I$4))),TREND($E53:$F53,$E$9:$F$9,V$9))</f>
        <v>0</v>
      </c>
      <c r="W53">
        <f>IF($G53="s-curve",$E53+($F53-$E53)*$I$2/(1+EXP($I$3*(COUNT($I$9:W$9)+$I$4))),TREND($E53:$F53,$E$9:$F$9,W$9))</f>
        <v>0</v>
      </c>
      <c r="X53">
        <f>IF($G53="s-curve",$E53+($F53-$E53)*$I$2/(1+EXP($I$3*(COUNT($I$9:X$9)+$I$4))),TREND($E53:$F53,$E$9:$F$9,X$9))</f>
        <v>0</v>
      </c>
      <c r="Y53">
        <f>IF($G53="s-curve",$E53+($F53-$E53)*$I$2/(1+EXP($I$3*(COUNT($I$9:Y$9)+$I$4))),TREND($E53:$F53,$E$9:$F$9,Y$9))</f>
        <v>0</v>
      </c>
      <c r="Z53">
        <f>IF($G53="s-curve",$E53+($F53-$E53)*$I$2/(1+EXP($I$3*(COUNT($I$9:Z$9)+$I$4))),TREND($E53:$F53,$E$9:$F$9,Z$9))</f>
        <v>0</v>
      </c>
      <c r="AA53">
        <f>IF($G53="s-curve",$E53+($F53-$E53)*$I$2/(1+EXP($I$3*(COUNT($I$9:AA$9)+$I$4))),TREND($E53:$F53,$E$9:$F$9,AA$9))</f>
        <v>0</v>
      </c>
      <c r="AB53">
        <f>IF($G53="s-curve",$E53+($F53-$E53)*$I$2/(1+EXP($I$3*(COUNT($I$9:AB$9)+$I$4))),TREND($E53:$F53,$E$9:$F$9,AB$9))</f>
        <v>0</v>
      </c>
      <c r="AC53">
        <f>IF($G53="s-curve",$E53+($F53-$E53)*$I$2/(1+EXP($I$3*(COUNT($I$9:AC$9)+$I$4))),TREND($E53:$F53,$E$9:$F$9,AC$9))</f>
        <v>0</v>
      </c>
      <c r="AD53">
        <f>IF($G53="s-curve",$E53+($F53-$E53)*$I$2/(1+EXP($I$3*(COUNT($I$9:AD$9)+$I$4))),TREND($E53:$F53,$E$9:$F$9,AD$9))</f>
        <v>0</v>
      </c>
      <c r="AE53">
        <f>IF($G53="s-curve",$E53+($F53-$E53)*$I$2/(1+EXP($I$3*(COUNT($I$9:AE$9)+$I$4))),TREND($E53:$F53,$E$9:$F$9,AE$9))</f>
        <v>0</v>
      </c>
      <c r="AF53">
        <f>IF($G53="s-curve",$E53+($F53-$E53)*$I$2/(1+EXP($I$3*(COUNT($I$9:AF$9)+$I$4))),TREND($E53:$F53,$E$9:$F$9,AF$9))</f>
        <v>0</v>
      </c>
      <c r="AG53">
        <f>IF($G53="s-curve",$E53+($F53-$E53)*$I$2/(1+EXP($I$3*(COUNT($I$9:AG$9)+$I$4))),TREND($E53:$F53,$E$9:$F$9,AG$9))</f>
        <v>0</v>
      </c>
      <c r="AH53">
        <f>IF($G53="s-curve",$E53+($F53-$E53)*$I$2/(1+EXP($I$3*(COUNT($I$9:AH$9)+$I$4))),TREND($E53:$F53,$E$9:$F$9,AH$9))</f>
        <v>0</v>
      </c>
      <c r="AI53">
        <f>IF($G53="s-curve",$E53+($F53-$E53)*$I$2/(1+EXP($I$3*(COUNT($I$9:AI$9)+$I$4))),TREND($E53:$F53,$E$9:$F$9,AI$9))</f>
        <v>0</v>
      </c>
      <c r="AJ53">
        <f>IF($G53="s-curve",$E53+($F53-$E53)*$I$2/(1+EXP($I$3*(COUNT($I$9:AJ$9)+$I$4))),TREND($E53:$F53,$E$9:$F$9,AJ$9))</f>
        <v>0</v>
      </c>
      <c r="AK53">
        <f>IF($G53="s-curve",$E53+($F53-$E53)*$I$2/(1+EXP($I$3*(COUNT($I$9:AK$9)+$I$4))),TREND($E53:$F53,$E$9:$F$9,AK$9))</f>
        <v>0</v>
      </c>
      <c r="AL53">
        <f>IF($G53="s-curve",$E53+($F53-$E53)*$I$2/(1+EXP($I$3*(COUNT($I$9:AL$9)+$I$4))),TREND($E53:$F53,$E$9:$F$9,AL$9))</f>
        <v>0</v>
      </c>
    </row>
    <row r="54" spans="1:38" x14ac:dyDescent="0.25">
      <c r="C54" t="s">
        <v>3</v>
      </c>
      <c r="E54">
        <v>0</v>
      </c>
      <c r="F54">
        <v>0</v>
      </c>
      <c r="G54" s="7" t="str">
        <f>IF(E54=F54,"n/a",IF(OR(C54="battery electric vehicle",C54="natural gas vehicle",C54="plugin hybrid vehicle"),"s-curve","linear"))</f>
        <v>n/a</v>
      </c>
      <c r="I54" s="22">
        <f t="shared" si="2"/>
        <v>0</v>
      </c>
      <c r="J54">
        <f>IF($G54="s-curve",$E54+($F54-$E54)*$I$2/(1+EXP($I$3*(COUNT($I$9:J$9)+$I$4))),TREND($E54:$F54,$E$9:$F$9,J$9))</f>
        <v>0</v>
      </c>
      <c r="K54">
        <f>IF($G54="s-curve",$E54+($F54-$E54)*$I$2/(1+EXP($I$3*(COUNT($I$9:K$9)+$I$4))),TREND($E54:$F54,$E$9:$F$9,K$9))</f>
        <v>0</v>
      </c>
      <c r="L54">
        <f>IF($G54="s-curve",$E54+($F54-$E54)*$I$2/(1+EXP($I$3*(COUNT($I$9:L$9)+$I$4))),TREND($E54:$F54,$E$9:$F$9,L$9))</f>
        <v>0</v>
      </c>
      <c r="M54">
        <f>IF($G54="s-curve",$E54+($F54-$E54)*$I$2/(1+EXP($I$3*(COUNT($I$9:M$9)+$I$4))),TREND($E54:$F54,$E$9:$F$9,M$9))</f>
        <v>0</v>
      </c>
      <c r="N54">
        <f>IF($G54="s-curve",$E54+($F54-$E54)*$I$2/(1+EXP($I$3*(COUNT($I$9:N$9)+$I$4))),TREND($E54:$F54,$E$9:$F$9,N$9))</f>
        <v>0</v>
      </c>
      <c r="O54">
        <f>IF($G54="s-curve",$E54+($F54-$E54)*$I$2/(1+EXP($I$3*(COUNT($I$9:O$9)+$I$4))),TREND($E54:$F54,$E$9:$F$9,O$9))</f>
        <v>0</v>
      </c>
      <c r="P54">
        <f>IF($G54="s-curve",$E54+($F54-$E54)*$I$2/(1+EXP($I$3*(COUNT($I$9:P$9)+$I$4))),TREND($E54:$F54,$E$9:$F$9,P$9))</f>
        <v>0</v>
      </c>
      <c r="Q54">
        <f>IF($G54="s-curve",$E54+($F54-$E54)*$I$2/(1+EXP($I$3*(COUNT($I$9:Q$9)+$I$4))),TREND($E54:$F54,$E$9:$F$9,Q$9))</f>
        <v>0</v>
      </c>
      <c r="R54">
        <f>IF($G54="s-curve",$E54+($F54-$E54)*$I$2/(1+EXP($I$3*(COUNT($I$9:R$9)+$I$4))),TREND($E54:$F54,$E$9:$F$9,R$9))</f>
        <v>0</v>
      </c>
      <c r="S54">
        <f>IF($G54="s-curve",$E54+($F54-$E54)*$I$2/(1+EXP($I$3*(COUNT($I$9:S$9)+$I$4))),TREND($E54:$F54,$E$9:$F$9,S$9))</f>
        <v>0</v>
      </c>
      <c r="T54">
        <f>IF($G54="s-curve",$E54+($F54-$E54)*$I$2/(1+EXP($I$3*(COUNT($I$9:T$9)+$I$4))),TREND($E54:$F54,$E$9:$F$9,T$9))</f>
        <v>0</v>
      </c>
      <c r="U54">
        <f>IF($G54="s-curve",$E54+($F54-$E54)*$I$2/(1+EXP($I$3*(COUNT($I$9:U$9)+$I$4))),TREND($E54:$F54,$E$9:$F$9,U$9))</f>
        <v>0</v>
      </c>
      <c r="V54">
        <f>IF($G54="s-curve",$E54+($F54-$E54)*$I$2/(1+EXP($I$3*(COUNT($I$9:V$9)+$I$4))),TREND($E54:$F54,$E$9:$F$9,V$9))</f>
        <v>0</v>
      </c>
      <c r="W54">
        <f>IF($G54="s-curve",$E54+($F54-$E54)*$I$2/(1+EXP($I$3*(COUNT($I$9:W$9)+$I$4))),TREND($E54:$F54,$E$9:$F$9,W$9))</f>
        <v>0</v>
      </c>
      <c r="X54">
        <f>IF($G54="s-curve",$E54+($F54-$E54)*$I$2/(1+EXP($I$3*(COUNT($I$9:X$9)+$I$4))),TREND($E54:$F54,$E$9:$F$9,X$9))</f>
        <v>0</v>
      </c>
      <c r="Y54">
        <f>IF($G54="s-curve",$E54+($F54-$E54)*$I$2/(1+EXP($I$3*(COUNT($I$9:Y$9)+$I$4))),TREND($E54:$F54,$E$9:$F$9,Y$9))</f>
        <v>0</v>
      </c>
      <c r="Z54">
        <f>IF($G54="s-curve",$E54+($F54-$E54)*$I$2/(1+EXP($I$3*(COUNT($I$9:Z$9)+$I$4))),TREND($E54:$F54,$E$9:$F$9,Z$9))</f>
        <v>0</v>
      </c>
      <c r="AA54">
        <f>IF($G54="s-curve",$E54+($F54-$E54)*$I$2/(1+EXP($I$3*(COUNT($I$9:AA$9)+$I$4))),TREND($E54:$F54,$E$9:$F$9,AA$9))</f>
        <v>0</v>
      </c>
      <c r="AB54">
        <f>IF($G54="s-curve",$E54+($F54-$E54)*$I$2/(1+EXP($I$3*(COUNT($I$9:AB$9)+$I$4))),TREND($E54:$F54,$E$9:$F$9,AB$9))</f>
        <v>0</v>
      </c>
      <c r="AC54">
        <f>IF($G54="s-curve",$E54+($F54-$E54)*$I$2/(1+EXP($I$3*(COUNT($I$9:AC$9)+$I$4))),TREND($E54:$F54,$E$9:$F$9,AC$9))</f>
        <v>0</v>
      </c>
      <c r="AD54">
        <f>IF($G54="s-curve",$E54+($F54-$E54)*$I$2/(1+EXP($I$3*(COUNT($I$9:AD$9)+$I$4))),TREND($E54:$F54,$E$9:$F$9,AD$9))</f>
        <v>0</v>
      </c>
      <c r="AE54">
        <f>IF($G54="s-curve",$E54+($F54-$E54)*$I$2/(1+EXP($I$3*(COUNT($I$9:AE$9)+$I$4))),TREND($E54:$F54,$E$9:$F$9,AE$9))</f>
        <v>0</v>
      </c>
      <c r="AF54">
        <f>IF($G54="s-curve",$E54+($F54-$E54)*$I$2/(1+EXP($I$3*(COUNT($I$9:AF$9)+$I$4))),TREND($E54:$F54,$E$9:$F$9,AF$9))</f>
        <v>0</v>
      </c>
      <c r="AG54">
        <f>IF($G54="s-curve",$E54+($F54-$E54)*$I$2/(1+EXP($I$3*(COUNT($I$9:AG$9)+$I$4))),TREND($E54:$F54,$E$9:$F$9,AG$9))</f>
        <v>0</v>
      </c>
      <c r="AH54">
        <f>IF($G54="s-curve",$E54+($F54-$E54)*$I$2/(1+EXP($I$3*(COUNT($I$9:AH$9)+$I$4))),TREND($E54:$F54,$E$9:$F$9,AH$9))</f>
        <v>0</v>
      </c>
      <c r="AI54">
        <f>IF($G54="s-curve",$E54+($F54-$E54)*$I$2/(1+EXP($I$3*(COUNT($I$9:AI$9)+$I$4))),TREND($E54:$F54,$E$9:$F$9,AI$9))</f>
        <v>0</v>
      </c>
      <c r="AJ54">
        <f>IF($G54="s-curve",$E54+($F54-$E54)*$I$2/(1+EXP($I$3*(COUNT($I$9:AJ$9)+$I$4))),TREND($E54:$F54,$E$9:$F$9,AJ$9))</f>
        <v>0</v>
      </c>
      <c r="AK54">
        <f>IF($G54="s-curve",$E54+($F54-$E54)*$I$2/(1+EXP($I$3*(COUNT($I$9:AK$9)+$I$4))),TREND($E54:$F54,$E$9:$F$9,AK$9))</f>
        <v>0</v>
      </c>
      <c r="AL54">
        <f>IF($G54="s-curve",$E54+($F54-$E54)*$I$2/(1+EXP($I$3*(COUNT($I$9:AL$9)+$I$4))),TREND($E54:$F54,$E$9:$F$9,AL$9))</f>
        <v>0</v>
      </c>
    </row>
    <row r="55" spans="1:38" x14ac:dyDescent="0.25">
      <c r="C55" t="s">
        <v>4</v>
      </c>
      <c r="E55" s="22">
        <f>1-E52</f>
        <v>6.3351831907818346E-2</v>
      </c>
      <c r="F55">
        <v>1</v>
      </c>
      <c r="G55" s="7" t="str">
        <f>IF(E55=F55,"n/a",IF(OR(C55="battery electric vehicle",C55="natural gas vehicle",C55="plugin hybrid vehicle"),"s-curve","linear"))</f>
        <v>linear</v>
      </c>
      <c r="I55" s="22">
        <f t="shared" si="2"/>
        <v>6.3351831907818346E-2</v>
      </c>
      <c r="J55">
        <f>IF($G55="s-curve",$E55+($F55-$E55)*$I$2/(1+EXP($I$3*(COUNT($I$9:J$9)+$I$4))),TREND($E55:$F55,$E$9:$F$9,J$9))</f>
        <v>6.3351831907809242E-2</v>
      </c>
      <c r="K55">
        <f>IF($G55="s-curve",$E55+($F55-$E55)*$I$2/(1+EXP($I$3*(COUNT($I$9:K$9)+$I$4))),TREND($E55:$F55,$E$9:$F$9,K$9))</f>
        <v>9.6803552196817577E-2</v>
      </c>
      <c r="L55">
        <f>IF($G55="s-curve",$E55+($F55-$E55)*$I$2/(1+EXP($I$3*(COUNT($I$9:L$9)+$I$4))),TREND($E55:$F55,$E$9:$F$9,L$9))</f>
        <v>0.13025527248582591</v>
      </c>
      <c r="M55">
        <f>IF($G55="s-curve",$E55+($F55-$E55)*$I$2/(1+EXP($I$3*(COUNT($I$9:M$9)+$I$4))),TREND($E55:$F55,$E$9:$F$9,M$9))</f>
        <v>0.16370699277483425</v>
      </c>
      <c r="N55">
        <f>IF($G55="s-curve",$E55+($F55-$E55)*$I$2/(1+EXP($I$3*(COUNT($I$9:N$9)+$I$4))),TREND($E55:$F55,$E$9:$F$9,N$9))</f>
        <v>0.19715871306384258</v>
      </c>
      <c r="O55">
        <f>IF($G55="s-curve",$E55+($F55-$E55)*$I$2/(1+EXP($I$3*(COUNT($I$9:O$9)+$I$4))),TREND($E55:$F55,$E$9:$F$9,O$9))</f>
        <v>0.23061043335285092</v>
      </c>
      <c r="P55">
        <f>IF($G55="s-curve",$E55+($F55-$E55)*$I$2/(1+EXP($I$3*(COUNT($I$9:P$9)+$I$4))),TREND($E55:$F55,$E$9:$F$9,P$9))</f>
        <v>0.26406215364185925</v>
      </c>
      <c r="Q55">
        <f>IF($G55="s-curve",$E55+($F55-$E55)*$I$2/(1+EXP($I$3*(COUNT($I$9:Q$9)+$I$4))),TREND($E55:$F55,$E$9:$F$9,Q$9))</f>
        <v>0.29751387393085338</v>
      </c>
      <c r="R55">
        <f>IF($G55="s-curve",$E55+($F55-$E55)*$I$2/(1+EXP($I$3*(COUNT($I$9:R$9)+$I$4))),TREND($E55:$F55,$E$9:$F$9,R$9))</f>
        <v>0.33096559421986171</v>
      </c>
      <c r="S55">
        <f>IF($G55="s-curve",$E55+($F55-$E55)*$I$2/(1+EXP($I$3*(COUNT($I$9:S$9)+$I$4))),TREND($E55:$F55,$E$9:$F$9,S$9))</f>
        <v>0.36441731450887005</v>
      </c>
      <c r="T55">
        <f>IF($G55="s-curve",$E55+($F55-$E55)*$I$2/(1+EXP($I$3*(COUNT($I$9:T$9)+$I$4))),TREND($E55:$F55,$E$9:$F$9,T$9))</f>
        <v>0.39786903479787838</v>
      </c>
      <c r="U55">
        <f>IF($G55="s-curve",$E55+($F55-$E55)*$I$2/(1+EXP($I$3*(COUNT($I$9:U$9)+$I$4))),TREND($E55:$F55,$E$9:$F$9,U$9))</f>
        <v>0.43132075508688672</v>
      </c>
      <c r="V55">
        <f>IF($G55="s-curve",$E55+($F55-$E55)*$I$2/(1+EXP($I$3*(COUNT($I$9:V$9)+$I$4))),TREND($E55:$F55,$E$9:$F$9,V$9))</f>
        <v>0.46477247537589506</v>
      </c>
      <c r="W55">
        <f>IF($G55="s-curve",$E55+($F55-$E55)*$I$2/(1+EXP($I$3*(COUNT($I$9:W$9)+$I$4))),TREND($E55:$F55,$E$9:$F$9,W$9))</f>
        <v>0.49822419566490339</v>
      </c>
      <c r="X55">
        <f>IF($G55="s-curve",$E55+($F55-$E55)*$I$2/(1+EXP($I$3*(COUNT($I$9:X$9)+$I$4))),TREND($E55:$F55,$E$9:$F$9,X$9))</f>
        <v>0.53167591595391173</v>
      </c>
      <c r="Y55">
        <f>IF($G55="s-curve",$E55+($F55-$E55)*$I$2/(1+EXP($I$3*(COUNT($I$9:Y$9)+$I$4))),TREND($E55:$F55,$E$9:$F$9,Y$9))</f>
        <v>0.56512763624290585</v>
      </c>
      <c r="Z55">
        <f>IF($G55="s-curve",$E55+($F55-$E55)*$I$2/(1+EXP($I$3*(COUNT($I$9:Z$9)+$I$4))),TREND($E55:$F55,$E$9:$F$9,Z$9))</f>
        <v>0.59857935653191419</v>
      </c>
      <c r="AA55">
        <f>IF($G55="s-curve",$E55+($F55-$E55)*$I$2/(1+EXP($I$3*(COUNT($I$9:AA$9)+$I$4))),TREND($E55:$F55,$E$9:$F$9,AA$9))</f>
        <v>0.63203107682092252</v>
      </c>
      <c r="AB55">
        <f>IF($G55="s-curve",$E55+($F55-$E55)*$I$2/(1+EXP($I$3*(COUNT($I$9:AB$9)+$I$4))),TREND($E55:$F55,$E$9:$F$9,AB$9))</f>
        <v>0.66548279710993086</v>
      </c>
      <c r="AC55">
        <f>IF($G55="s-curve",$E55+($F55-$E55)*$I$2/(1+EXP($I$3*(COUNT($I$9:AC$9)+$I$4))),TREND($E55:$F55,$E$9:$F$9,AC$9))</f>
        <v>0.69893451739893919</v>
      </c>
      <c r="AD55">
        <f>IF($G55="s-curve",$E55+($F55-$E55)*$I$2/(1+EXP($I$3*(COUNT($I$9:AD$9)+$I$4))),TREND($E55:$F55,$E$9:$F$9,AD$9))</f>
        <v>0.73238623768794753</v>
      </c>
      <c r="AE55">
        <f>IF($G55="s-curve",$E55+($F55-$E55)*$I$2/(1+EXP($I$3*(COUNT($I$9:AE$9)+$I$4))),TREND($E55:$F55,$E$9:$F$9,AE$9))</f>
        <v>0.76583795797695586</v>
      </c>
      <c r="AF55">
        <f>IF($G55="s-curve",$E55+($F55-$E55)*$I$2/(1+EXP($I$3*(COUNT($I$9:AF$9)+$I$4))),TREND($E55:$F55,$E$9:$F$9,AF$9))</f>
        <v>0.7992896782659642</v>
      </c>
      <c r="AG55">
        <f>IF($G55="s-curve",$E55+($F55-$E55)*$I$2/(1+EXP($I$3*(COUNT($I$9:AG$9)+$I$4))),TREND($E55:$F55,$E$9:$F$9,AG$9))</f>
        <v>0.83274139855495832</v>
      </c>
      <c r="AH55">
        <f>IF($G55="s-curve",$E55+($F55-$E55)*$I$2/(1+EXP($I$3*(COUNT($I$9:AH$9)+$I$4))),TREND($E55:$F55,$E$9:$F$9,AH$9))</f>
        <v>0.86619311884396666</v>
      </c>
      <c r="AI55">
        <f>IF($G55="s-curve",$E55+($F55-$E55)*$I$2/(1+EXP($I$3*(COUNT($I$9:AI$9)+$I$4))),TREND($E55:$F55,$E$9:$F$9,AI$9))</f>
        <v>0.89964483913297499</v>
      </c>
      <c r="AJ55">
        <f>IF($G55="s-curve",$E55+($F55-$E55)*$I$2/(1+EXP($I$3*(COUNT($I$9:AJ$9)+$I$4))),TREND($E55:$F55,$E$9:$F$9,AJ$9))</f>
        <v>0.93309655942198333</v>
      </c>
      <c r="AK55">
        <f>IF($G55="s-curve",$E55+($F55-$E55)*$I$2/(1+EXP($I$3*(COUNT($I$9:AK$9)+$I$4))),TREND($E55:$F55,$E$9:$F$9,AK$9))</f>
        <v>0.96654827971099166</v>
      </c>
      <c r="AL55">
        <f>IF($G55="s-curve",$E55+($F55-$E55)*$I$2/(1+EXP($I$3*(COUNT($I$9:AL$9)+$I$4))),TREND($E55:$F55,$E$9:$F$9,AL$9))</f>
        <v>1</v>
      </c>
    </row>
    <row r="56" spans="1:38" x14ac:dyDescent="0.25">
      <c r="C56" t="s">
        <v>5</v>
      </c>
      <c r="E56">
        <v>0</v>
      </c>
      <c r="F56">
        <v>0</v>
      </c>
      <c r="G56" s="7" t="str">
        <f>IF(E56=F56,"n/a",IF(OR(C56="battery electric vehicle",C56="natural gas vehicle",C56="plugin hybrid vehicle"),"s-curve","linear"))</f>
        <v>n/a</v>
      </c>
      <c r="I56" s="22">
        <f t="shared" si="2"/>
        <v>0</v>
      </c>
      <c r="J56">
        <f>IF($G56="s-curve",$E56+($F56-$E56)*$I$2/(1+EXP($I$3*(COUNT($I$9:J$9)+$I$4))),TREND($E56:$F56,$E$9:$F$9,J$9))</f>
        <v>0</v>
      </c>
      <c r="K56">
        <f>IF($G56="s-curve",$E56+($F56-$E56)*$I$2/(1+EXP($I$3*(COUNT($I$9:K$9)+$I$4))),TREND($E56:$F56,$E$9:$F$9,K$9))</f>
        <v>0</v>
      </c>
      <c r="L56">
        <f>IF($G56="s-curve",$E56+($F56-$E56)*$I$2/(1+EXP($I$3*(COUNT($I$9:L$9)+$I$4))),TREND($E56:$F56,$E$9:$F$9,L$9))</f>
        <v>0</v>
      </c>
      <c r="M56">
        <f>IF($G56="s-curve",$E56+($F56-$E56)*$I$2/(1+EXP($I$3*(COUNT($I$9:M$9)+$I$4))),TREND($E56:$F56,$E$9:$F$9,M$9))</f>
        <v>0</v>
      </c>
      <c r="N56">
        <f>IF($G56="s-curve",$E56+($F56-$E56)*$I$2/(1+EXP($I$3*(COUNT($I$9:N$9)+$I$4))),TREND($E56:$F56,$E$9:$F$9,N$9))</f>
        <v>0</v>
      </c>
      <c r="O56">
        <f>IF($G56="s-curve",$E56+($F56-$E56)*$I$2/(1+EXP($I$3*(COUNT($I$9:O$9)+$I$4))),TREND($E56:$F56,$E$9:$F$9,O$9))</f>
        <v>0</v>
      </c>
      <c r="P56">
        <f>IF($G56="s-curve",$E56+($F56-$E56)*$I$2/(1+EXP($I$3*(COUNT($I$9:P$9)+$I$4))),TREND($E56:$F56,$E$9:$F$9,P$9))</f>
        <v>0</v>
      </c>
      <c r="Q56">
        <f>IF($G56="s-curve",$E56+($F56-$E56)*$I$2/(1+EXP($I$3*(COUNT($I$9:Q$9)+$I$4))),TREND($E56:$F56,$E$9:$F$9,Q$9))</f>
        <v>0</v>
      </c>
      <c r="R56">
        <f>IF($G56="s-curve",$E56+($F56-$E56)*$I$2/(1+EXP($I$3*(COUNT($I$9:R$9)+$I$4))),TREND($E56:$F56,$E$9:$F$9,R$9))</f>
        <v>0</v>
      </c>
      <c r="S56">
        <f>IF($G56="s-curve",$E56+($F56-$E56)*$I$2/(1+EXP($I$3*(COUNT($I$9:S$9)+$I$4))),TREND($E56:$F56,$E$9:$F$9,S$9))</f>
        <v>0</v>
      </c>
      <c r="T56">
        <f>IF($G56="s-curve",$E56+($F56-$E56)*$I$2/(1+EXP($I$3*(COUNT($I$9:T$9)+$I$4))),TREND($E56:$F56,$E$9:$F$9,T$9))</f>
        <v>0</v>
      </c>
      <c r="U56">
        <f>IF($G56="s-curve",$E56+($F56-$E56)*$I$2/(1+EXP($I$3*(COUNT($I$9:U$9)+$I$4))),TREND($E56:$F56,$E$9:$F$9,U$9))</f>
        <v>0</v>
      </c>
      <c r="V56">
        <f>IF($G56="s-curve",$E56+($F56-$E56)*$I$2/(1+EXP($I$3*(COUNT($I$9:V$9)+$I$4))),TREND($E56:$F56,$E$9:$F$9,V$9))</f>
        <v>0</v>
      </c>
      <c r="W56">
        <f>IF($G56="s-curve",$E56+($F56-$E56)*$I$2/(1+EXP($I$3*(COUNT($I$9:W$9)+$I$4))),TREND($E56:$F56,$E$9:$F$9,W$9))</f>
        <v>0</v>
      </c>
      <c r="X56">
        <f>IF($G56="s-curve",$E56+($F56-$E56)*$I$2/(1+EXP($I$3*(COUNT($I$9:X$9)+$I$4))),TREND($E56:$F56,$E$9:$F$9,X$9))</f>
        <v>0</v>
      </c>
      <c r="Y56">
        <f>IF($G56="s-curve",$E56+($F56-$E56)*$I$2/(1+EXP($I$3*(COUNT($I$9:Y$9)+$I$4))),TREND($E56:$F56,$E$9:$F$9,Y$9))</f>
        <v>0</v>
      </c>
      <c r="Z56">
        <f>IF($G56="s-curve",$E56+($F56-$E56)*$I$2/(1+EXP($I$3*(COUNT($I$9:Z$9)+$I$4))),TREND($E56:$F56,$E$9:$F$9,Z$9))</f>
        <v>0</v>
      </c>
      <c r="AA56">
        <f>IF($G56="s-curve",$E56+($F56-$E56)*$I$2/(1+EXP($I$3*(COUNT($I$9:AA$9)+$I$4))),TREND($E56:$F56,$E$9:$F$9,AA$9))</f>
        <v>0</v>
      </c>
      <c r="AB56">
        <f>IF($G56="s-curve",$E56+($F56-$E56)*$I$2/(1+EXP($I$3*(COUNT($I$9:AB$9)+$I$4))),TREND($E56:$F56,$E$9:$F$9,AB$9))</f>
        <v>0</v>
      </c>
      <c r="AC56">
        <f>IF($G56="s-curve",$E56+($F56-$E56)*$I$2/(1+EXP($I$3*(COUNT($I$9:AC$9)+$I$4))),TREND($E56:$F56,$E$9:$F$9,AC$9))</f>
        <v>0</v>
      </c>
      <c r="AD56">
        <f>IF($G56="s-curve",$E56+($F56-$E56)*$I$2/(1+EXP($I$3*(COUNT($I$9:AD$9)+$I$4))),TREND($E56:$F56,$E$9:$F$9,AD$9))</f>
        <v>0</v>
      </c>
      <c r="AE56">
        <f>IF($G56="s-curve",$E56+($F56-$E56)*$I$2/(1+EXP($I$3*(COUNT($I$9:AE$9)+$I$4))),TREND($E56:$F56,$E$9:$F$9,AE$9))</f>
        <v>0</v>
      </c>
      <c r="AF56">
        <f>IF($G56="s-curve",$E56+($F56-$E56)*$I$2/(1+EXP($I$3*(COUNT($I$9:AF$9)+$I$4))),TREND($E56:$F56,$E$9:$F$9,AF$9))</f>
        <v>0</v>
      </c>
      <c r="AG56">
        <f>IF($G56="s-curve",$E56+($F56-$E56)*$I$2/(1+EXP($I$3*(COUNT($I$9:AG$9)+$I$4))),TREND($E56:$F56,$E$9:$F$9,AG$9))</f>
        <v>0</v>
      </c>
      <c r="AH56">
        <f>IF($G56="s-curve",$E56+($F56-$E56)*$I$2/(1+EXP($I$3*(COUNT($I$9:AH$9)+$I$4))),TREND($E56:$F56,$E$9:$F$9,AH$9))</f>
        <v>0</v>
      </c>
      <c r="AI56">
        <f>IF($G56="s-curve",$E56+($F56-$E56)*$I$2/(1+EXP($I$3*(COUNT($I$9:AI$9)+$I$4))),TREND($E56:$F56,$E$9:$F$9,AI$9))</f>
        <v>0</v>
      </c>
      <c r="AJ56">
        <f>IF($G56="s-curve",$E56+($F56-$E56)*$I$2/(1+EXP($I$3*(COUNT($I$9:AJ$9)+$I$4))),TREND($E56:$F56,$E$9:$F$9,AJ$9))</f>
        <v>0</v>
      </c>
      <c r="AK56">
        <f>IF($G56="s-curve",$E56+($F56-$E56)*$I$2/(1+EXP($I$3*(COUNT($I$9:AK$9)+$I$4))),TREND($E56:$F56,$E$9:$F$9,AK$9))</f>
        <v>0</v>
      </c>
      <c r="AL56">
        <f>IF($G56="s-curve",$E56+($F56-$E56)*$I$2/(1+EXP($I$3*(COUNT($I$9:AL$9)+$I$4))),TREND($E56:$F56,$E$9:$F$9,AL$9))</f>
        <v>0</v>
      </c>
    </row>
    <row r="57" spans="1:38" x14ac:dyDescent="0.25">
      <c r="C57" t="s">
        <v>124</v>
      </c>
      <c r="E57">
        <v>0</v>
      </c>
      <c r="F57">
        <v>0</v>
      </c>
      <c r="G57" s="7" t="str">
        <f>IF(E57=F57,"n/a",IF(OR(C57="battery electric vehicle",C57="natural gas vehicle",C57="plugin hybrid vehicle",C57="hydrogen vehicle"),"s-curve","linear"))</f>
        <v>n/a</v>
      </c>
      <c r="I57" s="22">
        <f t="shared" si="2"/>
        <v>0</v>
      </c>
      <c r="J57">
        <f>IF($G57="s-curve",$E57+($F57-$E57)*$I$2/(1+EXP($I$3*(COUNT($I$9:J$9)+$I$4))),TREND($E57:$F57,$E$9:$F$9,J$9))</f>
        <v>0</v>
      </c>
      <c r="K57">
        <f>IF($G57="s-curve",$E57+($F57-$E57)*$I$2/(1+EXP($I$3*(COUNT($I$9:K$9)+$I$4))),TREND($E57:$F57,$E$9:$F$9,K$9))</f>
        <v>0</v>
      </c>
      <c r="L57">
        <f>IF($G57="s-curve",$E57+($F57-$E57)*$I$2/(1+EXP($I$3*(COUNT($I$9:L$9)+$I$4))),TREND($E57:$F57,$E$9:$F$9,L$9))</f>
        <v>0</v>
      </c>
      <c r="M57">
        <f>IF($G57="s-curve",$E57+($F57-$E57)*$I$2/(1+EXP($I$3*(COUNT($I$9:M$9)+$I$4))),TREND($E57:$F57,$E$9:$F$9,M$9))</f>
        <v>0</v>
      </c>
      <c r="N57">
        <f>IF($G57="s-curve",$E57+($F57-$E57)*$I$2/(1+EXP($I$3*(COUNT($I$9:N$9)+$I$4))),TREND($E57:$F57,$E$9:$F$9,N$9))</f>
        <v>0</v>
      </c>
      <c r="O57">
        <f>IF($G57="s-curve",$E57+($F57-$E57)*$I$2/(1+EXP($I$3*(COUNT($I$9:O$9)+$I$4))),TREND($E57:$F57,$E$9:$F$9,O$9))</f>
        <v>0</v>
      </c>
      <c r="P57">
        <f>IF($G57="s-curve",$E57+($F57-$E57)*$I$2/(1+EXP($I$3*(COUNT($I$9:P$9)+$I$4))),TREND($E57:$F57,$E$9:$F$9,P$9))</f>
        <v>0</v>
      </c>
      <c r="Q57">
        <f>IF($G57="s-curve",$E57+($F57-$E57)*$I$2/(1+EXP($I$3*(COUNT($I$9:Q$9)+$I$4))),TREND($E57:$F57,$E$9:$F$9,Q$9))</f>
        <v>0</v>
      </c>
      <c r="R57">
        <f>IF($G57="s-curve",$E57+($F57-$E57)*$I$2/(1+EXP($I$3*(COUNT($I$9:R$9)+$I$4))),TREND($E57:$F57,$E$9:$F$9,R$9))</f>
        <v>0</v>
      </c>
      <c r="S57">
        <f>IF($G57="s-curve",$E57+($F57-$E57)*$I$2/(1+EXP($I$3*(COUNT($I$9:S$9)+$I$4))),TREND($E57:$F57,$E$9:$F$9,S$9))</f>
        <v>0</v>
      </c>
      <c r="T57">
        <f>IF($G57="s-curve",$E57+($F57-$E57)*$I$2/(1+EXP($I$3*(COUNT($I$9:T$9)+$I$4))),TREND($E57:$F57,$E$9:$F$9,T$9))</f>
        <v>0</v>
      </c>
      <c r="U57">
        <f>IF($G57="s-curve",$E57+($F57-$E57)*$I$2/(1+EXP($I$3*(COUNT($I$9:U$9)+$I$4))),TREND($E57:$F57,$E$9:$F$9,U$9))</f>
        <v>0</v>
      </c>
      <c r="V57">
        <f>IF($G57="s-curve",$E57+($F57-$E57)*$I$2/(1+EXP($I$3*(COUNT($I$9:V$9)+$I$4))),TREND($E57:$F57,$E$9:$F$9,V$9))</f>
        <v>0</v>
      </c>
      <c r="W57">
        <f>IF($G57="s-curve",$E57+($F57-$E57)*$I$2/(1+EXP($I$3*(COUNT($I$9:W$9)+$I$4))),TREND($E57:$F57,$E$9:$F$9,W$9))</f>
        <v>0</v>
      </c>
      <c r="X57">
        <f>IF($G57="s-curve",$E57+($F57-$E57)*$I$2/(1+EXP($I$3*(COUNT($I$9:X$9)+$I$4))),TREND($E57:$F57,$E$9:$F$9,X$9))</f>
        <v>0</v>
      </c>
      <c r="Y57">
        <f>IF($G57="s-curve",$E57+($F57-$E57)*$I$2/(1+EXP($I$3*(COUNT($I$9:Y$9)+$I$4))),TREND($E57:$F57,$E$9:$F$9,Y$9))</f>
        <v>0</v>
      </c>
      <c r="Z57">
        <f>IF($G57="s-curve",$E57+($F57-$E57)*$I$2/(1+EXP($I$3*(COUNT($I$9:Z$9)+$I$4))),TREND($E57:$F57,$E$9:$F$9,Z$9))</f>
        <v>0</v>
      </c>
      <c r="AA57">
        <f>IF($G57="s-curve",$E57+($F57-$E57)*$I$2/(1+EXP($I$3*(COUNT($I$9:AA$9)+$I$4))),TREND($E57:$F57,$E$9:$F$9,AA$9))</f>
        <v>0</v>
      </c>
      <c r="AB57">
        <f>IF($G57="s-curve",$E57+($F57-$E57)*$I$2/(1+EXP($I$3*(COUNT($I$9:AB$9)+$I$4))),TREND($E57:$F57,$E$9:$F$9,AB$9))</f>
        <v>0</v>
      </c>
      <c r="AC57">
        <f>IF($G57="s-curve",$E57+($F57-$E57)*$I$2/(1+EXP($I$3*(COUNT($I$9:AC$9)+$I$4))),TREND($E57:$F57,$E$9:$F$9,AC$9))</f>
        <v>0</v>
      </c>
      <c r="AD57">
        <f>IF($G57="s-curve",$E57+($F57-$E57)*$I$2/(1+EXP($I$3*(COUNT($I$9:AD$9)+$I$4))),TREND($E57:$F57,$E$9:$F$9,AD$9))</f>
        <v>0</v>
      </c>
      <c r="AE57">
        <f>IF($G57="s-curve",$E57+($F57-$E57)*$I$2/(1+EXP($I$3*(COUNT($I$9:AE$9)+$I$4))),TREND($E57:$F57,$E$9:$F$9,AE$9))</f>
        <v>0</v>
      </c>
      <c r="AF57">
        <f>IF($G57="s-curve",$E57+($F57-$E57)*$I$2/(1+EXP($I$3*(COUNT($I$9:AF$9)+$I$4))),TREND($E57:$F57,$E$9:$F$9,AF$9))</f>
        <v>0</v>
      </c>
      <c r="AG57">
        <f>IF($G57="s-curve",$E57+($F57-$E57)*$I$2/(1+EXP($I$3*(COUNT($I$9:AG$9)+$I$4))),TREND($E57:$F57,$E$9:$F$9,AG$9))</f>
        <v>0</v>
      </c>
      <c r="AH57">
        <f>IF($G57="s-curve",$E57+($F57-$E57)*$I$2/(1+EXP($I$3*(COUNT($I$9:AH$9)+$I$4))),TREND($E57:$F57,$E$9:$F$9,AH$9))</f>
        <v>0</v>
      </c>
      <c r="AI57">
        <f>IF($G57="s-curve",$E57+($F57-$E57)*$I$2/(1+EXP($I$3*(COUNT($I$9:AI$9)+$I$4))),TREND($E57:$F57,$E$9:$F$9,AI$9))</f>
        <v>0</v>
      </c>
      <c r="AJ57">
        <f>IF($G57="s-curve",$E57+($F57-$E57)*$I$2/(1+EXP($I$3*(COUNT($I$9:AJ$9)+$I$4))),TREND($E57:$F57,$E$9:$F$9,AJ$9))</f>
        <v>0</v>
      </c>
      <c r="AK57">
        <f>IF($G57="s-curve",$E57+($F57-$E57)*$I$2/(1+EXP($I$3*(COUNT($I$9:AK$9)+$I$4))),TREND($E57:$F57,$E$9:$F$9,AK$9))</f>
        <v>0</v>
      </c>
      <c r="AL57">
        <f>IF($G57="s-curve",$E57+($F57-$E57)*$I$2/(1+EXP($I$3*(COUNT($I$9:AL$9)+$I$4))),TREND($E57:$F57,$E$9:$F$9,AL$9))</f>
        <v>0</v>
      </c>
    </row>
    <row r="58" spans="1:38" ht="15.75" thickBot="1" x14ac:dyDescent="0.3">
      <c r="A58" s="23"/>
      <c r="B58" s="23"/>
      <c r="C58" s="23" t="s">
        <v>125</v>
      </c>
      <c r="D58" s="23"/>
      <c r="E58" s="23">
        <v>0</v>
      </c>
      <c r="F58" s="23">
        <v>0</v>
      </c>
      <c r="G58" s="8" t="str">
        <f>IF(E58=F58,"n/a",IF(OR(C58="battery electric vehicle",C58="natural gas vehicle",C58="plugin hybrid vehicle",C58="hydrogen vehicle"),"s-curve","linear"))</f>
        <v>n/a</v>
      </c>
      <c r="I58" s="22">
        <f t="shared" si="2"/>
        <v>0</v>
      </c>
      <c r="J58">
        <f>IF($G58="s-curve",$E58+($F58-$E58)*$I$2/(1+EXP($I$3*(COUNT($I$9:J$9)+$I$4))),TREND($E58:$F58,$E$9:$F$9,J$9))</f>
        <v>0</v>
      </c>
      <c r="K58">
        <f>IF($G58="s-curve",$E58+($F58-$E58)*$I$2/(1+EXP($I$3*(COUNT($I$9:K$9)+$I$4))),TREND($E58:$F58,$E$9:$F$9,K$9))</f>
        <v>0</v>
      </c>
      <c r="L58">
        <f>IF($G58="s-curve",$E58+($F58-$E58)*$I$2/(1+EXP($I$3*(COUNT($I$9:L$9)+$I$4))),TREND($E58:$F58,$E$9:$F$9,L$9))</f>
        <v>0</v>
      </c>
      <c r="M58">
        <f>IF($G58="s-curve",$E58+($F58-$E58)*$I$2/(1+EXP($I$3*(COUNT($I$9:M$9)+$I$4))),TREND($E58:$F58,$E$9:$F$9,M$9))</f>
        <v>0</v>
      </c>
      <c r="N58">
        <f>IF($G58="s-curve",$E58+($F58-$E58)*$I$2/(1+EXP($I$3*(COUNT($I$9:N$9)+$I$4))),TREND($E58:$F58,$E$9:$F$9,N$9))</f>
        <v>0</v>
      </c>
      <c r="O58">
        <f>IF($G58="s-curve",$E58+($F58-$E58)*$I$2/(1+EXP($I$3*(COUNT($I$9:O$9)+$I$4))),TREND($E58:$F58,$E$9:$F$9,O$9))</f>
        <v>0</v>
      </c>
      <c r="P58">
        <f>IF($G58="s-curve",$E58+($F58-$E58)*$I$2/(1+EXP($I$3*(COUNT($I$9:P$9)+$I$4))),TREND($E58:$F58,$E$9:$F$9,P$9))</f>
        <v>0</v>
      </c>
      <c r="Q58">
        <f>IF($G58="s-curve",$E58+($F58-$E58)*$I$2/(1+EXP($I$3*(COUNT($I$9:Q$9)+$I$4))),TREND($E58:$F58,$E$9:$F$9,Q$9))</f>
        <v>0</v>
      </c>
      <c r="R58">
        <f>IF($G58="s-curve",$E58+($F58-$E58)*$I$2/(1+EXP($I$3*(COUNT($I$9:R$9)+$I$4))),TREND($E58:$F58,$E$9:$F$9,R$9))</f>
        <v>0</v>
      </c>
      <c r="S58">
        <f>IF($G58="s-curve",$E58+($F58-$E58)*$I$2/(1+EXP($I$3*(COUNT($I$9:S$9)+$I$4))),TREND($E58:$F58,$E$9:$F$9,S$9))</f>
        <v>0</v>
      </c>
      <c r="T58">
        <f>IF($G58="s-curve",$E58+($F58-$E58)*$I$2/(1+EXP($I$3*(COUNT($I$9:T$9)+$I$4))),TREND($E58:$F58,$E$9:$F$9,T$9))</f>
        <v>0</v>
      </c>
      <c r="U58">
        <f>IF($G58="s-curve",$E58+($F58-$E58)*$I$2/(1+EXP($I$3*(COUNT($I$9:U$9)+$I$4))),TREND($E58:$F58,$E$9:$F$9,U$9))</f>
        <v>0</v>
      </c>
      <c r="V58">
        <f>IF($G58="s-curve",$E58+($F58-$E58)*$I$2/(1+EXP($I$3*(COUNT($I$9:V$9)+$I$4))),TREND($E58:$F58,$E$9:$F$9,V$9))</f>
        <v>0</v>
      </c>
      <c r="W58">
        <f>IF($G58="s-curve",$E58+($F58-$E58)*$I$2/(1+EXP($I$3*(COUNT($I$9:W$9)+$I$4))),TREND($E58:$F58,$E$9:$F$9,W$9))</f>
        <v>0</v>
      </c>
      <c r="X58">
        <f>IF($G58="s-curve",$E58+($F58-$E58)*$I$2/(1+EXP($I$3*(COUNT($I$9:X$9)+$I$4))),TREND($E58:$F58,$E$9:$F$9,X$9))</f>
        <v>0</v>
      </c>
      <c r="Y58">
        <f>IF($G58="s-curve",$E58+($F58-$E58)*$I$2/(1+EXP($I$3*(COUNT($I$9:Y$9)+$I$4))),TREND($E58:$F58,$E$9:$F$9,Y$9))</f>
        <v>0</v>
      </c>
      <c r="Z58">
        <f>IF($G58="s-curve",$E58+($F58-$E58)*$I$2/(1+EXP($I$3*(COUNT($I$9:Z$9)+$I$4))),TREND($E58:$F58,$E$9:$F$9,Z$9))</f>
        <v>0</v>
      </c>
      <c r="AA58">
        <f>IF($G58="s-curve",$E58+($F58-$E58)*$I$2/(1+EXP($I$3*(COUNT($I$9:AA$9)+$I$4))),TREND($E58:$F58,$E$9:$F$9,AA$9))</f>
        <v>0</v>
      </c>
      <c r="AB58">
        <f>IF($G58="s-curve",$E58+($F58-$E58)*$I$2/(1+EXP($I$3*(COUNT($I$9:AB$9)+$I$4))),TREND($E58:$F58,$E$9:$F$9,AB$9))</f>
        <v>0</v>
      </c>
      <c r="AC58">
        <f>IF($G58="s-curve",$E58+($F58-$E58)*$I$2/(1+EXP($I$3*(COUNT($I$9:AC$9)+$I$4))),TREND($E58:$F58,$E$9:$F$9,AC$9))</f>
        <v>0</v>
      </c>
      <c r="AD58">
        <f>IF($G58="s-curve",$E58+($F58-$E58)*$I$2/(1+EXP($I$3*(COUNT($I$9:AD$9)+$I$4))),TREND($E58:$F58,$E$9:$F$9,AD$9))</f>
        <v>0</v>
      </c>
      <c r="AE58">
        <f>IF($G58="s-curve",$E58+($F58-$E58)*$I$2/(1+EXP($I$3*(COUNT($I$9:AE$9)+$I$4))),TREND($E58:$F58,$E$9:$F$9,AE$9))</f>
        <v>0</v>
      </c>
      <c r="AF58">
        <f>IF($G58="s-curve",$E58+($F58-$E58)*$I$2/(1+EXP($I$3*(COUNT($I$9:AF$9)+$I$4))),TREND($E58:$F58,$E$9:$F$9,AF$9))</f>
        <v>0</v>
      </c>
      <c r="AG58">
        <f>IF($G58="s-curve",$E58+($F58-$E58)*$I$2/(1+EXP($I$3*(COUNT($I$9:AG$9)+$I$4))),TREND($E58:$F58,$E$9:$F$9,AG$9))</f>
        <v>0</v>
      </c>
      <c r="AH58">
        <f>IF($G58="s-curve",$E58+($F58-$E58)*$I$2/(1+EXP($I$3*(COUNT($I$9:AH$9)+$I$4))),TREND($E58:$F58,$E$9:$F$9,AH$9))</f>
        <v>0</v>
      </c>
      <c r="AI58">
        <f>IF($G58="s-curve",$E58+($F58-$E58)*$I$2/(1+EXP($I$3*(COUNT($I$9:AI$9)+$I$4))),TREND($E58:$F58,$E$9:$F$9,AI$9))</f>
        <v>0</v>
      </c>
      <c r="AJ58">
        <f>IF($G58="s-curve",$E58+($F58-$E58)*$I$2/(1+EXP($I$3*(COUNT($I$9:AJ$9)+$I$4))),TREND($E58:$F58,$E$9:$F$9,AJ$9))</f>
        <v>0</v>
      </c>
      <c r="AK58">
        <f>IF($G58="s-curve",$E58+($F58-$E58)*$I$2/(1+EXP($I$3*(COUNT($I$9:AK$9)+$I$4))),TREND($E58:$F58,$E$9:$F$9,AK$9))</f>
        <v>0</v>
      </c>
      <c r="AL58">
        <f>IF($G58="s-curve",$E58+($F58-$E58)*$I$2/(1+EXP($I$3*(COUNT($I$9:AL$9)+$I$4))),TREND($E58:$F58,$E$9:$F$9,AL$9))</f>
        <v>0</v>
      </c>
    </row>
    <row r="59" spans="1:38" x14ac:dyDescent="0.25">
      <c r="A59" t="s">
        <v>15</v>
      </c>
      <c r="B59" t="s">
        <v>18</v>
      </c>
      <c r="C59" t="s">
        <v>1</v>
      </c>
      <c r="E59">
        <v>0</v>
      </c>
      <c r="F59">
        <v>0</v>
      </c>
      <c r="G59" s="7" t="str">
        <f>IF(E59=F59,"n/a",IF(OR(C59="battery electric vehicle",C59="natural gas vehicle",C59="plugin hybrid vehicle"),"s-curve","linear"))</f>
        <v>n/a</v>
      </c>
      <c r="I59" s="22">
        <f t="shared" si="2"/>
        <v>0</v>
      </c>
      <c r="J59">
        <f>IF($G59="s-curve",$E59+($F59-$E59)*$I$2/(1+EXP($I$3*(COUNT($I$9:J$9)+$I$4))),TREND($E59:$F59,$E$9:$F$9,J$9))</f>
        <v>0</v>
      </c>
      <c r="K59">
        <f>IF($G59="s-curve",$E59+($F59-$E59)*$I$2/(1+EXP($I$3*(COUNT($I$9:K$9)+$I$4))),TREND($E59:$F59,$E$9:$F$9,K$9))</f>
        <v>0</v>
      </c>
      <c r="L59">
        <f>IF($G59="s-curve",$E59+($F59-$E59)*$I$2/(1+EXP($I$3*(COUNT($I$9:L$9)+$I$4))),TREND($E59:$F59,$E$9:$F$9,L$9))</f>
        <v>0</v>
      </c>
      <c r="M59">
        <f>IF($G59="s-curve",$E59+($F59-$E59)*$I$2/(1+EXP($I$3*(COUNT($I$9:M$9)+$I$4))),TREND($E59:$F59,$E$9:$F$9,M$9))</f>
        <v>0</v>
      </c>
      <c r="N59">
        <f>IF($G59="s-curve",$E59+($F59-$E59)*$I$2/(1+EXP($I$3*(COUNT($I$9:N$9)+$I$4))),TREND($E59:$F59,$E$9:$F$9,N$9))</f>
        <v>0</v>
      </c>
      <c r="O59">
        <f>IF($G59="s-curve",$E59+($F59-$E59)*$I$2/(1+EXP($I$3*(COUNT($I$9:O$9)+$I$4))),TREND($E59:$F59,$E$9:$F$9,O$9))</f>
        <v>0</v>
      </c>
      <c r="P59">
        <f>IF($G59="s-curve",$E59+($F59-$E59)*$I$2/(1+EXP($I$3*(COUNT($I$9:P$9)+$I$4))),TREND($E59:$F59,$E$9:$F$9,P$9))</f>
        <v>0</v>
      </c>
      <c r="Q59">
        <f>IF($G59="s-curve",$E59+($F59-$E59)*$I$2/(1+EXP($I$3*(COUNT($I$9:Q$9)+$I$4))),TREND($E59:$F59,$E$9:$F$9,Q$9))</f>
        <v>0</v>
      </c>
      <c r="R59">
        <f>IF($G59="s-curve",$E59+($F59-$E59)*$I$2/(1+EXP($I$3*(COUNT($I$9:R$9)+$I$4))),TREND($E59:$F59,$E$9:$F$9,R$9))</f>
        <v>0</v>
      </c>
      <c r="S59">
        <f>IF($G59="s-curve",$E59+($F59-$E59)*$I$2/(1+EXP($I$3*(COUNT($I$9:S$9)+$I$4))),TREND($E59:$F59,$E$9:$F$9,S$9))</f>
        <v>0</v>
      </c>
      <c r="T59">
        <f>IF($G59="s-curve",$E59+($F59-$E59)*$I$2/(1+EXP($I$3*(COUNT($I$9:T$9)+$I$4))),TREND($E59:$F59,$E$9:$F$9,T$9))</f>
        <v>0</v>
      </c>
      <c r="U59">
        <f>IF($G59="s-curve",$E59+($F59-$E59)*$I$2/(1+EXP($I$3*(COUNT($I$9:U$9)+$I$4))),TREND($E59:$F59,$E$9:$F$9,U$9))</f>
        <v>0</v>
      </c>
      <c r="V59">
        <f>IF($G59="s-curve",$E59+($F59-$E59)*$I$2/(1+EXP($I$3*(COUNT($I$9:V$9)+$I$4))),TREND($E59:$F59,$E$9:$F$9,V$9))</f>
        <v>0</v>
      </c>
      <c r="W59">
        <f>IF($G59="s-curve",$E59+($F59-$E59)*$I$2/(1+EXP($I$3*(COUNT($I$9:W$9)+$I$4))),TREND($E59:$F59,$E$9:$F$9,W$9))</f>
        <v>0</v>
      </c>
      <c r="X59">
        <f>IF($G59="s-curve",$E59+($F59-$E59)*$I$2/(1+EXP($I$3*(COUNT($I$9:X$9)+$I$4))),TREND($E59:$F59,$E$9:$F$9,X$9))</f>
        <v>0</v>
      </c>
      <c r="Y59">
        <f>IF($G59="s-curve",$E59+($F59-$E59)*$I$2/(1+EXP($I$3*(COUNT($I$9:Y$9)+$I$4))),TREND($E59:$F59,$E$9:$F$9,Y$9))</f>
        <v>0</v>
      </c>
      <c r="Z59">
        <f>IF($G59="s-curve",$E59+($F59-$E59)*$I$2/(1+EXP($I$3*(COUNT($I$9:Z$9)+$I$4))),TREND($E59:$F59,$E$9:$F$9,Z$9))</f>
        <v>0</v>
      </c>
      <c r="AA59">
        <f>IF($G59="s-curve",$E59+($F59-$E59)*$I$2/(1+EXP($I$3*(COUNT($I$9:AA$9)+$I$4))),TREND($E59:$F59,$E$9:$F$9,AA$9))</f>
        <v>0</v>
      </c>
      <c r="AB59">
        <f>IF($G59="s-curve",$E59+($F59-$E59)*$I$2/(1+EXP($I$3*(COUNT($I$9:AB$9)+$I$4))),TREND($E59:$F59,$E$9:$F$9,AB$9))</f>
        <v>0</v>
      </c>
      <c r="AC59">
        <f>IF($G59="s-curve",$E59+($F59-$E59)*$I$2/(1+EXP($I$3*(COUNT($I$9:AC$9)+$I$4))),TREND($E59:$F59,$E$9:$F$9,AC$9))</f>
        <v>0</v>
      </c>
      <c r="AD59">
        <f>IF($G59="s-curve",$E59+($F59-$E59)*$I$2/(1+EXP($I$3*(COUNT($I$9:AD$9)+$I$4))),TREND($E59:$F59,$E$9:$F$9,AD$9))</f>
        <v>0</v>
      </c>
      <c r="AE59">
        <f>IF($G59="s-curve",$E59+($F59-$E59)*$I$2/(1+EXP($I$3*(COUNT($I$9:AE$9)+$I$4))),TREND($E59:$F59,$E$9:$F$9,AE$9))</f>
        <v>0</v>
      </c>
      <c r="AF59">
        <f>IF($G59="s-curve",$E59+($F59-$E59)*$I$2/(1+EXP($I$3*(COUNT($I$9:AF$9)+$I$4))),TREND($E59:$F59,$E$9:$F$9,AF$9))</f>
        <v>0</v>
      </c>
      <c r="AG59">
        <f>IF($G59="s-curve",$E59+($F59-$E59)*$I$2/(1+EXP($I$3*(COUNT($I$9:AG$9)+$I$4))),TREND($E59:$F59,$E$9:$F$9,AG$9))</f>
        <v>0</v>
      </c>
      <c r="AH59">
        <f>IF($G59="s-curve",$E59+($F59-$E59)*$I$2/(1+EXP($I$3*(COUNT($I$9:AH$9)+$I$4))),TREND($E59:$F59,$E$9:$F$9,AH$9))</f>
        <v>0</v>
      </c>
      <c r="AI59">
        <f>IF($G59="s-curve",$E59+($F59-$E59)*$I$2/(1+EXP($I$3*(COUNT($I$9:AI$9)+$I$4))),TREND($E59:$F59,$E$9:$F$9,AI$9))</f>
        <v>0</v>
      </c>
      <c r="AJ59">
        <f>IF($G59="s-curve",$E59+($F59-$E59)*$I$2/(1+EXP($I$3*(COUNT($I$9:AJ$9)+$I$4))),TREND($E59:$F59,$E$9:$F$9,AJ$9))</f>
        <v>0</v>
      </c>
      <c r="AK59">
        <f>IF($G59="s-curve",$E59+($F59-$E59)*$I$2/(1+EXP($I$3*(COUNT($I$9:AK$9)+$I$4))),TREND($E59:$F59,$E$9:$F$9,AK$9))</f>
        <v>0</v>
      </c>
      <c r="AL59">
        <f>IF($G59="s-curve",$E59+($F59-$E59)*$I$2/(1+EXP($I$3*(COUNT($I$9:AL$9)+$I$4))),TREND($E59:$F59,$E$9:$F$9,AL$9))</f>
        <v>0</v>
      </c>
    </row>
    <row r="60" spans="1:38" x14ac:dyDescent="0.25">
      <c r="C60" t="s">
        <v>2</v>
      </c>
      <c r="E60">
        <v>0</v>
      </c>
      <c r="F60">
        <v>0</v>
      </c>
      <c r="G60" s="7" t="str">
        <f>IF(E60=F60,"n/a",IF(OR(C60="battery electric vehicle",C60="natural gas vehicle",C60="plugin hybrid vehicle"),"s-curve","linear"))</f>
        <v>n/a</v>
      </c>
      <c r="I60" s="22">
        <f t="shared" si="2"/>
        <v>0</v>
      </c>
      <c r="J60">
        <f>IF($G60="s-curve",$E60+($F60-$E60)*$I$2/(1+EXP($I$3*(COUNT($I$9:J$9)+$I$4))),TREND($E60:$F60,$E$9:$F$9,J$9))</f>
        <v>0</v>
      </c>
      <c r="K60">
        <f>IF($G60="s-curve",$E60+($F60-$E60)*$I$2/(1+EXP($I$3*(COUNT($I$9:K$9)+$I$4))),TREND($E60:$F60,$E$9:$F$9,K$9))</f>
        <v>0</v>
      </c>
      <c r="L60">
        <f>IF($G60="s-curve",$E60+($F60-$E60)*$I$2/(1+EXP($I$3*(COUNT($I$9:L$9)+$I$4))),TREND($E60:$F60,$E$9:$F$9,L$9))</f>
        <v>0</v>
      </c>
      <c r="M60">
        <f>IF($G60="s-curve",$E60+($F60-$E60)*$I$2/(1+EXP($I$3*(COUNT($I$9:M$9)+$I$4))),TREND($E60:$F60,$E$9:$F$9,M$9))</f>
        <v>0</v>
      </c>
      <c r="N60">
        <f>IF($G60="s-curve",$E60+($F60-$E60)*$I$2/(1+EXP($I$3*(COUNT($I$9:N$9)+$I$4))),TREND($E60:$F60,$E$9:$F$9,N$9))</f>
        <v>0</v>
      </c>
      <c r="O60">
        <f>IF($G60="s-curve",$E60+($F60-$E60)*$I$2/(1+EXP($I$3*(COUNT($I$9:O$9)+$I$4))),TREND($E60:$F60,$E$9:$F$9,O$9))</f>
        <v>0</v>
      </c>
      <c r="P60">
        <f>IF($G60="s-curve",$E60+($F60-$E60)*$I$2/(1+EXP($I$3*(COUNT($I$9:P$9)+$I$4))),TREND($E60:$F60,$E$9:$F$9,P$9))</f>
        <v>0</v>
      </c>
      <c r="Q60">
        <f>IF($G60="s-curve",$E60+($F60-$E60)*$I$2/(1+EXP($I$3*(COUNT($I$9:Q$9)+$I$4))),TREND($E60:$F60,$E$9:$F$9,Q$9))</f>
        <v>0</v>
      </c>
      <c r="R60">
        <f>IF($G60="s-curve",$E60+($F60-$E60)*$I$2/(1+EXP($I$3*(COUNT($I$9:R$9)+$I$4))),TREND($E60:$F60,$E$9:$F$9,R$9))</f>
        <v>0</v>
      </c>
      <c r="S60">
        <f>IF($G60="s-curve",$E60+($F60-$E60)*$I$2/(1+EXP($I$3*(COUNT($I$9:S$9)+$I$4))),TREND($E60:$F60,$E$9:$F$9,S$9))</f>
        <v>0</v>
      </c>
      <c r="T60">
        <f>IF($G60="s-curve",$E60+($F60-$E60)*$I$2/(1+EXP($I$3*(COUNT($I$9:T$9)+$I$4))),TREND($E60:$F60,$E$9:$F$9,T$9))</f>
        <v>0</v>
      </c>
      <c r="U60">
        <f>IF($G60="s-curve",$E60+($F60-$E60)*$I$2/(1+EXP($I$3*(COUNT($I$9:U$9)+$I$4))),TREND($E60:$F60,$E$9:$F$9,U$9))</f>
        <v>0</v>
      </c>
      <c r="V60">
        <f>IF($G60="s-curve",$E60+($F60-$E60)*$I$2/(1+EXP($I$3*(COUNT($I$9:V$9)+$I$4))),TREND($E60:$F60,$E$9:$F$9,V$9))</f>
        <v>0</v>
      </c>
      <c r="W60">
        <f>IF($G60="s-curve",$E60+($F60-$E60)*$I$2/(1+EXP($I$3*(COUNT($I$9:W$9)+$I$4))),TREND($E60:$F60,$E$9:$F$9,W$9))</f>
        <v>0</v>
      </c>
      <c r="X60">
        <f>IF($G60="s-curve",$E60+($F60-$E60)*$I$2/(1+EXP($I$3*(COUNT($I$9:X$9)+$I$4))),TREND($E60:$F60,$E$9:$F$9,X$9))</f>
        <v>0</v>
      </c>
      <c r="Y60">
        <f>IF($G60="s-curve",$E60+($F60-$E60)*$I$2/(1+EXP($I$3*(COUNT($I$9:Y$9)+$I$4))),TREND($E60:$F60,$E$9:$F$9,Y$9))</f>
        <v>0</v>
      </c>
      <c r="Z60">
        <f>IF($G60="s-curve",$E60+($F60-$E60)*$I$2/(1+EXP($I$3*(COUNT($I$9:Z$9)+$I$4))),TREND($E60:$F60,$E$9:$F$9,Z$9))</f>
        <v>0</v>
      </c>
      <c r="AA60">
        <f>IF($G60="s-curve",$E60+($F60-$E60)*$I$2/(1+EXP($I$3*(COUNT($I$9:AA$9)+$I$4))),TREND($E60:$F60,$E$9:$F$9,AA$9))</f>
        <v>0</v>
      </c>
      <c r="AB60">
        <f>IF($G60="s-curve",$E60+($F60-$E60)*$I$2/(1+EXP($I$3*(COUNT($I$9:AB$9)+$I$4))),TREND($E60:$F60,$E$9:$F$9,AB$9))</f>
        <v>0</v>
      </c>
      <c r="AC60">
        <f>IF($G60="s-curve",$E60+($F60-$E60)*$I$2/(1+EXP($I$3*(COUNT($I$9:AC$9)+$I$4))),TREND($E60:$F60,$E$9:$F$9,AC$9))</f>
        <v>0</v>
      </c>
      <c r="AD60">
        <f>IF($G60="s-curve",$E60+($F60-$E60)*$I$2/(1+EXP($I$3*(COUNT($I$9:AD$9)+$I$4))),TREND($E60:$F60,$E$9:$F$9,AD$9))</f>
        <v>0</v>
      </c>
      <c r="AE60">
        <f>IF($G60="s-curve",$E60+($F60-$E60)*$I$2/(1+EXP($I$3*(COUNT($I$9:AE$9)+$I$4))),TREND($E60:$F60,$E$9:$F$9,AE$9))</f>
        <v>0</v>
      </c>
      <c r="AF60">
        <f>IF($G60="s-curve",$E60+($F60-$E60)*$I$2/(1+EXP($I$3*(COUNT($I$9:AF$9)+$I$4))),TREND($E60:$F60,$E$9:$F$9,AF$9))</f>
        <v>0</v>
      </c>
      <c r="AG60">
        <f>IF($G60="s-curve",$E60+($F60-$E60)*$I$2/(1+EXP($I$3*(COUNT($I$9:AG$9)+$I$4))),TREND($E60:$F60,$E$9:$F$9,AG$9))</f>
        <v>0</v>
      </c>
      <c r="AH60">
        <f>IF($G60="s-curve",$E60+($F60-$E60)*$I$2/(1+EXP($I$3*(COUNT($I$9:AH$9)+$I$4))),TREND($E60:$F60,$E$9:$F$9,AH$9))</f>
        <v>0</v>
      </c>
      <c r="AI60">
        <f>IF($G60="s-curve",$E60+($F60-$E60)*$I$2/(1+EXP($I$3*(COUNT($I$9:AI$9)+$I$4))),TREND($E60:$F60,$E$9:$F$9,AI$9))</f>
        <v>0</v>
      </c>
      <c r="AJ60">
        <f>IF($G60="s-curve",$E60+($F60-$E60)*$I$2/(1+EXP($I$3*(COUNT($I$9:AJ$9)+$I$4))),TREND($E60:$F60,$E$9:$F$9,AJ$9))</f>
        <v>0</v>
      </c>
      <c r="AK60">
        <f>IF($G60="s-curve",$E60+($F60-$E60)*$I$2/(1+EXP($I$3*(COUNT($I$9:AK$9)+$I$4))),TREND($E60:$F60,$E$9:$F$9,AK$9))</f>
        <v>0</v>
      </c>
      <c r="AL60">
        <f>IF($G60="s-curve",$E60+($F60-$E60)*$I$2/(1+EXP($I$3*(COUNT($I$9:AL$9)+$I$4))),TREND($E60:$F60,$E$9:$F$9,AL$9))</f>
        <v>0</v>
      </c>
    </row>
    <row r="61" spans="1:38" x14ac:dyDescent="0.25">
      <c r="C61" t="s">
        <v>3</v>
      </c>
      <c r="E61">
        <v>0</v>
      </c>
      <c r="F61">
        <v>0</v>
      </c>
      <c r="G61" s="7" t="str">
        <f>IF(E61=F61,"n/a",IF(OR(C61="battery electric vehicle",C61="natural gas vehicle",C61="plugin hybrid vehicle"),"s-curve","linear"))</f>
        <v>n/a</v>
      </c>
      <c r="I61" s="22">
        <f t="shared" si="2"/>
        <v>0</v>
      </c>
      <c r="J61">
        <f>IF($G61="s-curve",$E61+($F61-$E61)*$I$2/(1+EXP($I$3*(COUNT($I$9:J$9)+$I$4))),TREND($E61:$F61,$E$9:$F$9,J$9))</f>
        <v>0</v>
      </c>
      <c r="K61">
        <f>IF($G61="s-curve",$E61+($F61-$E61)*$I$2/(1+EXP($I$3*(COUNT($I$9:K$9)+$I$4))),TREND($E61:$F61,$E$9:$F$9,K$9))</f>
        <v>0</v>
      </c>
      <c r="L61">
        <f>IF($G61="s-curve",$E61+($F61-$E61)*$I$2/(1+EXP($I$3*(COUNT($I$9:L$9)+$I$4))),TREND($E61:$F61,$E$9:$F$9,L$9))</f>
        <v>0</v>
      </c>
      <c r="M61">
        <f>IF($G61="s-curve",$E61+($F61-$E61)*$I$2/(1+EXP($I$3*(COUNT($I$9:M$9)+$I$4))),TREND($E61:$F61,$E$9:$F$9,M$9))</f>
        <v>0</v>
      </c>
      <c r="N61">
        <f>IF($G61="s-curve",$E61+($F61-$E61)*$I$2/(1+EXP($I$3*(COUNT($I$9:N$9)+$I$4))),TREND($E61:$F61,$E$9:$F$9,N$9))</f>
        <v>0</v>
      </c>
      <c r="O61">
        <f>IF($G61="s-curve",$E61+($F61-$E61)*$I$2/(1+EXP($I$3*(COUNT($I$9:O$9)+$I$4))),TREND($E61:$F61,$E$9:$F$9,O$9))</f>
        <v>0</v>
      </c>
      <c r="P61">
        <f>IF($G61="s-curve",$E61+($F61-$E61)*$I$2/(1+EXP($I$3*(COUNT($I$9:P$9)+$I$4))),TREND($E61:$F61,$E$9:$F$9,P$9))</f>
        <v>0</v>
      </c>
      <c r="Q61">
        <f>IF($G61="s-curve",$E61+($F61-$E61)*$I$2/(1+EXP($I$3*(COUNT($I$9:Q$9)+$I$4))),TREND($E61:$F61,$E$9:$F$9,Q$9))</f>
        <v>0</v>
      </c>
      <c r="R61">
        <f>IF($G61="s-curve",$E61+($F61-$E61)*$I$2/(1+EXP($I$3*(COUNT($I$9:R$9)+$I$4))),TREND($E61:$F61,$E$9:$F$9,R$9))</f>
        <v>0</v>
      </c>
      <c r="S61">
        <f>IF($G61="s-curve",$E61+($F61-$E61)*$I$2/(1+EXP($I$3*(COUNT($I$9:S$9)+$I$4))),TREND($E61:$F61,$E$9:$F$9,S$9))</f>
        <v>0</v>
      </c>
      <c r="T61">
        <f>IF($G61="s-curve",$E61+($F61-$E61)*$I$2/(1+EXP($I$3*(COUNT($I$9:T$9)+$I$4))),TREND($E61:$F61,$E$9:$F$9,T$9))</f>
        <v>0</v>
      </c>
      <c r="U61">
        <f>IF($G61="s-curve",$E61+($F61-$E61)*$I$2/(1+EXP($I$3*(COUNT($I$9:U$9)+$I$4))),TREND($E61:$F61,$E$9:$F$9,U$9))</f>
        <v>0</v>
      </c>
      <c r="V61">
        <f>IF($G61="s-curve",$E61+($F61-$E61)*$I$2/(1+EXP($I$3*(COUNT($I$9:V$9)+$I$4))),TREND($E61:$F61,$E$9:$F$9,V$9))</f>
        <v>0</v>
      </c>
      <c r="W61">
        <f>IF($G61="s-curve",$E61+($F61-$E61)*$I$2/(1+EXP($I$3*(COUNT($I$9:W$9)+$I$4))),TREND($E61:$F61,$E$9:$F$9,W$9))</f>
        <v>0</v>
      </c>
      <c r="X61">
        <f>IF($G61="s-curve",$E61+($F61-$E61)*$I$2/(1+EXP($I$3*(COUNT($I$9:X$9)+$I$4))),TREND($E61:$F61,$E$9:$F$9,X$9))</f>
        <v>0</v>
      </c>
      <c r="Y61">
        <f>IF($G61="s-curve",$E61+($F61-$E61)*$I$2/(1+EXP($I$3*(COUNT($I$9:Y$9)+$I$4))),TREND($E61:$F61,$E$9:$F$9,Y$9))</f>
        <v>0</v>
      </c>
      <c r="Z61">
        <f>IF($G61="s-curve",$E61+($F61-$E61)*$I$2/(1+EXP($I$3*(COUNT($I$9:Z$9)+$I$4))),TREND($E61:$F61,$E$9:$F$9,Z$9))</f>
        <v>0</v>
      </c>
      <c r="AA61">
        <f>IF($G61="s-curve",$E61+($F61-$E61)*$I$2/(1+EXP($I$3*(COUNT($I$9:AA$9)+$I$4))),TREND($E61:$F61,$E$9:$F$9,AA$9))</f>
        <v>0</v>
      </c>
      <c r="AB61">
        <f>IF($G61="s-curve",$E61+($F61-$E61)*$I$2/(1+EXP($I$3*(COUNT($I$9:AB$9)+$I$4))),TREND($E61:$F61,$E$9:$F$9,AB$9))</f>
        <v>0</v>
      </c>
      <c r="AC61">
        <f>IF($G61="s-curve",$E61+($F61-$E61)*$I$2/(1+EXP($I$3*(COUNT($I$9:AC$9)+$I$4))),TREND($E61:$F61,$E$9:$F$9,AC$9))</f>
        <v>0</v>
      </c>
      <c r="AD61">
        <f>IF($G61="s-curve",$E61+($F61-$E61)*$I$2/(1+EXP($I$3*(COUNT($I$9:AD$9)+$I$4))),TREND($E61:$F61,$E$9:$F$9,AD$9))</f>
        <v>0</v>
      </c>
      <c r="AE61">
        <f>IF($G61="s-curve",$E61+($F61-$E61)*$I$2/(1+EXP($I$3*(COUNT($I$9:AE$9)+$I$4))),TREND($E61:$F61,$E$9:$F$9,AE$9))</f>
        <v>0</v>
      </c>
      <c r="AF61">
        <f>IF($G61="s-curve",$E61+($F61-$E61)*$I$2/(1+EXP($I$3*(COUNT($I$9:AF$9)+$I$4))),TREND($E61:$F61,$E$9:$F$9,AF$9))</f>
        <v>0</v>
      </c>
      <c r="AG61">
        <f>IF($G61="s-curve",$E61+($F61-$E61)*$I$2/(1+EXP($I$3*(COUNT($I$9:AG$9)+$I$4))),TREND($E61:$F61,$E$9:$F$9,AG$9))</f>
        <v>0</v>
      </c>
      <c r="AH61">
        <f>IF($G61="s-curve",$E61+($F61-$E61)*$I$2/(1+EXP($I$3*(COUNT($I$9:AH$9)+$I$4))),TREND($E61:$F61,$E$9:$F$9,AH$9))</f>
        <v>0</v>
      </c>
      <c r="AI61">
        <f>IF($G61="s-curve",$E61+($F61-$E61)*$I$2/(1+EXP($I$3*(COUNT($I$9:AI$9)+$I$4))),TREND($E61:$F61,$E$9:$F$9,AI$9))</f>
        <v>0</v>
      </c>
      <c r="AJ61">
        <f>IF($G61="s-curve",$E61+($F61-$E61)*$I$2/(1+EXP($I$3*(COUNT($I$9:AJ$9)+$I$4))),TREND($E61:$F61,$E$9:$F$9,AJ$9))</f>
        <v>0</v>
      </c>
      <c r="AK61">
        <f>IF($G61="s-curve",$E61+($F61-$E61)*$I$2/(1+EXP($I$3*(COUNT($I$9:AK$9)+$I$4))),TREND($E61:$F61,$E$9:$F$9,AK$9))</f>
        <v>0</v>
      </c>
      <c r="AL61">
        <f>IF($G61="s-curve",$E61+($F61-$E61)*$I$2/(1+EXP($I$3*(COUNT($I$9:AL$9)+$I$4))),TREND($E61:$F61,$E$9:$F$9,AL$9))</f>
        <v>0</v>
      </c>
    </row>
    <row r="62" spans="1:38" x14ac:dyDescent="0.25">
      <c r="C62" t="s">
        <v>4</v>
      </c>
      <c r="E62">
        <v>1</v>
      </c>
      <c r="F62">
        <v>1</v>
      </c>
      <c r="G62" s="7" t="str">
        <f>IF(E62=F62,"n/a",IF(OR(C62="battery electric vehicle",C62="natural gas vehicle",C62="plugin hybrid vehicle"),"s-curve","linear"))</f>
        <v>n/a</v>
      </c>
      <c r="I62" s="22">
        <f t="shared" si="2"/>
        <v>1</v>
      </c>
      <c r="J62">
        <f>IF($G62="s-curve",$E62+($F62-$E62)*$I$2/(1+EXP($I$3*(COUNT($I$9:J$9)+$I$4))),TREND($E62:$F62,$E$9:$F$9,J$9))</f>
        <v>1</v>
      </c>
      <c r="K62">
        <f>IF($G62="s-curve",$E62+($F62-$E62)*$I$2/(1+EXP($I$3*(COUNT($I$9:K$9)+$I$4))),TREND($E62:$F62,$E$9:$F$9,K$9))</f>
        <v>1</v>
      </c>
      <c r="L62">
        <f>IF($G62="s-curve",$E62+($F62-$E62)*$I$2/(1+EXP($I$3*(COUNT($I$9:L$9)+$I$4))),TREND($E62:$F62,$E$9:$F$9,L$9))</f>
        <v>1</v>
      </c>
      <c r="M62">
        <f>IF($G62="s-curve",$E62+($F62-$E62)*$I$2/(1+EXP($I$3*(COUNT($I$9:M$9)+$I$4))),TREND($E62:$F62,$E$9:$F$9,M$9))</f>
        <v>1</v>
      </c>
      <c r="N62">
        <f>IF($G62="s-curve",$E62+($F62-$E62)*$I$2/(1+EXP($I$3*(COUNT($I$9:N$9)+$I$4))),TREND($E62:$F62,$E$9:$F$9,N$9))</f>
        <v>1</v>
      </c>
      <c r="O62">
        <f>IF($G62="s-curve",$E62+($F62-$E62)*$I$2/(1+EXP($I$3*(COUNT($I$9:O$9)+$I$4))),TREND($E62:$F62,$E$9:$F$9,O$9))</f>
        <v>1</v>
      </c>
      <c r="P62">
        <f>IF($G62="s-curve",$E62+($F62-$E62)*$I$2/(1+EXP($I$3*(COUNT($I$9:P$9)+$I$4))),TREND($E62:$F62,$E$9:$F$9,P$9))</f>
        <v>1</v>
      </c>
      <c r="Q62">
        <f>IF($G62="s-curve",$E62+($F62-$E62)*$I$2/(1+EXP($I$3*(COUNT($I$9:Q$9)+$I$4))),TREND($E62:$F62,$E$9:$F$9,Q$9))</f>
        <v>1</v>
      </c>
      <c r="R62">
        <f>IF($G62="s-curve",$E62+($F62-$E62)*$I$2/(1+EXP($I$3*(COUNT($I$9:R$9)+$I$4))),TREND($E62:$F62,$E$9:$F$9,R$9))</f>
        <v>1</v>
      </c>
      <c r="S62">
        <f>IF($G62="s-curve",$E62+($F62-$E62)*$I$2/(1+EXP($I$3*(COUNT($I$9:S$9)+$I$4))),TREND($E62:$F62,$E$9:$F$9,S$9))</f>
        <v>1</v>
      </c>
      <c r="T62">
        <f>IF($G62="s-curve",$E62+($F62-$E62)*$I$2/(1+EXP($I$3*(COUNT($I$9:T$9)+$I$4))),TREND($E62:$F62,$E$9:$F$9,T$9))</f>
        <v>1</v>
      </c>
      <c r="U62">
        <f>IF($G62="s-curve",$E62+($F62-$E62)*$I$2/(1+EXP($I$3*(COUNT($I$9:U$9)+$I$4))),TREND($E62:$F62,$E$9:$F$9,U$9))</f>
        <v>1</v>
      </c>
      <c r="V62">
        <f>IF($G62="s-curve",$E62+($F62-$E62)*$I$2/(1+EXP($I$3*(COUNT($I$9:V$9)+$I$4))),TREND($E62:$F62,$E$9:$F$9,V$9))</f>
        <v>1</v>
      </c>
      <c r="W62">
        <f>IF($G62="s-curve",$E62+($F62-$E62)*$I$2/(1+EXP($I$3*(COUNT($I$9:W$9)+$I$4))),TREND($E62:$F62,$E$9:$F$9,W$9))</f>
        <v>1</v>
      </c>
      <c r="X62">
        <f>IF($G62="s-curve",$E62+($F62-$E62)*$I$2/(1+EXP($I$3*(COUNT($I$9:X$9)+$I$4))),TREND($E62:$F62,$E$9:$F$9,X$9))</f>
        <v>1</v>
      </c>
      <c r="Y62">
        <f>IF($G62="s-curve",$E62+($F62-$E62)*$I$2/(1+EXP($I$3*(COUNT($I$9:Y$9)+$I$4))),TREND($E62:$F62,$E$9:$F$9,Y$9))</f>
        <v>1</v>
      </c>
      <c r="Z62">
        <f>IF($G62="s-curve",$E62+($F62-$E62)*$I$2/(1+EXP($I$3*(COUNT($I$9:Z$9)+$I$4))),TREND($E62:$F62,$E$9:$F$9,Z$9))</f>
        <v>1</v>
      </c>
      <c r="AA62">
        <f>IF($G62="s-curve",$E62+($F62-$E62)*$I$2/(1+EXP($I$3*(COUNT($I$9:AA$9)+$I$4))),TREND($E62:$F62,$E$9:$F$9,AA$9))</f>
        <v>1</v>
      </c>
      <c r="AB62">
        <f>IF($G62="s-curve",$E62+($F62-$E62)*$I$2/(1+EXP($I$3*(COUNT($I$9:AB$9)+$I$4))),TREND($E62:$F62,$E$9:$F$9,AB$9))</f>
        <v>1</v>
      </c>
      <c r="AC62">
        <f>IF($G62="s-curve",$E62+($F62-$E62)*$I$2/(1+EXP($I$3*(COUNT($I$9:AC$9)+$I$4))),TREND($E62:$F62,$E$9:$F$9,AC$9))</f>
        <v>1</v>
      </c>
      <c r="AD62">
        <f>IF($G62="s-curve",$E62+($F62-$E62)*$I$2/(1+EXP($I$3*(COUNT($I$9:AD$9)+$I$4))),TREND($E62:$F62,$E$9:$F$9,AD$9))</f>
        <v>1</v>
      </c>
      <c r="AE62">
        <f>IF($G62="s-curve",$E62+($F62-$E62)*$I$2/(1+EXP($I$3*(COUNT($I$9:AE$9)+$I$4))),TREND($E62:$F62,$E$9:$F$9,AE$9))</f>
        <v>1</v>
      </c>
      <c r="AF62">
        <f>IF($G62="s-curve",$E62+($F62-$E62)*$I$2/(1+EXP($I$3*(COUNT($I$9:AF$9)+$I$4))),TREND($E62:$F62,$E$9:$F$9,AF$9))</f>
        <v>1</v>
      </c>
      <c r="AG62">
        <f>IF($G62="s-curve",$E62+($F62-$E62)*$I$2/(1+EXP($I$3*(COUNT($I$9:AG$9)+$I$4))),TREND($E62:$F62,$E$9:$F$9,AG$9))</f>
        <v>1</v>
      </c>
      <c r="AH62">
        <f>IF($G62="s-curve",$E62+($F62-$E62)*$I$2/(1+EXP($I$3*(COUNT($I$9:AH$9)+$I$4))),TREND($E62:$F62,$E$9:$F$9,AH$9))</f>
        <v>1</v>
      </c>
      <c r="AI62">
        <f>IF($G62="s-curve",$E62+($F62-$E62)*$I$2/(1+EXP($I$3*(COUNT($I$9:AI$9)+$I$4))),TREND($E62:$F62,$E$9:$F$9,AI$9))</f>
        <v>1</v>
      </c>
      <c r="AJ62">
        <f>IF($G62="s-curve",$E62+($F62-$E62)*$I$2/(1+EXP($I$3*(COUNT($I$9:AJ$9)+$I$4))),TREND($E62:$F62,$E$9:$F$9,AJ$9))</f>
        <v>1</v>
      </c>
      <c r="AK62">
        <f>IF($G62="s-curve",$E62+($F62-$E62)*$I$2/(1+EXP($I$3*(COUNT($I$9:AK$9)+$I$4))),TREND($E62:$F62,$E$9:$F$9,AK$9))</f>
        <v>1</v>
      </c>
      <c r="AL62">
        <f>IF($G62="s-curve",$E62+($F62-$E62)*$I$2/(1+EXP($I$3*(COUNT($I$9:AL$9)+$I$4))),TREND($E62:$F62,$E$9:$F$9,AL$9))</f>
        <v>1</v>
      </c>
    </row>
    <row r="63" spans="1:38" x14ac:dyDescent="0.25">
      <c r="C63" t="s">
        <v>5</v>
      </c>
      <c r="E63">
        <v>0</v>
      </c>
      <c r="F63">
        <v>0</v>
      </c>
      <c r="G63" s="7" t="str">
        <f>IF(E63=F63,"n/a",IF(OR(C63="battery electric vehicle",C63="natural gas vehicle",C63="plugin hybrid vehicle"),"s-curve","linear"))</f>
        <v>n/a</v>
      </c>
      <c r="I63" s="22">
        <f t="shared" si="2"/>
        <v>0</v>
      </c>
      <c r="J63">
        <f>IF($G63="s-curve",$E63+($F63-$E63)*$I$2/(1+EXP($I$3*(COUNT($I$9:J$9)+$I$4))),TREND($E63:$F63,$E$9:$F$9,J$9))</f>
        <v>0</v>
      </c>
      <c r="K63">
        <f>IF($G63="s-curve",$E63+($F63-$E63)*$I$2/(1+EXP($I$3*(COUNT($I$9:K$9)+$I$4))),TREND($E63:$F63,$E$9:$F$9,K$9))</f>
        <v>0</v>
      </c>
      <c r="L63">
        <f>IF($G63="s-curve",$E63+($F63-$E63)*$I$2/(1+EXP($I$3*(COUNT($I$9:L$9)+$I$4))),TREND($E63:$F63,$E$9:$F$9,L$9))</f>
        <v>0</v>
      </c>
      <c r="M63">
        <f>IF($G63="s-curve",$E63+($F63-$E63)*$I$2/(1+EXP($I$3*(COUNT($I$9:M$9)+$I$4))),TREND($E63:$F63,$E$9:$F$9,M$9))</f>
        <v>0</v>
      </c>
      <c r="N63">
        <f>IF($G63="s-curve",$E63+($F63-$E63)*$I$2/(1+EXP($I$3*(COUNT($I$9:N$9)+$I$4))),TREND($E63:$F63,$E$9:$F$9,N$9))</f>
        <v>0</v>
      </c>
      <c r="O63">
        <f>IF($G63="s-curve",$E63+($F63-$E63)*$I$2/(1+EXP($I$3*(COUNT($I$9:O$9)+$I$4))),TREND($E63:$F63,$E$9:$F$9,O$9))</f>
        <v>0</v>
      </c>
      <c r="P63">
        <f>IF($G63="s-curve",$E63+($F63-$E63)*$I$2/(1+EXP($I$3*(COUNT($I$9:P$9)+$I$4))),TREND($E63:$F63,$E$9:$F$9,P$9))</f>
        <v>0</v>
      </c>
      <c r="Q63">
        <f>IF($G63="s-curve",$E63+($F63-$E63)*$I$2/(1+EXP($I$3*(COUNT($I$9:Q$9)+$I$4))),TREND($E63:$F63,$E$9:$F$9,Q$9))</f>
        <v>0</v>
      </c>
      <c r="R63">
        <f>IF($G63="s-curve",$E63+($F63-$E63)*$I$2/(1+EXP($I$3*(COUNT($I$9:R$9)+$I$4))),TREND($E63:$F63,$E$9:$F$9,R$9))</f>
        <v>0</v>
      </c>
      <c r="S63">
        <f>IF($G63="s-curve",$E63+($F63-$E63)*$I$2/(1+EXP($I$3*(COUNT($I$9:S$9)+$I$4))),TREND($E63:$F63,$E$9:$F$9,S$9))</f>
        <v>0</v>
      </c>
      <c r="T63">
        <f>IF($G63="s-curve",$E63+($F63-$E63)*$I$2/(1+EXP($I$3*(COUNT($I$9:T$9)+$I$4))),TREND($E63:$F63,$E$9:$F$9,T$9))</f>
        <v>0</v>
      </c>
      <c r="U63">
        <f>IF($G63="s-curve",$E63+($F63-$E63)*$I$2/(1+EXP($I$3*(COUNT($I$9:U$9)+$I$4))),TREND($E63:$F63,$E$9:$F$9,U$9))</f>
        <v>0</v>
      </c>
      <c r="V63">
        <f>IF($G63="s-curve",$E63+($F63-$E63)*$I$2/(1+EXP($I$3*(COUNT($I$9:V$9)+$I$4))),TREND($E63:$F63,$E$9:$F$9,V$9))</f>
        <v>0</v>
      </c>
      <c r="W63">
        <f>IF($G63="s-curve",$E63+($F63-$E63)*$I$2/(1+EXP($I$3*(COUNT($I$9:W$9)+$I$4))),TREND($E63:$F63,$E$9:$F$9,W$9))</f>
        <v>0</v>
      </c>
      <c r="X63">
        <f>IF($G63="s-curve",$E63+($F63-$E63)*$I$2/(1+EXP($I$3*(COUNT($I$9:X$9)+$I$4))),TREND($E63:$F63,$E$9:$F$9,X$9))</f>
        <v>0</v>
      </c>
      <c r="Y63">
        <f>IF($G63="s-curve",$E63+($F63-$E63)*$I$2/(1+EXP($I$3*(COUNT($I$9:Y$9)+$I$4))),TREND($E63:$F63,$E$9:$F$9,Y$9))</f>
        <v>0</v>
      </c>
      <c r="Z63">
        <f>IF($G63="s-curve",$E63+($F63-$E63)*$I$2/(1+EXP($I$3*(COUNT($I$9:Z$9)+$I$4))),TREND($E63:$F63,$E$9:$F$9,Z$9))</f>
        <v>0</v>
      </c>
      <c r="AA63">
        <f>IF($G63="s-curve",$E63+($F63-$E63)*$I$2/(1+EXP($I$3*(COUNT($I$9:AA$9)+$I$4))),TREND($E63:$F63,$E$9:$F$9,AA$9))</f>
        <v>0</v>
      </c>
      <c r="AB63">
        <f>IF($G63="s-curve",$E63+($F63-$E63)*$I$2/(1+EXP($I$3*(COUNT($I$9:AB$9)+$I$4))),TREND($E63:$F63,$E$9:$F$9,AB$9))</f>
        <v>0</v>
      </c>
      <c r="AC63">
        <f>IF($G63="s-curve",$E63+($F63-$E63)*$I$2/(1+EXP($I$3*(COUNT($I$9:AC$9)+$I$4))),TREND($E63:$F63,$E$9:$F$9,AC$9))</f>
        <v>0</v>
      </c>
      <c r="AD63">
        <f>IF($G63="s-curve",$E63+($F63-$E63)*$I$2/(1+EXP($I$3*(COUNT($I$9:AD$9)+$I$4))),TREND($E63:$F63,$E$9:$F$9,AD$9))</f>
        <v>0</v>
      </c>
      <c r="AE63">
        <f>IF($G63="s-curve",$E63+($F63-$E63)*$I$2/(1+EXP($I$3*(COUNT($I$9:AE$9)+$I$4))),TREND($E63:$F63,$E$9:$F$9,AE$9))</f>
        <v>0</v>
      </c>
      <c r="AF63">
        <f>IF($G63="s-curve",$E63+($F63-$E63)*$I$2/(1+EXP($I$3*(COUNT($I$9:AF$9)+$I$4))),TREND($E63:$F63,$E$9:$F$9,AF$9))</f>
        <v>0</v>
      </c>
      <c r="AG63">
        <f>IF($G63="s-curve",$E63+($F63-$E63)*$I$2/(1+EXP($I$3*(COUNT($I$9:AG$9)+$I$4))),TREND($E63:$F63,$E$9:$F$9,AG$9))</f>
        <v>0</v>
      </c>
      <c r="AH63">
        <f>IF($G63="s-curve",$E63+($F63-$E63)*$I$2/(1+EXP($I$3*(COUNT($I$9:AH$9)+$I$4))),TREND($E63:$F63,$E$9:$F$9,AH$9))</f>
        <v>0</v>
      </c>
      <c r="AI63">
        <f>IF($G63="s-curve",$E63+($F63-$E63)*$I$2/(1+EXP($I$3*(COUNT($I$9:AI$9)+$I$4))),TREND($E63:$F63,$E$9:$F$9,AI$9))</f>
        <v>0</v>
      </c>
      <c r="AJ63">
        <f>IF($G63="s-curve",$E63+($F63-$E63)*$I$2/(1+EXP($I$3*(COUNT($I$9:AJ$9)+$I$4))),TREND($E63:$F63,$E$9:$F$9,AJ$9))</f>
        <v>0</v>
      </c>
      <c r="AK63">
        <f>IF($G63="s-curve",$E63+($F63-$E63)*$I$2/(1+EXP($I$3*(COUNT($I$9:AK$9)+$I$4))),TREND($E63:$F63,$E$9:$F$9,AK$9))</f>
        <v>0</v>
      </c>
      <c r="AL63">
        <f>IF($G63="s-curve",$E63+($F63-$E63)*$I$2/(1+EXP($I$3*(COUNT($I$9:AL$9)+$I$4))),TREND($E63:$F63,$E$9:$F$9,AL$9))</f>
        <v>0</v>
      </c>
    </row>
    <row r="64" spans="1:38" x14ac:dyDescent="0.25">
      <c r="C64" t="s">
        <v>124</v>
      </c>
      <c r="E64">
        <v>0</v>
      </c>
      <c r="F64">
        <v>0</v>
      </c>
      <c r="G64" s="7" t="str">
        <f>IF(E64=F64,"n/a",IF(OR(C64="battery electric vehicle",C64="natural gas vehicle",C64="plugin hybrid vehicle",C64="hydrogen vehicle"),"s-curve","linear"))</f>
        <v>n/a</v>
      </c>
      <c r="I64" s="22">
        <f t="shared" si="2"/>
        <v>0</v>
      </c>
      <c r="J64">
        <f>IF($G64="s-curve",$E64+($F64-$E64)*$I$2/(1+EXP($I$3*(COUNT($I$9:J$9)+$I$4))),TREND($E64:$F64,$E$9:$F$9,J$9))</f>
        <v>0</v>
      </c>
      <c r="K64">
        <f>IF($G64="s-curve",$E64+($F64-$E64)*$I$2/(1+EXP($I$3*(COUNT($I$9:K$9)+$I$4))),TREND($E64:$F64,$E$9:$F$9,K$9))</f>
        <v>0</v>
      </c>
      <c r="L64">
        <f>IF($G64="s-curve",$E64+($F64-$E64)*$I$2/(1+EXP($I$3*(COUNT($I$9:L$9)+$I$4))),TREND($E64:$F64,$E$9:$F$9,L$9))</f>
        <v>0</v>
      </c>
      <c r="M64">
        <f>IF($G64="s-curve",$E64+($F64-$E64)*$I$2/(1+EXP($I$3*(COUNT($I$9:M$9)+$I$4))),TREND($E64:$F64,$E$9:$F$9,M$9))</f>
        <v>0</v>
      </c>
      <c r="N64">
        <f>IF($G64="s-curve",$E64+($F64-$E64)*$I$2/(1+EXP($I$3*(COUNT($I$9:N$9)+$I$4))),TREND($E64:$F64,$E$9:$F$9,N$9))</f>
        <v>0</v>
      </c>
      <c r="O64">
        <f>IF($G64="s-curve",$E64+($F64-$E64)*$I$2/(1+EXP($I$3*(COUNT($I$9:O$9)+$I$4))),TREND($E64:$F64,$E$9:$F$9,O$9))</f>
        <v>0</v>
      </c>
      <c r="P64">
        <f>IF($G64="s-curve",$E64+($F64-$E64)*$I$2/(1+EXP($I$3*(COUNT($I$9:P$9)+$I$4))),TREND($E64:$F64,$E$9:$F$9,P$9))</f>
        <v>0</v>
      </c>
      <c r="Q64">
        <f>IF($G64="s-curve",$E64+($F64-$E64)*$I$2/(1+EXP($I$3*(COUNT($I$9:Q$9)+$I$4))),TREND($E64:$F64,$E$9:$F$9,Q$9))</f>
        <v>0</v>
      </c>
      <c r="R64">
        <f>IF($G64="s-curve",$E64+($F64-$E64)*$I$2/(1+EXP($I$3*(COUNT($I$9:R$9)+$I$4))),TREND($E64:$F64,$E$9:$F$9,R$9))</f>
        <v>0</v>
      </c>
      <c r="S64">
        <f>IF($G64="s-curve",$E64+($F64-$E64)*$I$2/(1+EXP($I$3*(COUNT($I$9:S$9)+$I$4))),TREND($E64:$F64,$E$9:$F$9,S$9))</f>
        <v>0</v>
      </c>
      <c r="T64">
        <f>IF($G64="s-curve",$E64+($F64-$E64)*$I$2/(1+EXP($I$3*(COUNT($I$9:T$9)+$I$4))),TREND($E64:$F64,$E$9:$F$9,T$9))</f>
        <v>0</v>
      </c>
      <c r="U64">
        <f>IF($G64="s-curve",$E64+($F64-$E64)*$I$2/(1+EXP($I$3*(COUNT($I$9:U$9)+$I$4))),TREND($E64:$F64,$E$9:$F$9,U$9))</f>
        <v>0</v>
      </c>
      <c r="V64">
        <f>IF($G64="s-curve",$E64+($F64-$E64)*$I$2/(1+EXP($I$3*(COUNT($I$9:V$9)+$I$4))),TREND($E64:$F64,$E$9:$F$9,V$9))</f>
        <v>0</v>
      </c>
      <c r="W64">
        <f>IF($G64="s-curve",$E64+($F64-$E64)*$I$2/(1+EXP($I$3*(COUNT($I$9:W$9)+$I$4))),TREND($E64:$F64,$E$9:$F$9,W$9))</f>
        <v>0</v>
      </c>
      <c r="X64">
        <f>IF($G64="s-curve",$E64+($F64-$E64)*$I$2/(1+EXP($I$3*(COUNT($I$9:X$9)+$I$4))),TREND($E64:$F64,$E$9:$F$9,X$9))</f>
        <v>0</v>
      </c>
      <c r="Y64">
        <f>IF($G64="s-curve",$E64+($F64-$E64)*$I$2/(1+EXP($I$3*(COUNT($I$9:Y$9)+$I$4))),TREND($E64:$F64,$E$9:$F$9,Y$9))</f>
        <v>0</v>
      </c>
      <c r="Z64">
        <f>IF($G64="s-curve",$E64+($F64-$E64)*$I$2/(1+EXP($I$3*(COUNT($I$9:Z$9)+$I$4))),TREND($E64:$F64,$E$9:$F$9,Z$9))</f>
        <v>0</v>
      </c>
      <c r="AA64">
        <f>IF($G64="s-curve",$E64+($F64-$E64)*$I$2/(1+EXP($I$3*(COUNT($I$9:AA$9)+$I$4))),TREND($E64:$F64,$E$9:$F$9,AA$9))</f>
        <v>0</v>
      </c>
      <c r="AB64">
        <f>IF($G64="s-curve",$E64+($F64-$E64)*$I$2/(1+EXP($I$3*(COUNT($I$9:AB$9)+$I$4))),TREND($E64:$F64,$E$9:$F$9,AB$9))</f>
        <v>0</v>
      </c>
      <c r="AC64">
        <f>IF($G64="s-curve",$E64+($F64-$E64)*$I$2/(1+EXP($I$3*(COUNT($I$9:AC$9)+$I$4))),TREND($E64:$F64,$E$9:$F$9,AC$9))</f>
        <v>0</v>
      </c>
      <c r="AD64">
        <f>IF($G64="s-curve",$E64+($F64-$E64)*$I$2/(1+EXP($I$3*(COUNT($I$9:AD$9)+$I$4))),TREND($E64:$F64,$E$9:$F$9,AD$9))</f>
        <v>0</v>
      </c>
      <c r="AE64">
        <f>IF($G64="s-curve",$E64+($F64-$E64)*$I$2/(1+EXP($I$3*(COUNT($I$9:AE$9)+$I$4))),TREND($E64:$F64,$E$9:$F$9,AE$9))</f>
        <v>0</v>
      </c>
      <c r="AF64">
        <f>IF($G64="s-curve",$E64+($F64-$E64)*$I$2/(1+EXP($I$3*(COUNT($I$9:AF$9)+$I$4))),TREND($E64:$F64,$E$9:$F$9,AF$9))</f>
        <v>0</v>
      </c>
      <c r="AG64">
        <f>IF($G64="s-curve",$E64+($F64-$E64)*$I$2/(1+EXP($I$3*(COUNT($I$9:AG$9)+$I$4))),TREND($E64:$F64,$E$9:$F$9,AG$9))</f>
        <v>0</v>
      </c>
      <c r="AH64">
        <f>IF($G64="s-curve",$E64+($F64-$E64)*$I$2/(1+EXP($I$3*(COUNT($I$9:AH$9)+$I$4))),TREND($E64:$F64,$E$9:$F$9,AH$9))</f>
        <v>0</v>
      </c>
      <c r="AI64">
        <f>IF($G64="s-curve",$E64+($F64-$E64)*$I$2/(1+EXP($I$3*(COUNT($I$9:AI$9)+$I$4))),TREND($E64:$F64,$E$9:$F$9,AI$9))</f>
        <v>0</v>
      </c>
      <c r="AJ64">
        <f>IF($G64="s-curve",$E64+($F64-$E64)*$I$2/(1+EXP($I$3*(COUNT($I$9:AJ$9)+$I$4))),TREND($E64:$F64,$E$9:$F$9,AJ$9))</f>
        <v>0</v>
      </c>
      <c r="AK64">
        <f>IF($G64="s-curve",$E64+($F64-$E64)*$I$2/(1+EXP($I$3*(COUNT($I$9:AK$9)+$I$4))),TREND($E64:$F64,$E$9:$F$9,AK$9))</f>
        <v>0</v>
      </c>
      <c r="AL64">
        <f>IF($G64="s-curve",$E64+($F64-$E64)*$I$2/(1+EXP($I$3*(COUNT($I$9:AL$9)+$I$4))),TREND($E64:$F64,$E$9:$F$9,AL$9))</f>
        <v>0</v>
      </c>
    </row>
    <row r="65" spans="1:38" ht="15.75" thickBot="1" x14ac:dyDescent="0.3">
      <c r="A65" s="23"/>
      <c r="B65" s="23"/>
      <c r="C65" s="23" t="s">
        <v>125</v>
      </c>
      <c r="D65" s="23"/>
      <c r="E65" s="23">
        <v>0</v>
      </c>
      <c r="F65" s="23">
        <v>0</v>
      </c>
      <c r="G65" s="8" t="str">
        <f>IF(E65=F65,"n/a",IF(OR(C65="battery electric vehicle",C65="natural gas vehicle",C65="plugin hybrid vehicle",C65="hydrogen vehicle"),"s-curve","linear"))</f>
        <v>n/a</v>
      </c>
      <c r="I65" s="22">
        <f t="shared" si="2"/>
        <v>0</v>
      </c>
      <c r="J65">
        <f>IF($G65="s-curve",$E65+($F65-$E65)*$I$2/(1+EXP($I$3*(COUNT($I$9:J$9)+$I$4))),TREND($E65:$F65,$E$9:$F$9,J$9))</f>
        <v>0</v>
      </c>
      <c r="K65">
        <f>IF($G65="s-curve",$E65+($F65-$E65)*$I$2/(1+EXP($I$3*(COUNT($I$9:K$9)+$I$4))),TREND($E65:$F65,$E$9:$F$9,K$9))</f>
        <v>0</v>
      </c>
      <c r="L65">
        <f>IF($G65="s-curve",$E65+($F65-$E65)*$I$2/(1+EXP($I$3*(COUNT($I$9:L$9)+$I$4))),TREND($E65:$F65,$E$9:$F$9,L$9))</f>
        <v>0</v>
      </c>
      <c r="M65">
        <f>IF($G65="s-curve",$E65+($F65-$E65)*$I$2/(1+EXP($I$3*(COUNT($I$9:M$9)+$I$4))),TREND($E65:$F65,$E$9:$F$9,M$9))</f>
        <v>0</v>
      </c>
      <c r="N65">
        <f>IF($G65="s-curve",$E65+($F65-$E65)*$I$2/(1+EXP($I$3*(COUNT($I$9:N$9)+$I$4))),TREND($E65:$F65,$E$9:$F$9,N$9))</f>
        <v>0</v>
      </c>
      <c r="O65">
        <f>IF($G65="s-curve",$E65+($F65-$E65)*$I$2/(1+EXP($I$3*(COUNT($I$9:O$9)+$I$4))),TREND($E65:$F65,$E$9:$F$9,O$9))</f>
        <v>0</v>
      </c>
      <c r="P65">
        <f>IF($G65="s-curve",$E65+($F65-$E65)*$I$2/(1+EXP($I$3*(COUNT($I$9:P$9)+$I$4))),TREND($E65:$F65,$E$9:$F$9,P$9))</f>
        <v>0</v>
      </c>
      <c r="Q65">
        <f>IF($G65="s-curve",$E65+($F65-$E65)*$I$2/(1+EXP($I$3*(COUNT($I$9:Q$9)+$I$4))),TREND($E65:$F65,$E$9:$F$9,Q$9))</f>
        <v>0</v>
      </c>
      <c r="R65">
        <f>IF($G65="s-curve",$E65+($F65-$E65)*$I$2/(1+EXP($I$3*(COUNT($I$9:R$9)+$I$4))),TREND($E65:$F65,$E$9:$F$9,R$9))</f>
        <v>0</v>
      </c>
      <c r="S65">
        <f>IF($G65="s-curve",$E65+($F65-$E65)*$I$2/(1+EXP($I$3*(COUNT($I$9:S$9)+$I$4))),TREND($E65:$F65,$E$9:$F$9,S$9))</f>
        <v>0</v>
      </c>
      <c r="T65">
        <f>IF($G65="s-curve",$E65+($F65-$E65)*$I$2/(1+EXP($I$3*(COUNT($I$9:T$9)+$I$4))),TREND($E65:$F65,$E$9:$F$9,T$9))</f>
        <v>0</v>
      </c>
      <c r="U65">
        <f>IF($G65="s-curve",$E65+($F65-$E65)*$I$2/(1+EXP($I$3*(COUNT($I$9:U$9)+$I$4))),TREND($E65:$F65,$E$9:$F$9,U$9))</f>
        <v>0</v>
      </c>
      <c r="V65">
        <f>IF($G65="s-curve",$E65+($F65-$E65)*$I$2/(1+EXP($I$3*(COUNT($I$9:V$9)+$I$4))),TREND($E65:$F65,$E$9:$F$9,V$9))</f>
        <v>0</v>
      </c>
      <c r="W65">
        <f>IF($G65="s-curve",$E65+($F65-$E65)*$I$2/(1+EXP($I$3*(COUNT($I$9:W$9)+$I$4))),TREND($E65:$F65,$E$9:$F$9,W$9))</f>
        <v>0</v>
      </c>
      <c r="X65">
        <f>IF($G65="s-curve",$E65+($F65-$E65)*$I$2/(1+EXP($I$3*(COUNT($I$9:X$9)+$I$4))),TREND($E65:$F65,$E$9:$F$9,X$9))</f>
        <v>0</v>
      </c>
      <c r="Y65">
        <f>IF($G65="s-curve",$E65+($F65-$E65)*$I$2/(1+EXP($I$3*(COUNT($I$9:Y$9)+$I$4))),TREND($E65:$F65,$E$9:$F$9,Y$9))</f>
        <v>0</v>
      </c>
      <c r="Z65">
        <f>IF($G65="s-curve",$E65+($F65-$E65)*$I$2/(1+EXP($I$3*(COUNT($I$9:Z$9)+$I$4))),TREND($E65:$F65,$E$9:$F$9,Z$9))</f>
        <v>0</v>
      </c>
      <c r="AA65">
        <f>IF($G65="s-curve",$E65+($F65-$E65)*$I$2/(1+EXP($I$3*(COUNT($I$9:AA$9)+$I$4))),TREND($E65:$F65,$E$9:$F$9,AA$9))</f>
        <v>0</v>
      </c>
      <c r="AB65">
        <f>IF($G65="s-curve",$E65+($F65-$E65)*$I$2/(1+EXP($I$3*(COUNT($I$9:AB$9)+$I$4))),TREND($E65:$F65,$E$9:$F$9,AB$9))</f>
        <v>0</v>
      </c>
      <c r="AC65">
        <f>IF($G65="s-curve",$E65+($F65-$E65)*$I$2/(1+EXP($I$3*(COUNT($I$9:AC$9)+$I$4))),TREND($E65:$F65,$E$9:$F$9,AC$9))</f>
        <v>0</v>
      </c>
      <c r="AD65">
        <f>IF($G65="s-curve",$E65+($F65-$E65)*$I$2/(1+EXP($I$3*(COUNT($I$9:AD$9)+$I$4))),TREND($E65:$F65,$E$9:$F$9,AD$9))</f>
        <v>0</v>
      </c>
      <c r="AE65">
        <f>IF($G65="s-curve",$E65+($F65-$E65)*$I$2/(1+EXP($I$3*(COUNT($I$9:AE$9)+$I$4))),TREND($E65:$F65,$E$9:$F$9,AE$9))</f>
        <v>0</v>
      </c>
      <c r="AF65">
        <f>IF($G65="s-curve",$E65+($F65-$E65)*$I$2/(1+EXP($I$3*(COUNT($I$9:AF$9)+$I$4))),TREND($E65:$F65,$E$9:$F$9,AF$9))</f>
        <v>0</v>
      </c>
      <c r="AG65">
        <f>IF($G65="s-curve",$E65+($F65-$E65)*$I$2/(1+EXP($I$3*(COUNT($I$9:AG$9)+$I$4))),TREND($E65:$F65,$E$9:$F$9,AG$9))</f>
        <v>0</v>
      </c>
      <c r="AH65">
        <f>IF($G65="s-curve",$E65+($F65-$E65)*$I$2/(1+EXP($I$3*(COUNT($I$9:AH$9)+$I$4))),TREND($E65:$F65,$E$9:$F$9,AH$9))</f>
        <v>0</v>
      </c>
      <c r="AI65">
        <f>IF($G65="s-curve",$E65+($F65-$E65)*$I$2/(1+EXP($I$3*(COUNT($I$9:AI$9)+$I$4))),TREND($E65:$F65,$E$9:$F$9,AI$9))</f>
        <v>0</v>
      </c>
      <c r="AJ65">
        <f>IF($G65="s-curve",$E65+($F65-$E65)*$I$2/(1+EXP($I$3*(COUNT($I$9:AJ$9)+$I$4))),TREND($E65:$F65,$E$9:$F$9,AJ$9))</f>
        <v>0</v>
      </c>
      <c r="AK65">
        <f>IF($G65="s-curve",$E65+($F65-$E65)*$I$2/(1+EXP($I$3*(COUNT($I$9:AK$9)+$I$4))),TREND($E65:$F65,$E$9:$F$9,AK$9))</f>
        <v>0</v>
      </c>
      <c r="AL65">
        <f>IF($G65="s-curve",$E65+($F65-$E65)*$I$2/(1+EXP($I$3*(COUNT($I$9:AL$9)+$I$4))),TREND($E65:$F65,$E$9:$F$9,AL$9))</f>
        <v>0</v>
      </c>
    </row>
    <row r="66" spans="1:38" x14ac:dyDescent="0.25">
      <c r="A66" t="s">
        <v>16</v>
      </c>
      <c r="B66" t="s">
        <v>19</v>
      </c>
      <c r="C66" t="s">
        <v>1</v>
      </c>
      <c r="E66">
        <v>0</v>
      </c>
      <c r="F66">
        <v>0</v>
      </c>
      <c r="G66" s="7" t="str">
        <f>IF(E66=F66,"n/a",IF(OR(C66="battery electric vehicle",C66="natural gas vehicle",C66="plugin hybrid vehicle"),"s-curve","linear"))</f>
        <v>n/a</v>
      </c>
      <c r="I66" s="22">
        <f t="shared" si="2"/>
        <v>0</v>
      </c>
      <c r="J66">
        <f>IF($G66="s-curve",$E66+($F66-$E66)*$I$2/(1+EXP($I$3*(COUNT($I$9:J$9)+$I$4))),TREND($E66:$F66,$E$9:$F$9,J$9))</f>
        <v>0</v>
      </c>
      <c r="K66">
        <f>IF($G66="s-curve",$E66+($F66-$E66)*$I$2/(1+EXP($I$3*(COUNT($I$9:K$9)+$I$4))),TREND($E66:$F66,$E$9:$F$9,K$9))</f>
        <v>0</v>
      </c>
      <c r="L66">
        <f>IF($G66="s-curve",$E66+($F66-$E66)*$I$2/(1+EXP($I$3*(COUNT($I$9:L$9)+$I$4))),TREND($E66:$F66,$E$9:$F$9,L$9))</f>
        <v>0</v>
      </c>
      <c r="M66">
        <f>IF($G66="s-curve",$E66+($F66-$E66)*$I$2/(1+EXP($I$3*(COUNT($I$9:M$9)+$I$4))),TREND($E66:$F66,$E$9:$F$9,M$9))</f>
        <v>0</v>
      </c>
      <c r="N66">
        <f>IF($G66="s-curve",$E66+($F66-$E66)*$I$2/(1+EXP($I$3*(COUNT($I$9:N$9)+$I$4))),TREND($E66:$F66,$E$9:$F$9,N$9))</f>
        <v>0</v>
      </c>
      <c r="O66">
        <f>IF($G66="s-curve",$E66+($F66-$E66)*$I$2/(1+EXP($I$3*(COUNT($I$9:O$9)+$I$4))),TREND($E66:$F66,$E$9:$F$9,O$9))</f>
        <v>0</v>
      </c>
      <c r="P66">
        <f>IF($G66="s-curve",$E66+($F66-$E66)*$I$2/(1+EXP($I$3*(COUNT($I$9:P$9)+$I$4))),TREND($E66:$F66,$E$9:$F$9,P$9))</f>
        <v>0</v>
      </c>
      <c r="Q66">
        <f>IF($G66="s-curve",$E66+($F66-$E66)*$I$2/(1+EXP($I$3*(COUNT($I$9:Q$9)+$I$4))),TREND($E66:$F66,$E$9:$F$9,Q$9))</f>
        <v>0</v>
      </c>
      <c r="R66">
        <f>IF($G66="s-curve",$E66+($F66-$E66)*$I$2/(1+EXP($I$3*(COUNT($I$9:R$9)+$I$4))),TREND($E66:$F66,$E$9:$F$9,R$9))</f>
        <v>0</v>
      </c>
      <c r="S66">
        <f>IF($G66="s-curve",$E66+($F66-$E66)*$I$2/(1+EXP($I$3*(COUNT($I$9:S$9)+$I$4))),TREND($E66:$F66,$E$9:$F$9,S$9))</f>
        <v>0</v>
      </c>
      <c r="T66">
        <f>IF($G66="s-curve",$E66+($F66-$E66)*$I$2/(1+EXP($I$3*(COUNT($I$9:T$9)+$I$4))),TREND($E66:$F66,$E$9:$F$9,T$9))</f>
        <v>0</v>
      </c>
      <c r="U66">
        <f>IF($G66="s-curve",$E66+($F66-$E66)*$I$2/(1+EXP($I$3*(COUNT($I$9:U$9)+$I$4))),TREND($E66:$F66,$E$9:$F$9,U$9))</f>
        <v>0</v>
      </c>
      <c r="V66">
        <f>IF($G66="s-curve",$E66+($F66-$E66)*$I$2/(1+EXP($I$3*(COUNT($I$9:V$9)+$I$4))),TREND($E66:$F66,$E$9:$F$9,V$9))</f>
        <v>0</v>
      </c>
      <c r="W66">
        <f>IF($G66="s-curve",$E66+($F66-$E66)*$I$2/(1+EXP($I$3*(COUNT($I$9:W$9)+$I$4))),TREND($E66:$F66,$E$9:$F$9,W$9))</f>
        <v>0</v>
      </c>
      <c r="X66">
        <f>IF($G66="s-curve",$E66+($F66-$E66)*$I$2/(1+EXP($I$3*(COUNT($I$9:X$9)+$I$4))),TREND($E66:$F66,$E$9:$F$9,X$9))</f>
        <v>0</v>
      </c>
      <c r="Y66">
        <f>IF($G66="s-curve",$E66+($F66-$E66)*$I$2/(1+EXP($I$3*(COUNT($I$9:Y$9)+$I$4))),TREND($E66:$F66,$E$9:$F$9,Y$9))</f>
        <v>0</v>
      </c>
      <c r="Z66">
        <f>IF($G66="s-curve",$E66+($F66-$E66)*$I$2/(1+EXP($I$3*(COUNT($I$9:Z$9)+$I$4))),TREND($E66:$F66,$E$9:$F$9,Z$9))</f>
        <v>0</v>
      </c>
      <c r="AA66">
        <f>IF($G66="s-curve",$E66+($F66-$E66)*$I$2/(1+EXP($I$3*(COUNT($I$9:AA$9)+$I$4))),TREND($E66:$F66,$E$9:$F$9,AA$9))</f>
        <v>0</v>
      </c>
      <c r="AB66">
        <f>IF($G66="s-curve",$E66+($F66-$E66)*$I$2/(1+EXP($I$3*(COUNT($I$9:AB$9)+$I$4))),TREND($E66:$F66,$E$9:$F$9,AB$9))</f>
        <v>0</v>
      </c>
      <c r="AC66">
        <f>IF($G66="s-curve",$E66+($F66-$E66)*$I$2/(1+EXP($I$3*(COUNT($I$9:AC$9)+$I$4))),TREND($E66:$F66,$E$9:$F$9,AC$9))</f>
        <v>0</v>
      </c>
      <c r="AD66">
        <f>IF($G66="s-curve",$E66+($F66-$E66)*$I$2/(1+EXP($I$3*(COUNT($I$9:AD$9)+$I$4))),TREND($E66:$F66,$E$9:$F$9,AD$9))</f>
        <v>0</v>
      </c>
      <c r="AE66">
        <f>IF($G66="s-curve",$E66+($F66-$E66)*$I$2/(1+EXP($I$3*(COUNT($I$9:AE$9)+$I$4))),TREND($E66:$F66,$E$9:$F$9,AE$9))</f>
        <v>0</v>
      </c>
      <c r="AF66">
        <f>IF($G66="s-curve",$E66+($F66-$E66)*$I$2/(1+EXP($I$3*(COUNT($I$9:AF$9)+$I$4))),TREND($E66:$F66,$E$9:$F$9,AF$9))</f>
        <v>0</v>
      </c>
      <c r="AG66">
        <f>IF($G66="s-curve",$E66+($F66-$E66)*$I$2/(1+EXP($I$3*(COUNT($I$9:AG$9)+$I$4))),TREND($E66:$F66,$E$9:$F$9,AG$9))</f>
        <v>0</v>
      </c>
      <c r="AH66">
        <f>IF($G66="s-curve",$E66+($F66-$E66)*$I$2/(1+EXP($I$3*(COUNT($I$9:AH$9)+$I$4))),TREND($E66:$F66,$E$9:$F$9,AH$9))</f>
        <v>0</v>
      </c>
      <c r="AI66">
        <f>IF($G66="s-curve",$E66+($F66-$E66)*$I$2/(1+EXP($I$3*(COUNT($I$9:AI$9)+$I$4))),TREND($E66:$F66,$E$9:$F$9,AI$9))</f>
        <v>0</v>
      </c>
      <c r="AJ66">
        <f>IF($G66="s-curve",$E66+($F66-$E66)*$I$2/(1+EXP($I$3*(COUNT($I$9:AJ$9)+$I$4))),TREND($E66:$F66,$E$9:$F$9,AJ$9))</f>
        <v>0</v>
      </c>
      <c r="AK66">
        <f>IF($G66="s-curve",$E66+($F66-$E66)*$I$2/(1+EXP($I$3*(COUNT($I$9:AK$9)+$I$4))),TREND($E66:$F66,$E$9:$F$9,AK$9))</f>
        <v>0</v>
      </c>
      <c r="AL66">
        <f>IF($G66="s-curve",$E66+($F66-$E66)*$I$2/(1+EXP($I$3*(COUNT($I$9:AL$9)+$I$4))),TREND($E66:$F66,$E$9:$F$9,AL$9))</f>
        <v>0</v>
      </c>
    </row>
    <row r="67" spans="1:38" x14ac:dyDescent="0.25">
      <c r="C67" t="s">
        <v>2</v>
      </c>
      <c r="E67">
        <v>0</v>
      </c>
      <c r="F67">
        <v>0</v>
      </c>
      <c r="G67" s="7" t="str">
        <f>IF(E67=F67,"n/a",IF(OR(C67="battery electric vehicle",C67="natural gas vehicle",C67="plugin hybrid vehicle"),"s-curve","linear"))</f>
        <v>n/a</v>
      </c>
      <c r="I67" s="22">
        <f t="shared" si="2"/>
        <v>0</v>
      </c>
      <c r="J67">
        <f>IF($G67="s-curve",$E67+($F67-$E67)*$I$2/(1+EXP($I$3*(COUNT($I$9:J$9)+$I$4))),TREND($E67:$F67,$E$9:$F$9,J$9))</f>
        <v>0</v>
      </c>
      <c r="K67">
        <f>IF($G67="s-curve",$E67+($F67-$E67)*$I$2/(1+EXP($I$3*(COUNT($I$9:K$9)+$I$4))),TREND($E67:$F67,$E$9:$F$9,K$9))</f>
        <v>0</v>
      </c>
      <c r="L67">
        <f>IF($G67="s-curve",$E67+($F67-$E67)*$I$2/(1+EXP($I$3*(COUNT($I$9:L$9)+$I$4))),TREND($E67:$F67,$E$9:$F$9,L$9))</f>
        <v>0</v>
      </c>
      <c r="M67">
        <f>IF($G67="s-curve",$E67+($F67-$E67)*$I$2/(1+EXP($I$3*(COUNT($I$9:M$9)+$I$4))),TREND($E67:$F67,$E$9:$F$9,M$9))</f>
        <v>0</v>
      </c>
      <c r="N67">
        <f>IF($G67="s-curve",$E67+($F67-$E67)*$I$2/(1+EXP($I$3*(COUNT($I$9:N$9)+$I$4))),TREND($E67:$F67,$E$9:$F$9,N$9))</f>
        <v>0</v>
      </c>
      <c r="O67">
        <f>IF($G67="s-curve",$E67+($F67-$E67)*$I$2/(1+EXP($I$3*(COUNT($I$9:O$9)+$I$4))),TREND($E67:$F67,$E$9:$F$9,O$9))</f>
        <v>0</v>
      </c>
      <c r="P67">
        <f>IF($G67="s-curve",$E67+($F67-$E67)*$I$2/(1+EXP($I$3*(COUNT($I$9:P$9)+$I$4))),TREND($E67:$F67,$E$9:$F$9,P$9))</f>
        <v>0</v>
      </c>
      <c r="Q67">
        <f>IF($G67="s-curve",$E67+($F67-$E67)*$I$2/(1+EXP($I$3*(COUNT($I$9:Q$9)+$I$4))),TREND($E67:$F67,$E$9:$F$9,Q$9))</f>
        <v>0</v>
      </c>
      <c r="R67">
        <f>IF($G67="s-curve",$E67+($F67-$E67)*$I$2/(1+EXP($I$3*(COUNT($I$9:R$9)+$I$4))),TREND($E67:$F67,$E$9:$F$9,R$9))</f>
        <v>0</v>
      </c>
      <c r="S67">
        <f>IF($G67="s-curve",$E67+($F67-$E67)*$I$2/(1+EXP($I$3*(COUNT($I$9:S$9)+$I$4))),TREND($E67:$F67,$E$9:$F$9,S$9))</f>
        <v>0</v>
      </c>
      <c r="T67">
        <f>IF($G67="s-curve",$E67+($F67-$E67)*$I$2/(1+EXP($I$3*(COUNT($I$9:T$9)+$I$4))),TREND($E67:$F67,$E$9:$F$9,T$9))</f>
        <v>0</v>
      </c>
      <c r="U67">
        <f>IF($G67="s-curve",$E67+($F67-$E67)*$I$2/(1+EXP($I$3*(COUNT($I$9:U$9)+$I$4))),TREND($E67:$F67,$E$9:$F$9,U$9))</f>
        <v>0</v>
      </c>
      <c r="V67">
        <f>IF($G67="s-curve",$E67+($F67-$E67)*$I$2/(1+EXP($I$3*(COUNT($I$9:V$9)+$I$4))),TREND($E67:$F67,$E$9:$F$9,V$9))</f>
        <v>0</v>
      </c>
      <c r="W67">
        <f>IF($G67="s-curve",$E67+($F67-$E67)*$I$2/(1+EXP($I$3*(COUNT($I$9:W$9)+$I$4))),TREND($E67:$F67,$E$9:$F$9,W$9))</f>
        <v>0</v>
      </c>
      <c r="X67">
        <f>IF($G67="s-curve",$E67+($F67-$E67)*$I$2/(1+EXP($I$3*(COUNT($I$9:X$9)+$I$4))),TREND($E67:$F67,$E$9:$F$9,X$9))</f>
        <v>0</v>
      </c>
      <c r="Y67">
        <f>IF($G67="s-curve",$E67+($F67-$E67)*$I$2/(1+EXP($I$3*(COUNT($I$9:Y$9)+$I$4))),TREND($E67:$F67,$E$9:$F$9,Y$9))</f>
        <v>0</v>
      </c>
      <c r="Z67">
        <f>IF($G67="s-curve",$E67+($F67-$E67)*$I$2/(1+EXP($I$3*(COUNT($I$9:Z$9)+$I$4))),TREND($E67:$F67,$E$9:$F$9,Z$9))</f>
        <v>0</v>
      </c>
      <c r="AA67">
        <f>IF($G67="s-curve",$E67+($F67-$E67)*$I$2/(1+EXP($I$3*(COUNT($I$9:AA$9)+$I$4))),TREND($E67:$F67,$E$9:$F$9,AA$9))</f>
        <v>0</v>
      </c>
      <c r="AB67">
        <f>IF($G67="s-curve",$E67+($F67-$E67)*$I$2/(1+EXP($I$3*(COUNT($I$9:AB$9)+$I$4))),TREND($E67:$F67,$E$9:$F$9,AB$9))</f>
        <v>0</v>
      </c>
      <c r="AC67">
        <f>IF($G67="s-curve",$E67+($F67-$E67)*$I$2/(1+EXP($I$3*(COUNT($I$9:AC$9)+$I$4))),TREND($E67:$F67,$E$9:$F$9,AC$9))</f>
        <v>0</v>
      </c>
      <c r="AD67">
        <f>IF($G67="s-curve",$E67+($F67-$E67)*$I$2/(1+EXP($I$3*(COUNT($I$9:AD$9)+$I$4))),TREND($E67:$F67,$E$9:$F$9,AD$9))</f>
        <v>0</v>
      </c>
      <c r="AE67">
        <f>IF($G67="s-curve",$E67+($F67-$E67)*$I$2/(1+EXP($I$3*(COUNT($I$9:AE$9)+$I$4))),TREND($E67:$F67,$E$9:$F$9,AE$9))</f>
        <v>0</v>
      </c>
      <c r="AF67">
        <f>IF($G67="s-curve",$E67+($F67-$E67)*$I$2/(1+EXP($I$3*(COUNT($I$9:AF$9)+$I$4))),TREND($E67:$F67,$E$9:$F$9,AF$9))</f>
        <v>0</v>
      </c>
      <c r="AG67">
        <f>IF($G67="s-curve",$E67+($F67-$E67)*$I$2/(1+EXP($I$3*(COUNT($I$9:AG$9)+$I$4))),TREND($E67:$F67,$E$9:$F$9,AG$9))</f>
        <v>0</v>
      </c>
      <c r="AH67">
        <f>IF($G67="s-curve",$E67+($F67-$E67)*$I$2/(1+EXP($I$3*(COUNT($I$9:AH$9)+$I$4))),TREND($E67:$F67,$E$9:$F$9,AH$9))</f>
        <v>0</v>
      </c>
      <c r="AI67">
        <f>IF($G67="s-curve",$E67+($F67-$E67)*$I$2/(1+EXP($I$3*(COUNT($I$9:AI$9)+$I$4))),TREND($E67:$F67,$E$9:$F$9,AI$9))</f>
        <v>0</v>
      </c>
      <c r="AJ67">
        <f>IF($G67="s-curve",$E67+($F67-$E67)*$I$2/(1+EXP($I$3*(COUNT($I$9:AJ$9)+$I$4))),TREND($E67:$F67,$E$9:$F$9,AJ$9))</f>
        <v>0</v>
      </c>
      <c r="AK67">
        <f>IF($G67="s-curve",$E67+($F67-$E67)*$I$2/(1+EXP($I$3*(COUNT($I$9:AK$9)+$I$4))),TREND($E67:$F67,$E$9:$F$9,AK$9))</f>
        <v>0</v>
      </c>
      <c r="AL67">
        <f>IF($G67="s-curve",$E67+($F67-$E67)*$I$2/(1+EXP($I$3*(COUNT($I$9:AL$9)+$I$4))),TREND($E67:$F67,$E$9:$F$9,AL$9))</f>
        <v>0</v>
      </c>
    </row>
    <row r="68" spans="1:38" x14ac:dyDescent="0.25">
      <c r="C68" t="s">
        <v>3</v>
      </c>
      <c r="E68">
        <v>0</v>
      </c>
      <c r="F68">
        <v>0</v>
      </c>
      <c r="G68" s="7" t="str">
        <f>IF(E68=F68,"n/a",IF(OR(C68="battery electric vehicle",C68="natural gas vehicle",C68="plugin hybrid vehicle"),"s-curve","linear"))</f>
        <v>n/a</v>
      </c>
      <c r="I68" s="22">
        <f t="shared" si="2"/>
        <v>0</v>
      </c>
      <c r="J68">
        <f>IF($G68="s-curve",$E68+($F68-$E68)*$I$2/(1+EXP($I$3*(COUNT($I$9:J$9)+$I$4))),TREND($E68:$F68,$E$9:$F$9,J$9))</f>
        <v>0</v>
      </c>
      <c r="K68">
        <f>IF($G68="s-curve",$E68+($F68-$E68)*$I$2/(1+EXP($I$3*(COUNT($I$9:K$9)+$I$4))),TREND($E68:$F68,$E$9:$F$9,K$9))</f>
        <v>0</v>
      </c>
      <c r="L68">
        <f>IF($G68="s-curve",$E68+($F68-$E68)*$I$2/(1+EXP($I$3*(COUNT($I$9:L$9)+$I$4))),TREND($E68:$F68,$E$9:$F$9,L$9))</f>
        <v>0</v>
      </c>
      <c r="M68">
        <f>IF($G68="s-curve",$E68+($F68-$E68)*$I$2/(1+EXP($I$3*(COUNT($I$9:M$9)+$I$4))),TREND($E68:$F68,$E$9:$F$9,M$9))</f>
        <v>0</v>
      </c>
      <c r="N68">
        <f>IF($G68="s-curve",$E68+($F68-$E68)*$I$2/(1+EXP($I$3*(COUNT($I$9:N$9)+$I$4))),TREND($E68:$F68,$E$9:$F$9,N$9))</f>
        <v>0</v>
      </c>
      <c r="O68">
        <f>IF($G68="s-curve",$E68+($F68-$E68)*$I$2/(1+EXP($I$3*(COUNT($I$9:O$9)+$I$4))),TREND($E68:$F68,$E$9:$F$9,O$9))</f>
        <v>0</v>
      </c>
      <c r="P68">
        <f>IF($G68="s-curve",$E68+($F68-$E68)*$I$2/(1+EXP($I$3*(COUNT($I$9:P$9)+$I$4))),TREND($E68:$F68,$E$9:$F$9,P$9))</f>
        <v>0</v>
      </c>
      <c r="Q68">
        <f>IF($G68="s-curve",$E68+($F68-$E68)*$I$2/(1+EXP($I$3*(COUNT($I$9:Q$9)+$I$4))),TREND($E68:$F68,$E$9:$F$9,Q$9))</f>
        <v>0</v>
      </c>
      <c r="R68">
        <f>IF($G68="s-curve",$E68+($F68-$E68)*$I$2/(1+EXP($I$3*(COUNT($I$9:R$9)+$I$4))),TREND($E68:$F68,$E$9:$F$9,R$9))</f>
        <v>0</v>
      </c>
      <c r="S68">
        <f>IF($G68="s-curve",$E68+($F68-$E68)*$I$2/(1+EXP($I$3*(COUNT($I$9:S$9)+$I$4))),TREND($E68:$F68,$E$9:$F$9,S$9))</f>
        <v>0</v>
      </c>
      <c r="T68">
        <f>IF($G68="s-curve",$E68+($F68-$E68)*$I$2/(1+EXP($I$3*(COUNT($I$9:T$9)+$I$4))),TREND($E68:$F68,$E$9:$F$9,T$9))</f>
        <v>0</v>
      </c>
      <c r="U68">
        <f>IF($G68="s-curve",$E68+($F68-$E68)*$I$2/(1+EXP($I$3*(COUNT($I$9:U$9)+$I$4))),TREND($E68:$F68,$E$9:$F$9,U$9))</f>
        <v>0</v>
      </c>
      <c r="V68">
        <f>IF($G68="s-curve",$E68+($F68-$E68)*$I$2/(1+EXP($I$3*(COUNT($I$9:V$9)+$I$4))),TREND($E68:$F68,$E$9:$F$9,V$9))</f>
        <v>0</v>
      </c>
      <c r="W68">
        <f>IF($G68="s-curve",$E68+($F68-$E68)*$I$2/(1+EXP($I$3*(COUNT($I$9:W$9)+$I$4))),TREND($E68:$F68,$E$9:$F$9,W$9))</f>
        <v>0</v>
      </c>
      <c r="X68">
        <f>IF($G68="s-curve",$E68+($F68-$E68)*$I$2/(1+EXP($I$3*(COUNT($I$9:X$9)+$I$4))),TREND($E68:$F68,$E$9:$F$9,X$9))</f>
        <v>0</v>
      </c>
      <c r="Y68">
        <f>IF($G68="s-curve",$E68+($F68-$E68)*$I$2/(1+EXP($I$3*(COUNT($I$9:Y$9)+$I$4))),TREND($E68:$F68,$E$9:$F$9,Y$9))</f>
        <v>0</v>
      </c>
      <c r="Z68">
        <f>IF($G68="s-curve",$E68+($F68-$E68)*$I$2/(1+EXP($I$3*(COUNT($I$9:Z$9)+$I$4))),TREND($E68:$F68,$E$9:$F$9,Z$9))</f>
        <v>0</v>
      </c>
      <c r="AA68">
        <f>IF($G68="s-curve",$E68+($F68-$E68)*$I$2/(1+EXP($I$3*(COUNT($I$9:AA$9)+$I$4))),TREND($E68:$F68,$E$9:$F$9,AA$9))</f>
        <v>0</v>
      </c>
      <c r="AB68">
        <f>IF($G68="s-curve",$E68+($F68-$E68)*$I$2/(1+EXP($I$3*(COUNT($I$9:AB$9)+$I$4))),TREND($E68:$F68,$E$9:$F$9,AB$9))</f>
        <v>0</v>
      </c>
      <c r="AC68">
        <f>IF($G68="s-curve",$E68+($F68-$E68)*$I$2/(1+EXP($I$3*(COUNT($I$9:AC$9)+$I$4))),TREND($E68:$F68,$E$9:$F$9,AC$9))</f>
        <v>0</v>
      </c>
      <c r="AD68">
        <f>IF($G68="s-curve",$E68+($F68-$E68)*$I$2/(1+EXP($I$3*(COUNT($I$9:AD$9)+$I$4))),TREND($E68:$F68,$E$9:$F$9,AD$9))</f>
        <v>0</v>
      </c>
      <c r="AE68">
        <f>IF($G68="s-curve",$E68+($F68-$E68)*$I$2/(1+EXP($I$3*(COUNT($I$9:AE$9)+$I$4))),TREND($E68:$F68,$E$9:$F$9,AE$9))</f>
        <v>0</v>
      </c>
      <c r="AF68">
        <f>IF($G68="s-curve",$E68+($F68-$E68)*$I$2/(1+EXP($I$3*(COUNT($I$9:AF$9)+$I$4))),TREND($E68:$F68,$E$9:$F$9,AF$9))</f>
        <v>0</v>
      </c>
      <c r="AG68">
        <f>IF($G68="s-curve",$E68+($F68-$E68)*$I$2/(1+EXP($I$3*(COUNT($I$9:AG$9)+$I$4))),TREND($E68:$F68,$E$9:$F$9,AG$9))</f>
        <v>0</v>
      </c>
      <c r="AH68">
        <f>IF($G68="s-curve",$E68+($F68-$E68)*$I$2/(1+EXP($I$3*(COUNT($I$9:AH$9)+$I$4))),TREND($E68:$F68,$E$9:$F$9,AH$9))</f>
        <v>0</v>
      </c>
      <c r="AI68">
        <f>IF($G68="s-curve",$E68+($F68-$E68)*$I$2/(1+EXP($I$3*(COUNT($I$9:AI$9)+$I$4))),TREND($E68:$F68,$E$9:$F$9,AI$9))</f>
        <v>0</v>
      </c>
      <c r="AJ68">
        <f>IF($G68="s-curve",$E68+($F68-$E68)*$I$2/(1+EXP($I$3*(COUNT($I$9:AJ$9)+$I$4))),TREND($E68:$F68,$E$9:$F$9,AJ$9))</f>
        <v>0</v>
      </c>
      <c r="AK68">
        <f>IF($G68="s-curve",$E68+($F68-$E68)*$I$2/(1+EXP($I$3*(COUNT($I$9:AK$9)+$I$4))),TREND($E68:$F68,$E$9:$F$9,AK$9))</f>
        <v>0</v>
      </c>
      <c r="AL68">
        <f>IF($G68="s-curve",$E68+($F68-$E68)*$I$2/(1+EXP($I$3*(COUNT($I$9:AL$9)+$I$4))),TREND($E68:$F68,$E$9:$F$9,AL$9))</f>
        <v>0</v>
      </c>
    </row>
    <row r="69" spans="1:38" x14ac:dyDescent="0.25">
      <c r="C69" t="s">
        <v>4</v>
      </c>
      <c r="E69">
        <v>1</v>
      </c>
      <c r="F69">
        <v>1</v>
      </c>
      <c r="G69" s="7" t="str">
        <f>IF(E69=F69,"n/a",IF(OR(C69="battery electric vehicle",C69="natural gas vehicle",C69="plugin hybrid vehicle"),"s-curve","linear"))</f>
        <v>n/a</v>
      </c>
      <c r="I69" s="22">
        <f t="shared" si="2"/>
        <v>1</v>
      </c>
      <c r="J69">
        <f>IF($G69="s-curve",$E69+($F69-$E69)*$I$2/(1+EXP($I$3*(COUNT($I$9:J$9)+$I$4))),TREND($E69:$F69,$E$9:$F$9,J$9))</f>
        <v>1</v>
      </c>
      <c r="K69">
        <f>IF($G69="s-curve",$E69+($F69-$E69)*$I$2/(1+EXP($I$3*(COUNT($I$9:K$9)+$I$4))),TREND($E69:$F69,$E$9:$F$9,K$9))</f>
        <v>1</v>
      </c>
      <c r="L69">
        <f>IF($G69="s-curve",$E69+($F69-$E69)*$I$2/(1+EXP($I$3*(COUNT($I$9:L$9)+$I$4))),TREND($E69:$F69,$E$9:$F$9,L$9))</f>
        <v>1</v>
      </c>
      <c r="M69">
        <f>IF($G69="s-curve",$E69+($F69-$E69)*$I$2/(1+EXP($I$3*(COUNT($I$9:M$9)+$I$4))),TREND($E69:$F69,$E$9:$F$9,M$9))</f>
        <v>1</v>
      </c>
      <c r="N69">
        <f>IF($G69="s-curve",$E69+($F69-$E69)*$I$2/(1+EXP($I$3*(COUNT($I$9:N$9)+$I$4))),TREND($E69:$F69,$E$9:$F$9,N$9))</f>
        <v>1</v>
      </c>
      <c r="O69">
        <f>IF($G69="s-curve",$E69+($F69-$E69)*$I$2/(1+EXP($I$3*(COUNT($I$9:O$9)+$I$4))),TREND($E69:$F69,$E$9:$F$9,O$9))</f>
        <v>1</v>
      </c>
      <c r="P69">
        <f>IF($G69="s-curve",$E69+($F69-$E69)*$I$2/(1+EXP($I$3*(COUNT($I$9:P$9)+$I$4))),TREND($E69:$F69,$E$9:$F$9,P$9))</f>
        <v>1</v>
      </c>
      <c r="Q69">
        <f>IF($G69="s-curve",$E69+($F69-$E69)*$I$2/(1+EXP($I$3*(COUNT($I$9:Q$9)+$I$4))),TREND($E69:$F69,$E$9:$F$9,Q$9))</f>
        <v>1</v>
      </c>
      <c r="R69">
        <f>IF($G69="s-curve",$E69+($F69-$E69)*$I$2/(1+EXP($I$3*(COUNT($I$9:R$9)+$I$4))),TREND($E69:$F69,$E$9:$F$9,R$9))</f>
        <v>1</v>
      </c>
      <c r="S69">
        <f>IF($G69="s-curve",$E69+($F69-$E69)*$I$2/(1+EXP($I$3*(COUNT($I$9:S$9)+$I$4))),TREND($E69:$F69,$E$9:$F$9,S$9))</f>
        <v>1</v>
      </c>
      <c r="T69">
        <f>IF($G69="s-curve",$E69+($F69-$E69)*$I$2/(1+EXP($I$3*(COUNT($I$9:T$9)+$I$4))),TREND($E69:$F69,$E$9:$F$9,T$9))</f>
        <v>1</v>
      </c>
      <c r="U69">
        <f>IF($G69="s-curve",$E69+($F69-$E69)*$I$2/(1+EXP($I$3*(COUNT($I$9:U$9)+$I$4))),TREND($E69:$F69,$E$9:$F$9,U$9))</f>
        <v>1</v>
      </c>
      <c r="V69">
        <f>IF($G69="s-curve",$E69+($F69-$E69)*$I$2/(1+EXP($I$3*(COUNT($I$9:V$9)+$I$4))),TREND($E69:$F69,$E$9:$F$9,V$9))</f>
        <v>1</v>
      </c>
      <c r="W69">
        <f>IF($G69="s-curve",$E69+($F69-$E69)*$I$2/(1+EXP($I$3*(COUNT($I$9:W$9)+$I$4))),TREND($E69:$F69,$E$9:$F$9,W$9))</f>
        <v>1</v>
      </c>
      <c r="X69">
        <f>IF($G69="s-curve",$E69+($F69-$E69)*$I$2/(1+EXP($I$3*(COUNT($I$9:X$9)+$I$4))),TREND($E69:$F69,$E$9:$F$9,X$9))</f>
        <v>1</v>
      </c>
      <c r="Y69">
        <f>IF($G69="s-curve",$E69+($F69-$E69)*$I$2/(1+EXP($I$3*(COUNT($I$9:Y$9)+$I$4))),TREND($E69:$F69,$E$9:$F$9,Y$9))</f>
        <v>1</v>
      </c>
      <c r="Z69">
        <f>IF($G69="s-curve",$E69+($F69-$E69)*$I$2/(1+EXP($I$3*(COUNT($I$9:Z$9)+$I$4))),TREND($E69:$F69,$E$9:$F$9,Z$9))</f>
        <v>1</v>
      </c>
      <c r="AA69">
        <f>IF($G69="s-curve",$E69+($F69-$E69)*$I$2/(1+EXP($I$3*(COUNT($I$9:AA$9)+$I$4))),TREND($E69:$F69,$E$9:$F$9,AA$9))</f>
        <v>1</v>
      </c>
      <c r="AB69">
        <f>IF($G69="s-curve",$E69+($F69-$E69)*$I$2/(1+EXP($I$3*(COUNT($I$9:AB$9)+$I$4))),TREND($E69:$F69,$E$9:$F$9,AB$9))</f>
        <v>1</v>
      </c>
      <c r="AC69">
        <f>IF($G69="s-curve",$E69+($F69-$E69)*$I$2/(1+EXP($I$3*(COUNT($I$9:AC$9)+$I$4))),TREND($E69:$F69,$E$9:$F$9,AC$9))</f>
        <v>1</v>
      </c>
      <c r="AD69">
        <f>IF($G69="s-curve",$E69+($F69-$E69)*$I$2/(1+EXP($I$3*(COUNT($I$9:AD$9)+$I$4))),TREND($E69:$F69,$E$9:$F$9,AD$9))</f>
        <v>1</v>
      </c>
      <c r="AE69">
        <f>IF($G69="s-curve",$E69+($F69-$E69)*$I$2/(1+EXP($I$3*(COUNT($I$9:AE$9)+$I$4))),TREND($E69:$F69,$E$9:$F$9,AE$9))</f>
        <v>1</v>
      </c>
      <c r="AF69">
        <f>IF($G69="s-curve",$E69+($F69-$E69)*$I$2/(1+EXP($I$3*(COUNT($I$9:AF$9)+$I$4))),TREND($E69:$F69,$E$9:$F$9,AF$9))</f>
        <v>1</v>
      </c>
      <c r="AG69">
        <f>IF($G69="s-curve",$E69+($F69-$E69)*$I$2/(1+EXP($I$3*(COUNT($I$9:AG$9)+$I$4))),TREND($E69:$F69,$E$9:$F$9,AG$9))</f>
        <v>1</v>
      </c>
      <c r="AH69">
        <f>IF($G69="s-curve",$E69+($F69-$E69)*$I$2/(1+EXP($I$3*(COUNT($I$9:AH$9)+$I$4))),TREND($E69:$F69,$E$9:$F$9,AH$9))</f>
        <v>1</v>
      </c>
      <c r="AI69">
        <f>IF($G69="s-curve",$E69+($F69-$E69)*$I$2/(1+EXP($I$3*(COUNT($I$9:AI$9)+$I$4))),TREND($E69:$F69,$E$9:$F$9,AI$9))</f>
        <v>1</v>
      </c>
      <c r="AJ69">
        <f>IF($G69="s-curve",$E69+($F69-$E69)*$I$2/(1+EXP($I$3*(COUNT($I$9:AJ$9)+$I$4))),TREND($E69:$F69,$E$9:$F$9,AJ$9))</f>
        <v>1</v>
      </c>
      <c r="AK69">
        <f>IF($G69="s-curve",$E69+($F69-$E69)*$I$2/(1+EXP($I$3*(COUNT($I$9:AK$9)+$I$4))),TREND($E69:$F69,$E$9:$F$9,AK$9))</f>
        <v>1</v>
      </c>
      <c r="AL69">
        <f>IF($G69="s-curve",$E69+($F69-$E69)*$I$2/(1+EXP($I$3*(COUNT($I$9:AL$9)+$I$4))),TREND($E69:$F69,$E$9:$F$9,AL$9))</f>
        <v>1</v>
      </c>
    </row>
    <row r="70" spans="1:38" x14ac:dyDescent="0.25">
      <c r="C70" t="s">
        <v>5</v>
      </c>
      <c r="E70">
        <v>0</v>
      </c>
      <c r="F70">
        <v>0</v>
      </c>
      <c r="G70" s="7" t="str">
        <f>IF(E70=F70,"n/a",IF(OR(C70="battery electric vehicle",C70="natural gas vehicle",C70="plugin hybrid vehicle"),"s-curve","linear"))</f>
        <v>n/a</v>
      </c>
      <c r="I70" s="22">
        <f t="shared" si="2"/>
        <v>0</v>
      </c>
      <c r="J70">
        <f>IF($G70="s-curve",$E70+($F70-$E70)*$I$2/(1+EXP($I$3*(COUNT($I$9:J$9)+$I$4))),TREND($E70:$F70,$E$9:$F$9,J$9))</f>
        <v>0</v>
      </c>
      <c r="K70">
        <f>IF($G70="s-curve",$E70+($F70-$E70)*$I$2/(1+EXP($I$3*(COUNT($I$9:K$9)+$I$4))),TREND($E70:$F70,$E$9:$F$9,K$9))</f>
        <v>0</v>
      </c>
      <c r="L70">
        <f>IF($G70="s-curve",$E70+($F70-$E70)*$I$2/(1+EXP($I$3*(COUNT($I$9:L$9)+$I$4))),TREND($E70:$F70,$E$9:$F$9,L$9))</f>
        <v>0</v>
      </c>
      <c r="M70">
        <f>IF($G70="s-curve",$E70+($F70-$E70)*$I$2/(1+EXP($I$3*(COUNT($I$9:M$9)+$I$4))),TREND($E70:$F70,$E$9:$F$9,M$9))</f>
        <v>0</v>
      </c>
      <c r="N70">
        <f>IF($G70="s-curve",$E70+($F70-$E70)*$I$2/(1+EXP($I$3*(COUNT($I$9:N$9)+$I$4))),TREND($E70:$F70,$E$9:$F$9,N$9))</f>
        <v>0</v>
      </c>
      <c r="O70">
        <f>IF($G70="s-curve",$E70+($F70-$E70)*$I$2/(1+EXP($I$3*(COUNT($I$9:O$9)+$I$4))),TREND($E70:$F70,$E$9:$F$9,O$9))</f>
        <v>0</v>
      </c>
      <c r="P70">
        <f>IF($G70="s-curve",$E70+($F70-$E70)*$I$2/(1+EXP($I$3*(COUNT($I$9:P$9)+$I$4))),TREND($E70:$F70,$E$9:$F$9,P$9))</f>
        <v>0</v>
      </c>
      <c r="Q70">
        <f>IF($G70="s-curve",$E70+($F70-$E70)*$I$2/(1+EXP($I$3*(COUNT($I$9:Q$9)+$I$4))),TREND($E70:$F70,$E$9:$F$9,Q$9))</f>
        <v>0</v>
      </c>
      <c r="R70">
        <f>IF($G70="s-curve",$E70+($F70-$E70)*$I$2/(1+EXP($I$3*(COUNT($I$9:R$9)+$I$4))),TREND($E70:$F70,$E$9:$F$9,R$9))</f>
        <v>0</v>
      </c>
      <c r="S70">
        <f>IF($G70="s-curve",$E70+($F70-$E70)*$I$2/(1+EXP($I$3*(COUNT($I$9:S$9)+$I$4))),TREND($E70:$F70,$E$9:$F$9,S$9))</f>
        <v>0</v>
      </c>
      <c r="T70">
        <f>IF($G70="s-curve",$E70+($F70-$E70)*$I$2/(1+EXP($I$3*(COUNT($I$9:T$9)+$I$4))),TREND($E70:$F70,$E$9:$F$9,T$9))</f>
        <v>0</v>
      </c>
      <c r="U70">
        <f>IF($G70="s-curve",$E70+($F70-$E70)*$I$2/(1+EXP($I$3*(COUNT($I$9:U$9)+$I$4))),TREND($E70:$F70,$E$9:$F$9,U$9))</f>
        <v>0</v>
      </c>
      <c r="V70">
        <f>IF($G70="s-curve",$E70+($F70-$E70)*$I$2/(1+EXP($I$3*(COUNT($I$9:V$9)+$I$4))),TREND($E70:$F70,$E$9:$F$9,V$9))</f>
        <v>0</v>
      </c>
      <c r="W70">
        <f>IF($G70="s-curve",$E70+($F70-$E70)*$I$2/(1+EXP($I$3*(COUNT($I$9:W$9)+$I$4))),TREND($E70:$F70,$E$9:$F$9,W$9))</f>
        <v>0</v>
      </c>
      <c r="X70">
        <f>IF($G70="s-curve",$E70+($F70-$E70)*$I$2/(1+EXP($I$3*(COUNT($I$9:X$9)+$I$4))),TREND($E70:$F70,$E$9:$F$9,X$9))</f>
        <v>0</v>
      </c>
      <c r="Y70">
        <f>IF($G70="s-curve",$E70+($F70-$E70)*$I$2/(1+EXP($I$3*(COUNT($I$9:Y$9)+$I$4))),TREND($E70:$F70,$E$9:$F$9,Y$9))</f>
        <v>0</v>
      </c>
      <c r="Z70">
        <f>IF($G70="s-curve",$E70+($F70-$E70)*$I$2/(1+EXP($I$3*(COUNT($I$9:Z$9)+$I$4))),TREND($E70:$F70,$E$9:$F$9,Z$9))</f>
        <v>0</v>
      </c>
      <c r="AA70">
        <f>IF($G70="s-curve",$E70+($F70-$E70)*$I$2/(1+EXP($I$3*(COUNT($I$9:AA$9)+$I$4))),TREND($E70:$F70,$E$9:$F$9,AA$9))</f>
        <v>0</v>
      </c>
      <c r="AB70">
        <f>IF($G70="s-curve",$E70+($F70-$E70)*$I$2/(1+EXP($I$3*(COUNT($I$9:AB$9)+$I$4))),TREND($E70:$F70,$E$9:$F$9,AB$9))</f>
        <v>0</v>
      </c>
      <c r="AC70">
        <f>IF($G70="s-curve",$E70+($F70-$E70)*$I$2/(1+EXP($I$3*(COUNT($I$9:AC$9)+$I$4))),TREND($E70:$F70,$E$9:$F$9,AC$9))</f>
        <v>0</v>
      </c>
      <c r="AD70">
        <f>IF($G70="s-curve",$E70+($F70-$E70)*$I$2/(1+EXP($I$3*(COUNT($I$9:AD$9)+$I$4))),TREND($E70:$F70,$E$9:$F$9,AD$9))</f>
        <v>0</v>
      </c>
      <c r="AE70">
        <f>IF($G70="s-curve",$E70+($F70-$E70)*$I$2/(1+EXP($I$3*(COUNT($I$9:AE$9)+$I$4))),TREND($E70:$F70,$E$9:$F$9,AE$9))</f>
        <v>0</v>
      </c>
      <c r="AF70">
        <f>IF($G70="s-curve",$E70+($F70-$E70)*$I$2/(1+EXP($I$3*(COUNT($I$9:AF$9)+$I$4))),TREND($E70:$F70,$E$9:$F$9,AF$9))</f>
        <v>0</v>
      </c>
      <c r="AG70">
        <f>IF($G70="s-curve",$E70+($F70-$E70)*$I$2/(1+EXP($I$3*(COUNT($I$9:AG$9)+$I$4))),TREND($E70:$F70,$E$9:$F$9,AG$9))</f>
        <v>0</v>
      </c>
      <c r="AH70">
        <f>IF($G70="s-curve",$E70+($F70-$E70)*$I$2/(1+EXP($I$3*(COUNT($I$9:AH$9)+$I$4))),TREND($E70:$F70,$E$9:$F$9,AH$9))</f>
        <v>0</v>
      </c>
      <c r="AI70">
        <f>IF($G70="s-curve",$E70+($F70-$E70)*$I$2/(1+EXP($I$3*(COUNT($I$9:AI$9)+$I$4))),TREND($E70:$F70,$E$9:$F$9,AI$9))</f>
        <v>0</v>
      </c>
      <c r="AJ70">
        <f>IF($G70="s-curve",$E70+($F70-$E70)*$I$2/(1+EXP($I$3*(COUNT($I$9:AJ$9)+$I$4))),TREND($E70:$F70,$E$9:$F$9,AJ$9))</f>
        <v>0</v>
      </c>
      <c r="AK70">
        <f>IF($G70="s-curve",$E70+($F70-$E70)*$I$2/(1+EXP($I$3*(COUNT($I$9:AK$9)+$I$4))),TREND($E70:$F70,$E$9:$F$9,AK$9))</f>
        <v>0</v>
      </c>
      <c r="AL70">
        <f>IF($G70="s-curve",$E70+($F70-$E70)*$I$2/(1+EXP($I$3*(COUNT($I$9:AL$9)+$I$4))),TREND($E70:$F70,$E$9:$F$9,AL$9))</f>
        <v>0</v>
      </c>
    </row>
    <row r="71" spans="1:38" x14ac:dyDescent="0.25">
      <c r="C71" t="s">
        <v>124</v>
      </c>
      <c r="E71">
        <v>0</v>
      </c>
      <c r="F71">
        <v>0</v>
      </c>
      <c r="G71" s="7" t="str">
        <f>IF(E71=F71,"n/a",IF(OR(C71="battery electric vehicle",C71="natural gas vehicle",C71="plugin hybrid vehicle",C71="hydrogen vehicle"),"s-curve","linear"))</f>
        <v>n/a</v>
      </c>
      <c r="I71" s="22">
        <f t="shared" si="2"/>
        <v>0</v>
      </c>
      <c r="J71">
        <f>IF($G71="s-curve",$E71+($F71-$E71)*$I$2/(1+EXP($I$3*(COUNT($I$9:J$9)+$I$4))),TREND($E71:$F71,$E$9:$F$9,J$9))</f>
        <v>0</v>
      </c>
      <c r="K71">
        <f>IF($G71="s-curve",$E71+($F71-$E71)*$I$2/(1+EXP($I$3*(COUNT($I$9:K$9)+$I$4))),TREND($E71:$F71,$E$9:$F$9,K$9))</f>
        <v>0</v>
      </c>
      <c r="L71">
        <f>IF($G71="s-curve",$E71+($F71-$E71)*$I$2/(1+EXP($I$3*(COUNT($I$9:L$9)+$I$4))),TREND($E71:$F71,$E$9:$F$9,L$9))</f>
        <v>0</v>
      </c>
      <c r="M71">
        <f>IF($G71="s-curve",$E71+($F71-$E71)*$I$2/(1+EXP($I$3*(COUNT($I$9:M$9)+$I$4))),TREND($E71:$F71,$E$9:$F$9,M$9))</f>
        <v>0</v>
      </c>
      <c r="N71">
        <f>IF($G71="s-curve",$E71+($F71-$E71)*$I$2/(1+EXP($I$3*(COUNT($I$9:N$9)+$I$4))),TREND($E71:$F71,$E$9:$F$9,N$9))</f>
        <v>0</v>
      </c>
      <c r="O71">
        <f>IF($G71="s-curve",$E71+($F71-$E71)*$I$2/(1+EXP($I$3*(COUNT($I$9:O$9)+$I$4))),TREND($E71:$F71,$E$9:$F$9,O$9))</f>
        <v>0</v>
      </c>
      <c r="P71">
        <f>IF($G71="s-curve",$E71+($F71-$E71)*$I$2/(1+EXP($I$3*(COUNT($I$9:P$9)+$I$4))),TREND($E71:$F71,$E$9:$F$9,P$9))</f>
        <v>0</v>
      </c>
      <c r="Q71">
        <f>IF($G71="s-curve",$E71+($F71-$E71)*$I$2/(1+EXP($I$3*(COUNT($I$9:Q$9)+$I$4))),TREND($E71:$F71,$E$9:$F$9,Q$9))</f>
        <v>0</v>
      </c>
      <c r="R71">
        <f>IF($G71="s-curve",$E71+($F71-$E71)*$I$2/(1+EXP($I$3*(COUNT($I$9:R$9)+$I$4))),TREND($E71:$F71,$E$9:$F$9,R$9))</f>
        <v>0</v>
      </c>
      <c r="S71">
        <f>IF($G71="s-curve",$E71+($F71-$E71)*$I$2/(1+EXP($I$3*(COUNT($I$9:S$9)+$I$4))),TREND($E71:$F71,$E$9:$F$9,S$9))</f>
        <v>0</v>
      </c>
      <c r="T71">
        <f>IF($G71="s-curve",$E71+($F71-$E71)*$I$2/(1+EXP($I$3*(COUNT($I$9:T$9)+$I$4))),TREND($E71:$F71,$E$9:$F$9,T$9))</f>
        <v>0</v>
      </c>
      <c r="U71">
        <f>IF($G71="s-curve",$E71+($F71-$E71)*$I$2/(1+EXP($I$3*(COUNT($I$9:U$9)+$I$4))),TREND($E71:$F71,$E$9:$F$9,U$9))</f>
        <v>0</v>
      </c>
      <c r="V71">
        <f>IF($G71="s-curve",$E71+($F71-$E71)*$I$2/(1+EXP($I$3*(COUNT($I$9:V$9)+$I$4))),TREND($E71:$F71,$E$9:$F$9,V$9))</f>
        <v>0</v>
      </c>
      <c r="W71">
        <f>IF($G71="s-curve",$E71+($F71-$E71)*$I$2/(1+EXP($I$3*(COUNT($I$9:W$9)+$I$4))),TREND($E71:$F71,$E$9:$F$9,W$9))</f>
        <v>0</v>
      </c>
      <c r="X71">
        <f>IF($G71="s-curve",$E71+($F71-$E71)*$I$2/(1+EXP($I$3*(COUNT($I$9:X$9)+$I$4))),TREND($E71:$F71,$E$9:$F$9,X$9))</f>
        <v>0</v>
      </c>
      <c r="Y71">
        <f>IF($G71="s-curve",$E71+($F71-$E71)*$I$2/(1+EXP($I$3*(COUNT($I$9:Y$9)+$I$4))),TREND($E71:$F71,$E$9:$F$9,Y$9))</f>
        <v>0</v>
      </c>
      <c r="Z71">
        <f>IF($G71="s-curve",$E71+($F71-$E71)*$I$2/(1+EXP($I$3*(COUNT($I$9:Z$9)+$I$4))),TREND($E71:$F71,$E$9:$F$9,Z$9))</f>
        <v>0</v>
      </c>
      <c r="AA71">
        <f>IF($G71="s-curve",$E71+($F71-$E71)*$I$2/(1+EXP($I$3*(COUNT($I$9:AA$9)+$I$4))),TREND($E71:$F71,$E$9:$F$9,AA$9))</f>
        <v>0</v>
      </c>
      <c r="AB71">
        <f>IF($G71="s-curve",$E71+($F71-$E71)*$I$2/(1+EXP($I$3*(COUNT($I$9:AB$9)+$I$4))),TREND($E71:$F71,$E$9:$F$9,AB$9))</f>
        <v>0</v>
      </c>
      <c r="AC71">
        <f>IF($G71="s-curve",$E71+($F71-$E71)*$I$2/(1+EXP($I$3*(COUNT($I$9:AC$9)+$I$4))),TREND($E71:$F71,$E$9:$F$9,AC$9))</f>
        <v>0</v>
      </c>
      <c r="AD71">
        <f>IF($G71="s-curve",$E71+($F71-$E71)*$I$2/(1+EXP($I$3*(COUNT($I$9:AD$9)+$I$4))),TREND($E71:$F71,$E$9:$F$9,AD$9))</f>
        <v>0</v>
      </c>
      <c r="AE71">
        <f>IF($G71="s-curve",$E71+($F71-$E71)*$I$2/(1+EXP($I$3*(COUNT($I$9:AE$9)+$I$4))),TREND($E71:$F71,$E$9:$F$9,AE$9))</f>
        <v>0</v>
      </c>
      <c r="AF71">
        <f>IF($G71="s-curve",$E71+($F71-$E71)*$I$2/(1+EXP($I$3*(COUNT($I$9:AF$9)+$I$4))),TREND($E71:$F71,$E$9:$F$9,AF$9))</f>
        <v>0</v>
      </c>
      <c r="AG71">
        <f>IF($G71="s-curve",$E71+($F71-$E71)*$I$2/(1+EXP($I$3*(COUNT($I$9:AG$9)+$I$4))),TREND($E71:$F71,$E$9:$F$9,AG$9))</f>
        <v>0</v>
      </c>
      <c r="AH71">
        <f>IF($G71="s-curve",$E71+($F71-$E71)*$I$2/(1+EXP($I$3*(COUNT($I$9:AH$9)+$I$4))),TREND($E71:$F71,$E$9:$F$9,AH$9))</f>
        <v>0</v>
      </c>
      <c r="AI71">
        <f>IF($G71="s-curve",$E71+($F71-$E71)*$I$2/(1+EXP($I$3*(COUNT($I$9:AI$9)+$I$4))),TREND($E71:$F71,$E$9:$F$9,AI$9))</f>
        <v>0</v>
      </c>
      <c r="AJ71">
        <f>IF($G71="s-curve",$E71+($F71-$E71)*$I$2/(1+EXP($I$3*(COUNT($I$9:AJ$9)+$I$4))),TREND($E71:$F71,$E$9:$F$9,AJ$9))</f>
        <v>0</v>
      </c>
      <c r="AK71">
        <f>IF($G71="s-curve",$E71+($F71-$E71)*$I$2/(1+EXP($I$3*(COUNT($I$9:AK$9)+$I$4))),TREND($E71:$F71,$E$9:$F$9,AK$9))</f>
        <v>0</v>
      </c>
      <c r="AL71">
        <f>IF($G71="s-curve",$E71+($F71-$E71)*$I$2/(1+EXP($I$3*(COUNT($I$9:AL$9)+$I$4))),TREND($E71:$F71,$E$9:$F$9,AL$9))</f>
        <v>0</v>
      </c>
    </row>
    <row r="72" spans="1:38" ht="15.75" thickBot="1" x14ac:dyDescent="0.3">
      <c r="A72" s="23"/>
      <c r="B72" s="23"/>
      <c r="C72" s="23" t="s">
        <v>125</v>
      </c>
      <c r="D72" s="23"/>
      <c r="E72" s="23">
        <v>0</v>
      </c>
      <c r="F72" s="23">
        <v>0</v>
      </c>
      <c r="G72" s="8" t="str">
        <f>IF(E72=F72,"n/a",IF(OR(C72="battery electric vehicle",C72="natural gas vehicle",C72="plugin hybrid vehicle",C72="hydrogen vehicle"),"s-curve","linear"))</f>
        <v>n/a</v>
      </c>
      <c r="I72" s="22">
        <f t="shared" si="2"/>
        <v>0</v>
      </c>
      <c r="J72">
        <f>IF($G72="s-curve",$E72+($F72-$E72)*$I$2/(1+EXP($I$3*(COUNT($I$9:J$9)+$I$4))),TREND($E72:$F72,$E$9:$F$9,J$9))</f>
        <v>0</v>
      </c>
      <c r="K72">
        <f>IF($G72="s-curve",$E72+($F72-$E72)*$I$2/(1+EXP($I$3*(COUNT($I$9:K$9)+$I$4))),TREND($E72:$F72,$E$9:$F$9,K$9))</f>
        <v>0</v>
      </c>
      <c r="L72">
        <f>IF($G72="s-curve",$E72+($F72-$E72)*$I$2/(1+EXP($I$3*(COUNT($I$9:L$9)+$I$4))),TREND($E72:$F72,$E$9:$F$9,L$9))</f>
        <v>0</v>
      </c>
      <c r="M72">
        <f>IF($G72="s-curve",$E72+($F72-$E72)*$I$2/(1+EXP($I$3*(COUNT($I$9:M$9)+$I$4))),TREND($E72:$F72,$E$9:$F$9,M$9))</f>
        <v>0</v>
      </c>
      <c r="N72">
        <f>IF($G72="s-curve",$E72+($F72-$E72)*$I$2/(1+EXP($I$3*(COUNT($I$9:N$9)+$I$4))),TREND($E72:$F72,$E$9:$F$9,N$9))</f>
        <v>0</v>
      </c>
      <c r="O72">
        <f>IF($G72="s-curve",$E72+($F72-$E72)*$I$2/(1+EXP($I$3*(COUNT($I$9:O$9)+$I$4))),TREND($E72:$F72,$E$9:$F$9,O$9))</f>
        <v>0</v>
      </c>
      <c r="P72">
        <f>IF($G72="s-curve",$E72+($F72-$E72)*$I$2/(1+EXP($I$3*(COUNT($I$9:P$9)+$I$4))),TREND($E72:$F72,$E$9:$F$9,P$9))</f>
        <v>0</v>
      </c>
      <c r="Q72">
        <f>IF($G72="s-curve",$E72+($F72-$E72)*$I$2/(1+EXP($I$3*(COUNT($I$9:Q$9)+$I$4))),TREND($E72:$F72,$E$9:$F$9,Q$9))</f>
        <v>0</v>
      </c>
      <c r="R72">
        <f>IF($G72="s-curve",$E72+($F72-$E72)*$I$2/(1+EXP($I$3*(COUNT($I$9:R$9)+$I$4))),TREND($E72:$F72,$E$9:$F$9,R$9))</f>
        <v>0</v>
      </c>
      <c r="S72">
        <f>IF($G72="s-curve",$E72+($F72-$E72)*$I$2/(1+EXP($I$3*(COUNT($I$9:S$9)+$I$4))),TREND($E72:$F72,$E$9:$F$9,S$9))</f>
        <v>0</v>
      </c>
      <c r="T72">
        <f>IF($G72="s-curve",$E72+($F72-$E72)*$I$2/(1+EXP($I$3*(COUNT($I$9:T$9)+$I$4))),TREND($E72:$F72,$E$9:$F$9,T$9))</f>
        <v>0</v>
      </c>
      <c r="U72">
        <f>IF($G72="s-curve",$E72+($F72-$E72)*$I$2/(1+EXP($I$3*(COUNT($I$9:U$9)+$I$4))),TREND($E72:$F72,$E$9:$F$9,U$9))</f>
        <v>0</v>
      </c>
      <c r="V72">
        <f>IF($G72="s-curve",$E72+($F72-$E72)*$I$2/(1+EXP($I$3*(COUNT($I$9:V$9)+$I$4))),TREND($E72:$F72,$E$9:$F$9,V$9))</f>
        <v>0</v>
      </c>
      <c r="W72">
        <f>IF($G72="s-curve",$E72+($F72-$E72)*$I$2/(1+EXP($I$3*(COUNT($I$9:W$9)+$I$4))),TREND($E72:$F72,$E$9:$F$9,W$9))</f>
        <v>0</v>
      </c>
      <c r="X72">
        <f>IF($G72="s-curve",$E72+($F72-$E72)*$I$2/(1+EXP($I$3*(COUNT($I$9:X$9)+$I$4))),TREND($E72:$F72,$E$9:$F$9,X$9))</f>
        <v>0</v>
      </c>
      <c r="Y72">
        <f>IF($G72="s-curve",$E72+($F72-$E72)*$I$2/(1+EXP($I$3*(COUNT($I$9:Y$9)+$I$4))),TREND($E72:$F72,$E$9:$F$9,Y$9))</f>
        <v>0</v>
      </c>
      <c r="Z72">
        <f>IF($G72="s-curve",$E72+($F72-$E72)*$I$2/(1+EXP($I$3*(COUNT($I$9:Z$9)+$I$4))),TREND($E72:$F72,$E$9:$F$9,Z$9))</f>
        <v>0</v>
      </c>
      <c r="AA72">
        <f>IF($G72="s-curve",$E72+($F72-$E72)*$I$2/(1+EXP($I$3*(COUNT($I$9:AA$9)+$I$4))),TREND($E72:$F72,$E$9:$F$9,AA$9))</f>
        <v>0</v>
      </c>
      <c r="AB72">
        <f>IF($G72="s-curve",$E72+($F72-$E72)*$I$2/(1+EXP($I$3*(COUNT($I$9:AB$9)+$I$4))),TREND($E72:$F72,$E$9:$F$9,AB$9))</f>
        <v>0</v>
      </c>
      <c r="AC72">
        <f>IF($G72="s-curve",$E72+($F72-$E72)*$I$2/(1+EXP($I$3*(COUNT($I$9:AC$9)+$I$4))),TREND($E72:$F72,$E$9:$F$9,AC$9))</f>
        <v>0</v>
      </c>
      <c r="AD72">
        <f>IF($G72="s-curve",$E72+($F72-$E72)*$I$2/(1+EXP($I$3*(COUNT($I$9:AD$9)+$I$4))),TREND($E72:$F72,$E$9:$F$9,AD$9))</f>
        <v>0</v>
      </c>
      <c r="AE72">
        <f>IF($G72="s-curve",$E72+($F72-$E72)*$I$2/(1+EXP($I$3*(COUNT($I$9:AE$9)+$I$4))),TREND($E72:$F72,$E$9:$F$9,AE$9))</f>
        <v>0</v>
      </c>
      <c r="AF72">
        <f>IF($G72="s-curve",$E72+($F72-$E72)*$I$2/(1+EXP($I$3*(COUNT($I$9:AF$9)+$I$4))),TREND($E72:$F72,$E$9:$F$9,AF$9))</f>
        <v>0</v>
      </c>
      <c r="AG72">
        <f>IF($G72="s-curve",$E72+($F72-$E72)*$I$2/(1+EXP($I$3*(COUNT($I$9:AG$9)+$I$4))),TREND($E72:$F72,$E$9:$F$9,AG$9))</f>
        <v>0</v>
      </c>
      <c r="AH72">
        <f>IF($G72="s-curve",$E72+($F72-$E72)*$I$2/(1+EXP($I$3*(COUNT($I$9:AH$9)+$I$4))),TREND($E72:$F72,$E$9:$F$9,AH$9))</f>
        <v>0</v>
      </c>
      <c r="AI72">
        <f>IF($G72="s-curve",$E72+($F72-$E72)*$I$2/(1+EXP($I$3*(COUNT($I$9:AI$9)+$I$4))),TREND($E72:$F72,$E$9:$F$9,AI$9))</f>
        <v>0</v>
      </c>
      <c r="AJ72">
        <f>IF($G72="s-curve",$E72+($F72-$E72)*$I$2/(1+EXP($I$3*(COUNT($I$9:AJ$9)+$I$4))),TREND($E72:$F72,$E$9:$F$9,AJ$9))</f>
        <v>0</v>
      </c>
      <c r="AK72">
        <f>IF($G72="s-curve",$E72+($F72-$E72)*$I$2/(1+EXP($I$3*(COUNT($I$9:AK$9)+$I$4))),TREND($E72:$F72,$E$9:$F$9,AK$9))</f>
        <v>0</v>
      </c>
      <c r="AL72">
        <f>IF($G72="s-curve",$E72+($F72-$E72)*$I$2/(1+EXP($I$3*(COUNT($I$9:AL$9)+$I$4))),TREND($E72:$F72,$E$9:$F$9,AL$9))</f>
        <v>0</v>
      </c>
    </row>
    <row r="73" spans="1:38" x14ac:dyDescent="0.25">
      <c r="A73" t="s">
        <v>16</v>
      </c>
      <c r="B73" t="s">
        <v>18</v>
      </c>
      <c r="C73" t="s">
        <v>1</v>
      </c>
      <c r="E73">
        <v>0</v>
      </c>
      <c r="F73">
        <v>0</v>
      </c>
      <c r="G73" s="7" t="str">
        <f>IF(E73=F73,"n/a",IF(OR(C73="battery electric vehicle",C73="natural gas vehicle",C73="plugin hybrid vehicle"),"s-curve","linear"))</f>
        <v>n/a</v>
      </c>
      <c r="I73" s="22">
        <f t="shared" ref="I73:I93" si="3">E73</f>
        <v>0</v>
      </c>
      <c r="J73">
        <f>IF($G73="s-curve",$E73+($F73-$E73)*$I$2/(1+EXP($I$3*(COUNT($I$9:J$9)+$I$4))),TREND($E73:$F73,$E$9:$F$9,J$9))</f>
        <v>0</v>
      </c>
      <c r="K73">
        <f>IF($G73="s-curve",$E73+($F73-$E73)*$I$2/(1+EXP($I$3*(COUNT($I$9:K$9)+$I$4))),TREND($E73:$F73,$E$9:$F$9,K$9))</f>
        <v>0</v>
      </c>
      <c r="L73">
        <f>IF($G73="s-curve",$E73+($F73-$E73)*$I$2/(1+EXP($I$3*(COUNT($I$9:L$9)+$I$4))),TREND($E73:$F73,$E$9:$F$9,L$9))</f>
        <v>0</v>
      </c>
      <c r="M73">
        <f>IF($G73="s-curve",$E73+($F73-$E73)*$I$2/(1+EXP($I$3*(COUNT($I$9:M$9)+$I$4))),TREND($E73:$F73,$E$9:$F$9,M$9))</f>
        <v>0</v>
      </c>
      <c r="N73">
        <f>IF($G73="s-curve",$E73+($F73-$E73)*$I$2/(1+EXP($I$3*(COUNT($I$9:N$9)+$I$4))),TREND($E73:$F73,$E$9:$F$9,N$9))</f>
        <v>0</v>
      </c>
      <c r="O73">
        <f>IF($G73="s-curve",$E73+($F73-$E73)*$I$2/(1+EXP($I$3*(COUNT($I$9:O$9)+$I$4))),TREND($E73:$F73,$E$9:$F$9,O$9))</f>
        <v>0</v>
      </c>
      <c r="P73">
        <f>IF($G73="s-curve",$E73+($F73-$E73)*$I$2/(1+EXP($I$3*(COUNT($I$9:P$9)+$I$4))),TREND($E73:$F73,$E$9:$F$9,P$9))</f>
        <v>0</v>
      </c>
      <c r="Q73">
        <f>IF($G73="s-curve",$E73+($F73-$E73)*$I$2/(1+EXP($I$3*(COUNT($I$9:Q$9)+$I$4))),TREND($E73:$F73,$E$9:$F$9,Q$9))</f>
        <v>0</v>
      </c>
      <c r="R73">
        <f>IF($G73="s-curve",$E73+($F73-$E73)*$I$2/(1+EXP($I$3*(COUNT($I$9:R$9)+$I$4))),TREND($E73:$F73,$E$9:$F$9,R$9))</f>
        <v>0</v>
      </c>
      <c r="S73">
        <f>IF($G73="s-curve",$E73+($F73-$E73)*$I$2/(1+EXP($I$3*(COUNT($I$9:S$9)+$I$4))),TREND($E73:$F73,$E$9:$F$9,S$9))</f>
        <v>0</v>
      </c>
      <c r="T73">
        <f>IF($G73="s-curve",$E73+($F73-$E73)*$I$2/(1+EXP($I$3*(COUNT($I$9:T$9)+$I$4))),TREND($E73:$F73,$E$9:$F$9,T$9))</f>
        <v>0</v>
      </c>
      <c r="U73">
        <f>IF($G73="s-curve",$E73+($F73-$E73)*$I$2/(1+EXP($I$3*(COUNT($I$9:U$9)+$I$4))),TREND($E73:$F73,$E$9:$F$9,U$9))</f>
        <v>0</v>
      </c>
      <c r="V73">
        <f>IF($G73="s-curve",$E73+($F73-$E73)*$I$2/(1+EXP($I$3*(COUNT($I$9:V$9)+$I$4))),TREND($E73:$F73,$E$9:$F$9,V$9))</f>
        <v>0</v>
      </c>
      <c r="W73">
        <f>IF($G73="s-curve",$E73+($F73-$E73)*$I$2/(1+EXP($I$3*(COUNT($I$9:W$9)+$I$4))),TREND($E73:$F73,$E$9:$F$9,W$9))</f>
        <v>0</v>
      </c>
      <c r="X73">
        <f>IF($G73="s-curve",$E73+($F73-$E73)*$I$2/(1+EXP($I$3*(COUNT($I$9:X$9)+$I$4))),TREND($E73:$F73,$E$9:$F$9,X$9))</f>
        <v>0</v>
      </c>
      <c r="Y73">
        <f>IF($G73="s-curve",$E73+($F73-$E73)*$I$2/(1+EXP($I$3*(COUNT($I$9:Y$9)+$I$4))),TREND($E73:$F73,$E$9:$F$9,Y$9))</f>
        <v>0</v>
      </c>
      <c r="Z73">
        <f>IF($G73="s-curve",$E73+($F73-$E73)*$I$2/(1+EXP($I$3*(COUNT($I$9:Z$9)+$I$4))),TREND($E73:$F73,$E$9:$F$9,Z$9))</f>
        <v>0</v>
      </c>
      <c r="AA73">
        <f>IF($G73="s-curve",$E73+($F73-$E73)*$I$2/(1+EXP($I$3*(COUNT($I$9:AA$9)+$I$4))),TREND($E73:$F73,$E$9:$F$9,AA$9))</f>
        <v>0</v>
      </c>
      <c r="AB73">
        <f>IF($G73="s-curve",$E73+($F73-$E73)*$I$2/(1+EXP($I$3*(COUNT($I$9:AB$9)+$I$4))),TREND($E73:$F73,$E$9:$F$9,AB$9))</f>
        <v>0</v>
      </c>
      <c r="AC73">
        <f>IF($G73="s-curve",$E73+($F73-$E73)*$I$2/(1+EXP($I$3*(COUNT($I$9:AC$9)+$I$4))),TREND($E73:$F73,$E$9:$F$9,AC$9))</f>
        <v>0</v>
      </c>
      <c r="AD73">
        <f>IF($G73="s-curve",$E73+($F73-$E73)*$I$2/(1+EXP($I$3*(COUNT($I$9:AD$9)+$I$4))),TREND($E73:$F73,$E$9:$F$9,AD$9))</f>
        <v>0</v>
      </c>
      <c r="AE73">
        <f>IF($G73="s-curve",$E73+($F73-$E73)*$I$2/(1+EXP($I$3*(COUNT($I$9:AE$9)+$I$4))),TREND($E73:$F73,$E$9:$F$9,AE$9))</f>
        <v>0</v>
      </c>
      <c r="AF73">
        <f>IF($G73="s-curve",$E73+($F73-$E73)*$I$2/(1+EXP($I$3*(COUNT($I$9:AF$9)+$I$4))),TREND($E73:$F73,$E$9:$F$9,AF$9))</f>
        <v>0</v>
      </c>
      <c r="AG73">
        <f>IF($G73="s-curve",$E73+($F73-$E73)*$I$2/(1+EXP($I$3*(COUNT($I$9:AG$9)+$I$4))),TREND($E73:$F73,$E$9:$F$9,AG$9))</f>
        <v>0</v>
      </c>
      <c r="AH73">
        <f>IF($G73="s-curve",$E73+($F73-$E73)*$I$2/(1+EXP($I$3*(COUNT($I$9:AH$9)+$I$4))),TREND($E73:$F73,$E$9:$F$9,AH$9))</f>
        <v>0</v>
      </c>
      <c r="AI73">
        <f>IF($G73="s-curve",$E73+($F73-$E73)*$I$2/(1+EXP($I$3*(COUNT($I$9:AI$9)+$I$4))),TREND($E73:$F73,$E$9:$F$9,AI$9))</f>
        <v>0</v>
      </c>
      <c r="AJ73">
        <f>IF($G73="s-curve",$E73+($F73-$E73)*$I$2/(1+EXP($I$3*(COUNT($I$9:AJ$9)+$I$4))),TREND($E73:$F73,$E$9:$F$9,AJ$9))</f>
        <v>0</v>
      </c>
      <c r="AK73">
        <f>IF($G73="s-curve",$E73+($F73-$E73)*$I$2/(1+EXP($I$3*(COUNT($I$9:AK$9)+$I$4))),TREND($E73:$F73,$E$9:$F$9,AK$9))</f>
        <v>0</v>
      </c>
      <c r="AL73">
        <f>IF($G73="s-curve",$E73+($F73-$E73)*$I$2/(1+EXP($I$3*(COUNT($I$9:AL$9)+$I$4))),TREND($E73:$F73,$E$9:$F$9,AL$9))</f>
        <v>0</v>
      </c>
    </row>
    <row r="74" spans="1:38" x14ac:dyDescent="0.25">
      <c r="C74" t="s">
        <v>2</v>
      </c>
      <c r="E74">
        <v>0</v>
      </c>
      <c r="F74">
        <v>0</v>
      </c>
      <c r="G74" s="7" t="str">
        <f>IF(E74=F74,"n/a",IF(OR(C74="battery electric vehicle",C74="natural gas vehicle",C74="plugin hybrid vehicle"),"s-curve","linear"))</f>
        <v>n/a</v>
      </c>
      <c r="I74" s="22">
        <f t="shared" si="3"/>
        <v>0</v>
      </c>
      <c r="J74">
        <f>IF($G74="s-curve",$E74+($F74-$E74)*$I$2/(1+EXP($I$3*(COUNT($I$9:J$9)+$I$4))),TREND($E74:$F74,$E$9:$F$9,J$9))</f>
        <v>0</v>
      </c>
      <c r="K74">
        <f>IF($G74="s-curve",$E74+($F74-$E74)*$I$2/(1+EXP($I$3*(COUNT($I$9:K$9)+$I$4))),TREND($E74:$F74,$E$9:$F$9,K$9))</f>
        <v>0</v>
      </c>
      <c r="L74">
        <f>IF($G74="s-curve",$E74+($F74-$E74)*$I$2/(1+EXP($I$3*(COUNT($I$9:L$9)+$I$4))),TREND($E74:$F74,$E$9:$F$9,L$9))</f>
        <v>0</v>
      </c>
      <c r="M74">
        <f>IF($G74="s-curve",$E74+($F74-$E74)*$I$2/(1+EXP($I$3*(COUNT($I$9:M$9)+$I$4))),TREND($E74:$F74,$E$9:$F$9,M$9))</f>
        <v>0</v>
      </c>
      <c r="N74">
        <f>IF($G74="s-curve",$E74+($F74-$E74)*$I$2/(1+EXP($I$3*(COUNT($I$9:N$9)+$I$4))),TREND($E74:$F74,$E$9:$F$9,N$9))</f>
        <v>0</v>
      </c>
      <c r="O74">
        <f>IF($G74="s-curve",$E74+($F74-$E74)*$I$2/(1+EXP($I$3*(COUNT($I$9:O$9)+$I$4))),TREND($E74:$F74,$E$9:$F$9,O$9))</f>
        <v>0</v>
      </c>
      <c r="P74">
        <f>IF($G74="s-curve",$E74+($F74-$E74)*$I$2/(1+EXP($I$3*(COUNT($I$9:P$9)+$I$4))),TREND($E74:$F74,$E$9:$F$9,P$9))</f>
        <v>0</v>
      </c>
      <c r="Q74">
        <f>IF($G74="s-curve",$E74+($F74-$E74)*$I$2/(1+EXP($I$3*(COUNT($I$9:Q$9)+$I$4))),TREND($E74:$F74,$E$9:$F$9,Q$9))</f>
        <v>0</v>
      </c>
      <c r="R74">
        <f>IF($G74="s-curve",$E74+($F74-$E74)*$I$2/(1+EXP($I$3*(COUNT($I$9:R$9)+$I$4))),TREND($E74:$F74,$E$9:$F$9,R$9))</f>
        <v>0</v>
      </c>
      <c r="S74">
        <f>IF($G74="s-curve",$E74+($F74-$E74)*$I$2/(1+EXP($I$3*(COUNT($I$9:S$9)+$I$4))),TREND($E74:$F74,$E$9:$F$9,S$9))</f>
        <v>0</v>
      </c>
      <c r="T74">
        <f>IF($G74="s-curve",$E74+($F74-$E74)*$I$2/(1+EXP($I$3*(COUNT($I$9:T$9)+$I$4))),TREND($E74:$F74,$E$9:$F$9,T$9))</f>
        <v>0</v>
      </c>
      <c r="U74">
        <f>IF($G74="s-curve",$E74+($F74-$E74)*$I$2/(1+EXP($I$3*(COUNT($I$9:U$9)+$I$4))),TREND($E74:$F74,$E$9:$F$9,U$9))</f>
        <v>0</v>
      </c>
      <c r="V74">
        <f>IF($G74="s-curve",$E74+($F74-$E74)*$I$2/(1+EXP($I$3*(COUNT($I$9:V$9)+$I$4))),TREND($E74:$F74,$E$9:$F$9,V$9))</f>
        <v>0</v>
      </c>
      <c r="W74">
        <f>IF($G74="s-curve",$E74+($F74-$E74)*$I$2/(1+EXP($I$3*(COUNT($I$9:W$9)+$I$4))),TREND($E74:$F74,$E$9:$F$9,W$9))</f>
        <v>0</v>
      </c>
      <c r="X74">
        <f>IF($G74="s-curve",$E74+($F74-$E74)*$I$2/(1+EXP($I$3*(COUNT($I$9:X$9)+$I$4))),TREND($E74:$F74,$E$9:$F$9,X$9))</f>
        <v>0</v>
      </c>
      <c r="Y74">
        <f>IF($G74="s-curve",$E74+($F74-$E74)*$I$2/(1+EXP($I$3*(COUNT($I$9:Y$9)+$I$4))),TREND($E74:$F74,$E$9:$F$9,Y$9))</f>
        <v>0</v>
      </c>
      <c r="Z74">
        <f>IF($G74="s-curve",$E74+($F74-$E74)*$I$2/(1+EXP($I$3*(COUNT($I$9:Z$9)+$I$4))),TREND($E74:$F74,$E$9:$F$9,Z$9))</f>
        <v>0</v>
      </c>
      <c r="AA74">
        <f>IF($G74="s-curve",$E74+($F74-$E74)*$I$2/(1+EXP($I$3*(COUNT($I$9:AA$9)+$I$4))),TREND($E74:$F74,$E$9:$F$9,AA$9))</f>
        <v>0</v>
      </c>
      <c r="AB74">
        <f>IF($G74="s-curve",$E74+($F74-$E74)*$I$2/(1+EXP($I$3*(COUNT($I$9:AB$9)+$I$4))),TREND($E74:$F74,$E$9:$F$9,AB$9))</f>
        <v>0</v>
      </c>
      <c r="AC74">
        <f>IF($G74="s-curve",$E74+($F74-$E74)*$I$2/(1+EXP($I$3*(COUNT($I$9:AC$9)+$I$4))),TREND($E74:$F74,$E$9:$F$9,AC$9))</f>
        <v>0</v>
      </c>
      <c r="AD74">
        <f>IF($G74="s-curve",$E74+($F74-$E74)*$I$2/(1+EXP($I$3*(COUNT($I$9:AD$9)+$I$4))),TREND($E74:$F74,$E$9:$F$9,AD$9))</f>
        <v>0</v>
      </c>
      <c r="AE74">
        <f>IF($G74="s-curve",$E74+($F74-$E74)*$I$2/(1+EXP($I$3*(COUNT($I$9:AE$9)+$I$4))),TREND($E74:$F74,$E$9:$F$9,AE$9))</f>
        <v>0</v>
      </c>
      <c r="AF74">
        <f>IF($G74="s-curve",$E74+($F74-$E74)*$I$2/(1+EXP($I$3*(COUNT($I$9:AF$9)+$I$4))),TREND($E74:$F74,$E$9:$F$9,AF$9))</f>
        <v>0</v>
      </c>
      <c r="AG74">
        <f>IF($G74="s-curve",$E74+($F74-$E74)*$I$2/(1+EXP($I$3*(COUNT($I$9:AG$9)+$I$4))),TREND($E74:$F74,$E$9:$F$9,AG$9))</f>
        <v>0</v>
      </c>
      <c r="AH74">
        <f>IF($G74="s-curve",$E74+($F74-$E74)*$I$2/(1+EXP($I$3*(COUNT($I$9:AH$9)+$I$4))),TREND($E74:$F74,$E$9:$F$9,AH$9))</f>
        <v>0</v>
      </c>
      <c r="AI74">
        <f>IF($G74="s-curve",$E74+($F74-$E74)*$I$2/(1+EXP($I$3*(COUNT($I$9:AI$9)+$I$4))),TREND($E74:$F74,$E$9:$F$9,AI$9))</f>
        <v>0</v>
      </c>
      <c r="AJ74">
        <f>IF($G74="s-curve",$E74+($F74-$E74)*$I$2/(1+EXP($I$3*(COUNT($I$9:AJ$9)+$I$4))),TREND($E74:$F74,$E$9:$F$9,AJ$9))</f>
        <v>0</v>
      </c>
      <c r="AK74">
        <f>IF($G74="s-curve",$E74+($F74-$E74)*$I$2/(1+EXP($I$3*(COUNT($I$9:AK$9)+$I$4))),TREND($E74:$F74,$E$9:$F$9,AK$9))</f>
        <v>0</v>
      </c>
      <c r="AL74">
        <f>IF($G74="s-curve",$E74+($F74-$E74)*$I$2/(1+EXP($I$3*(COUNT($I$9:AL$9)+$I$4))),TREND($E74:$F74,$E$9:$F$9,AL$9))</f>
        <v>0</v>
      </c>
    </row>
    <row r="75" spans="1:38" x14ac:dyDescent="0.25">
      <c r="C75" t="s">
        <v>3</v>
      </c>
      <c r="E75">
        <v>0</v>
      </c>
      <c r="F75">
        <v>0</v>
      </c>
      <c r="G75" s="7" t="str">
        <f>IF(E75=F75,"n/a",IF(OR(C75="battery electric vehicle",C75="natural gas vehicle",C75="plugin hybrid vehicle"),"s-curve","linear"))</f>
        <v>n/a</v>
      </c>
      <c r="I75" s="22">
        <f t="shared" si="3"/>
        <v>0</v>
      </c>
      <c r="J75">
        <f>IF($G75="s-curve",$E75+($F75-$E75)*$I$2/(1+EXP($I$3*(COUNT($I$9:J$9)+$I$4))),TREND($E75:$F75,$E$9:$F$9,J$9))</f>
        <v>0</v>
      </c>
      <c r="K75">
        <f>IF($G75="s-curve",$E75+($F75-$E75)*$I$2/(1+EXP($I$3*(COUNT($I$9:K$9)+$I$4))),TREND($E75:$F75,$E$9:$F$9,K$9))</f>
        <v>0</v>
      </c>
      <c r="L75">
        <f>IF($G75="s-curve",$E75+($F75-$E75)*$I$2/(1+EXP($I$3*(COUNT($I$9:L$9)+$I$4))),TREND($E75:$F75,$E$9:$F$9,L$9))</f>
        <v>0</v>
      </c>
      <c r="M75">
        <f>IF($G75="s-curve",$E75+($F75-$E75)*$I$2/(1+EXP($I$3*(COUNT($I$9:M$9)+$I$4))),TREND($E75:$F75,$E$9:$F$9,M$9))</f>
        <v>0</v>
      </c>
      <c r="N75">
        <f>IF($G75="s-curve",$E75+($F75-$E75)*$I$2/(1+EXP($I$3*(COUNT($I$9:N$9)+$I$4))),TREND($E75:$F75,$E$9:$F$9,N$9))</f>
        <v>0</v>
      </c>
      <c r="O75">
        <f>IF($G75="s-curve",$E75+($F75-$E75)*$I$2/(1+EXP($I$3*(COUNT($I$9:O$9)+$I$4))),TREND($E75:$F75,$E$9:$F$9,O$9))</f>
        <v>0</v>
      </c>
      <c r="P75">
        <f>IF($G75="s-curve",$E75+($F75-$E75)*$I$2/(1+EXP($I$3*(COUNT($I$9:P$9)+$I$4))),TREND($E75:$F75,$E$9:$F$9,P$9))</f>
        <v>0</v>
      </c>
      <c r="Q75">
        <f>IF($G75="s-curve",$E75+($F75-$E75)*$I$2/(1+EXP($I$3*(COUNT($I$9:Q$9)+$I$4))),TREND($E75:$F75,$E$9:$F$9,Q$9))</f>
        <v>0</v>
      </c>
      <c r="R75">
        <f>IF($G75="s-curve",$E75+($F75-$E75)*$I$2/(1+EXP($I$3*(COUNT($I$9:R$9)+$I$4))),TREND($E75:$F75,$E$9:$F$9,R$9))</f>
        <v>0</v>
      </c>
      <c r="S75">
        <f>IF($G75="s-curve",$E75+($F75-$E75)*$I$2/(1+EXP($I$3*(COUNT($I$9:S$9)+$I$4))),TREND($E75:$F75,$E$9:$F$9,S$9))</f>
        <v>0</v>
      </c>
      <c r="T75">
        <f>IF($G75="s-curve",$E75+($F75-$E75)*$I$2/(1+EXP($I$3*(COUNT($I$9:T$9)+$I$4))),TREND($E75:$F75,$E$9:$F$9,T$9))</f>
        <v>0</v>
      </c>
      <c r="U75">
        <f>IF($G75="s-curve",$E75+($F75-$E75)*$I$2/(1+EXP($I$3*(COUNT($I$9:U$9)+$I$4))),TREND($E75:$F75,$E$9:$F$9,U$9))</f>
        <v>0</v>
      </c>
      <c r="V75">
        <f>IF($G75="s-curve",$E75+($F75-$E75)*$I$2/(1+EXP($I$3*(COUNT($I$9:V$9)+$I$4))),TREND($E75:$F75,$E$9:$F$9,V$9))</f>
        <v>0</v>
      </c>
      <c r="W75">
        <f>IF($G75="s-curve",$E75+($F75-$E75)*$I$2/(1+EXP($I$3*(COUNT($I$9:W$9)+$I$4))),TREND($E75:$F75,$E$9:$F$9,W$9))</f>
        <v>0</v>
      </c>
      <c r="X75">
        <f>IF($G75="s-curve",$E75+($F75-$E75)*$I$2/(1+EXP($I$3*(COUNT($I$9:X$9)+$I$4))),TREND($E75:$F75,$E$9:$F$9,X$9))</f>
        <v>0</v>
      </c>
      <c r="Y75">
        <f>IF($G75="s-curve",$E75+($F75-$E75)*$I$2/(1+EXP($I$3*(COUNT($I$9:Y$9)+$I$4))),TREND($E75:$F75,$E$9:$F$9,Y$9))</f>
        <v>0</v>
      </c>
      <c r="Z75">
        <f>IF($G75="s-curve",$E75+($F75-$E75)*$I$2/(1+EXP($I$3*(COUNT($I$9:Z$9)+$I$4))),TREND($E75:$F75,$E$9:$F$9,Z$9))</f>
        <v>0</v>
      </c>
      <c r="AA75">
        <f>IF($G75="s-curve",$E75+($F75-$E75)*$I$2/(1+EXP($I$3*(COUNT($I$9:AA$9)+$I$4))),TREND($E75:$F75,$E$9:$F$9,AA$9))</f>
        <v>0</v>
      </c>
      <c r="AB75">
        <f>IF($G75="s-curve",$E75+($F75-$E75)*$I$2/(1+EXP($I$3*(COUNT($I$9:AB$9)+$I$4))),TREND($E75:$F75,$E$9:$F$9,AB$9))</f>
        <v>0</v>
      </c>
      <c r="AC75">
        <f>IF($G75="s-curve",$E75+($F75-$E75)*$I$2/(1+EXP($I$3*(COUNT($I$9:AC$9)+$I$4))),TREND($E75:$F75,$E$9:$F$9,AC$9))</f>
        <v>0</v>
      </c>
      <c r="AD75">
        <f>IF($G75="s-curve",$E75+($F75-$E75)*$I$2/(1+EXP($I$3*(COUNT($I$9:AD$9)+$I$4))),TREND($E75:$F75,$E$9:$F$9,AD$9))</f>
        <v>0</v>
      </c>
      <c r="AE75">
        <f>IF($G75="s-curve",$E75+($F75-$E75)*$I$2/(1+EXP($I$3*(COUNT($I$9:AE$9)+$I$4))),TREND($E75:$F75,$E$9:$F$9,AE$9))</f>
        <v>0</v>
      </c>
      <c r="AF75">
        <f>IF($G75="s-curve",$E75+($F75-$E75)*$I$2/(1+EXP($I$3*(COUNT($I$9:AF$9)+$I$4))),TREND($E75:$F75,$E$9:$F$9,AF$9))</f>
        <v>0</v>
      </c>
      <c r="AG75">
        <f>IF($G75="s-curve",$E75+($F75-$E75)*$I$2/(1+EXP($I$3*(COUNT($I$9:AG$9)+$I$4))),TREND($E75:$F75,$E$9:$F$9,AG$9))</f>
        <v>0</v>
      </c>
      <c r="AH75">
        <f>IF($G75="s-curve",$E75+($F75-$E75)*$I$2/(1+EXP($I$3*(COUNT($I$9:AH$9)+$I$4))),TREND($E75:$F75,$E$9:$F$9,AH$9))</f>
        <v>0</v>
      </c>
      <c r="AI75">
        <f>IF($G75="s-curve",$E75+($F75-$E75)*$I$2/(1+EXP($I$3*(COUNT($I$9:AI$9)+$I$4))),TREND($E75:$F75,$E$9:$F$9,AI$9))</f>
        <v>0</v>
      </c>
      <c r="AJ75">
        <f>IF($G75="s-curve",$E75+($F75-$E75)*$I$2/(1+EXP($I$3*(COUNT($I$9:AJ$9)+$I$4))),TREND($E75:$F75,$E$9:$F$9,AJ$9))</f>
        <v>0</v>
      </c>
      <c r="AK75">
        <f>IF($G75="s-curve",$E75+($F75-$E75)*$I$2/(1+EXP($I$3*(COUNT($I$9:AK$9)+$I$4))),TREND($E75:$F75,$E$9:$F$9,AK$9))</f>
        <v>0</v>
      </c>
      <c r="AL75">
        <f>IF($G75="s-curve",$E75+($F75-$E75)*$I$2/(1+EXP($I$3*(COUNT($I$9:AL$9)+$I$4))),TREND($E75:$F75,$E$9:$F$9,AL$9))</f>
        <v>0</v>
      </c>
    </row>
    <row r="76" spans="1:38" x14ac:dyDescent="0.25">
      <c r="C76" t="s">
        <v>4</v>
      </c>
      <c r="E76">
        <v>1</v>
      </c>
      <c r="F76">
        <v>1</v>
      </c>
      <c r="G76" s="7" t="str">
        <f>IF(E76=F76,"n/a",IF(OR(C76="battery electric vehicle",C76="natural gas vehicle",C76="plugin hybrid vehicle"),"s-curve","linear"))</f>
        <v>n/a</v>
      </c>
      <c r="I76" s="22">
        <f t="shared" si="3"/>
        <v>1</v>
      </c>
      <c r="J76">
        <f>IF($G76="s-curve",$E76+($F76-$E76)*$I$2/(1+EXP($I$3*(COUNT($I$9:J$9)+$I$4))),TREND($E76:$F76,$E$9:$F$9,J$9))</f>
        <v>1</v>
      </c>
      <c r="K76">
        <f>IF($G76="s-curve",$E76+($F76-$E76)*$I$2/(1+EXP($I$3*(COUNT($I$9:K$9)+$I$4))),TREND($E76:$F76,$E$9:$F$9,K$9))</f>
        <v>1</v>
      </c>
      <c r="L76">
        <f>IF($G76="s-curve",$E76+($F76-$E76)*$I$2/(1+EXP($I$3*(COUNT($I$9:L$9)+$I$4))),TREND($E76:$F76,$E$9:$F$9,L$9))</f>
        <v>1</v>
      </c>
      <c r="M76">
        <f>IF($G76="s-curve",$E76+($F76-$E76)*$I$2/(1+EXP($I$3*(COUNT($I$9:M$9)+$I$4))),TREND($E76:$F76,$E$9:$F$9,M$9))</f>
        <v>1</v>
      </c>
      <c r="N76">
        <f>IF($G76="s-curve",$E76+($F76-$E76)*$I$2/(1+EXP($I$3*(COUNT($I$9:N$9)+$I$4))),TREND($E76:$F76,$E$9:$F$9,N$9))</f>
        <v>1</v>
      </c>
      <c r="O76">
        <f>IF($G76="s-curve",$E76+($F76-$E76)*$I$2/(1+EXP($I$3*(COUNT($I$9:O$9)+$I$4))),TREND($E76:$F76,$E$9:$F$9,O$9))</f>
        <v>1</v>
      </c>
      <c r="P76">
        <f>IF($G76="s-curve",$E76+($F76-$E76)*$I$2/(1+EXP($I$3*(COUNT($I$9:P$9)+$I$4))),TREND($E76:$F76,$E$9:$F$9,P$9))</f>
        <v>1</v>
      </c>
      <c r="Q76">
        <f>IF($G76="s-curve",$E76+($F76-$E76)*$I$2/(1+EXP($I$3*(COUNT($I$9:Q$9)+$I$4))),TREND($E76:$F76,$E$9:$F$9,Q$9))</f>
        <v>1</v>
      </c>
      <c r="R76">
        <f>IF($G76="s-curve",$E76+($F76-$E76)*$I$2/(1+EXP($I$3*(COUNT($I$9:R$9)+$I$4))),TREND($E76:$F76,$E$9:$F$9,R$9))</f>
        <v>1</v>
      </c>
      <c r="S76">
        <f>IF($G76="s-curve",$E76+($F76-$E76)*$I$2/(1+EXP($I$3*(COUNT($I$9:S$9)+$I$4))),TREND($E76:$F76,$E$9:$F$9,S$9))</f>
        <v>1</v>
      </c>
      <c r="T76">
        <f>IF($G76="s-curve",$E76+($F76-$E76)*$I$2/(1+EXP($I$3*(COUNT($I$9:T$9)+$I$4))),TREND($E76:$F76,$E$9:$F$9,T$9))</f>
        <v>1</v>
      </c>
      <c r="U76">
        <f>IF($G76="s-curve",$E76+($F76-$E76)*$I$2/(1+EXP($I$3*(COUNT($I$9:U$9)+$I$4))),TREND($E76:$F76,$E$9:$F$9,U$9))</f>
        <v>1</v>
      </c>
      <c r="V76">
        <f>IF($G76="s-curve",$E76+($F76-$E76)*$I$2/(1+EXP($I$3*(COUNT($I$9:V$9)+$I$4))),TREND($E76:$F76,$E$9:$F$9,V$9))</f>
        <v>1</v>
      </c>
      <c r="W76">
        <f>IF($G76="s-curve",$E76+($F76-$E76)*$I$2/(1+EXP($I$3*(COUNT($I$9:W$9)+$I$4))),TREND($E76:$F76,$E$9:$F$9,W$9))</f>
        <v>1</v>
      </c>
      <c r="X76">
        <f>IF($G76="s-curve",$E76+($F76-$E76)*$I$2/(1+EXP($I$3*(COUNT($I$9:X$9)+$I$4))),TREND($E76:$F76,$E$9:$F$9,X$9))</f>
        <v>1</v>
      </c>
      <c r="Y76">
        <f>IF($G76="s-curve",$E76+($F76-$E76)*$I$2/(1+EXP($I$3*(COUNT($I$9:Y$9)+$I$4))),TREND($E76:$F76,$E$9:$F$9,Y$9))</f>
        <v>1</v>
      </c>
      <c r="Z76">
        <f>IF($G76="s-curve",$E76+($F76-$E76)*$I$2/(1+EXP($I$3*(COUNT($I$9:Z$9)+$I$4))),TREND($E76:$F76,$E$9:$F$9,Z$9))</f>
        <v>1</v>
      </c>
      <c r="AA76">
        <f>IF($G76="s-curve",$E76+($F76-$E76)*$I$2/(1+EXP($I$3*(COUNT($I$9:AA$9)+$I$4))),TREND($E76:$F76,$E$9:$F$9,AA$9))</f>
        <v>1</v>
      </c>
      <c r="AB76">
        <f>IF($G76="s-curve",$E76+($F76-$E76)*$I$2/(1+EXP($I$3*(COUNT($I$9:AB$9)+$I$4))),TREND($E76:$F76,$E$9:$F$9,AB$9))</f>
        <v>1</v>
      </c>
      <c r="AC76">
        <f>IF($G76="s-curve",$E76+($F76-$E76)*$I$2/(1+EXP($I$3*(COUNT($I$9:AC$9)+$I$4))),TREND($E76:$F76,$E$9:$F$9,AC$9))</f>
        <v>1</v>
      </c>
      <c r="AD76">
        <f>IF($G76="s-curve",$E76+($F76-$E76)*$I$2/(1+EXP($I$3*(COUNT($I$9:AD$9)+$I$4))),TREND($E76:$F76,$E$9:$F$9,AD$9))</f>
        <v>1</v>
      </c>
      <c r="AE76">
        <f>IF($G76="s-curve",$E76+($F76-$E76)*$I$2/(1+EXP($I$3*(COUNT($I$9:AE$9)+$I$4))),TREND($E76:$F76,$E$9:$F$9,AE$9))</f>
        <v>1</v>
      </c>
      <c r="AF76">
        <f>IF($G76="s-curve",$E76+($F76-$E76)*$I$2/(1+EXP($I$3*(COUNT($I$9:AF$9)+$I$4))),TREND($E76:$F76,$E$9:$F$9,AF$9))</f>
        <v>1</v>
      </c>
      <c r="AG76">
        <f>IF($G76="s-curve",$E76+($F76-$E76)*$I$2/(1+EXP($I$3*(COUNT($I$9:AG$9)+$I$4))),TREND($E76:$F76,$E$9:$F$9,AG$9))</f>
        <v>1</v>
      </c>
      <c r="AH76">
        <f>IF($G76="s-curve",$E76+($F76-$E76)*$I$2/(1+EXP($I$3*(COUNT($I$9:AH$9)+$I$4))),TREND($E76:$F76,$E$9:$F$9,AH$9))</f>
        <v>1</v>
      </c>
      <c r="AI76">
        <f>IF($G76="s-curve",$E76+($F76-$E76)*$I$2/(1+EXP($I$3*(COUNT($I$9:AI$9)+$I$4))),TREND($E76:$F76,$E$9:$F$9,AI$9))</f>
        <v>1</v>
      </c>
      <c r="AJ76">
        <f>IF($G76="s-curve",$E76+($F76-$E76)*$I$2/(1+EXP($I$3*(COUNT($I$9:AJ$9)+$I$4))),TREND($E76:$F76,$E$9:$F$9,AJ$9))</f>
        <v>1</v>
      </c>
      <c r="AK76">
        <f>IF($G76="s-curve",$E76+($F76-$E76)*$I$2/(1+EXP($I$3*(COUNT($I$9:AK$9)+$I$4))),TREND($E76:$F76,$E$9:$F$9,AK$9))</f>
        <v>1</v>
      </c>
      <c r="AL76">
        <f>IF($G76="s-curve",$E76+($F76-$E76)*$I$2/(1+EXP($I$3*(COUNT($I$9:AL$9)+$I$4))),TREND($E76:$F76,$E$9:$F$9,AL$9))</f>
        <v>1</v>
      </c>
    </row>
    <row r="77" spans="1:38" x14ac:dyDescent="0.25">
      <c r="C77" t="s">
        <v>5</v>
      </c>
      <c r="E77">
        <v>0</v>
      </c>
      <c r="F77">
        <v>0</v>
      </c>
      <c r="G77" s="7" t="str">
        <f>IF(E77=F77,"n/a",IF(OR(C77="battery electric vehicle",C77="natural gas vehicle",C77="plugin hybrid vehicle"),"s-curve","linear"))</f>
        <v>n/a</v>
      </c>
      <c r="I77" s="22">
        <f t="shared" si="3"/>
        <v>0</v>
      </c>
      <c r="J77">
        <f>IF($G77="s-curve",$E77+($F77-$E77)*$I$2/(1+EXP($I$3*(COUNT($I$9:J$9)+$I$4))),TREND($E77:$F77,$E$9:$F$9,J$9))</f>
        <v>0</v>
      </c>
      <c r="K77">
        <f>IF($G77="s-curve",$E77+($F77-$E77)*$I$2/(1+EXP($I$3*(COUNT($I$9:K$9)+$I$4))),TREND($E77:$F77,$E$9:$F$9,K$9))</f>
        <v>0</v>
      </c>
      <c r="L77">
        <f>IF($G77="s-curve",$E77+($F77-$E77)*$I$2/(1+EXP($I$3*(COUNT($I$9:L$9)+$I$4))),TREND($E77:$F77,$E$9:$F$9,L$9))</f>
        <v>0</v>
      </c>
      <c r="M77">
        <f>IF($G77="s-curve",$E77+($F77-$E77)*$I$2/(1+EXP($I$3*(COUNT($I$9:M$9)+$I$4))),TREND($E77:$F77,$E$9:$F$9,M$9))</f>
        <v>0</v>
      </c>
      <c r="N77">
        <f>IF($G77="s-curve",$E77+($F77-$E77)*$I$2/(1+EXP($I$3*(COUNT($I$9:N$9)+$I$4))),TREND($E77:$F77,$E$9:$F$9,N$9))</f>
        <v>0</v>
      </c>
      <c r="O77">
        <f>IF($G77="s-curve",$E77+($F77-$E77)*$I$2/(1+EXP($I$3*(COUNT($I$9:O$9)+$I$4))),TREND($E77:$F77,$E$9:$F$9,O$9))</f>
        <v>0</v>
      </c>
      <c r="P77">
        <f>IF($G77="s-curve",$E77+($F77-$E77)*$I$2/(1+EXP($I$3*(COUNT($I$9:P$9)+$I$4))),TREND($E77:$F77,$E$9:$F$9,P$9))</f>
        <v>0</v>
      </c>
      <c r="Q77">
        <f>IF($G77="s-curve",$E77+($F77-$E77)*$I$2/(1+EXP($I$3*(COUNT($I$9:Q$9)+$I$4))),TREND($E77:$F77,$E$9:$F$9,Q$9))</f>
        <v>0</v>
      </c>
      <c r="R77">
        <f>IF($G77="s-curve",$E77+($F77-$E77)*$I$2/(1+EXP($I$3*(COUNT($I$9:R$9)+$I$4))),TREND($E77:$F77,$E$9:$F$9,R$9))</f>
        <v>0</v>
      </c>
      <c r="S77">
        <f>IF($G77="s-curve",$E77+($F77-$E77)*$I$2/(1+EXP($I$3*(COUNT($I$9:S$9)+$I$4))),TREND($E77:$F77,$E$9:$F$9,S$9))</f>
        <v>0</v>
      </c>
      <c r="T77">
        <f>IF($G77="s-curve",$E77+($F77-$E77)*$I$2/(1+EXP($I$3*(COUNT($I$9:T$9)+$I$4))),TREND($E77:$F77,$E$9:$F$9,T$9))</f>
        <v>0</v>
      </c>
      <c r="U77">
        <f>IF($G77="s-curve",$E77+($F77-$E77)*$I$2/(1+EXP($I$3*(COUNT($I$9:U$9)+$I$4))),TREND($E77:$F77,$E$9:$F$9,U$9))</f>
        <v>0</v>
      </c>
      <c r="V77">
        <f>IF($G77="s-curve",$E77+($F77-$E77)*$I$2/(1+EXP($I$3*(COUNT($I$9:V$9)+$I$4))),TREND($E77:$F77,$E$9:$F$9,V$9))</f>
        <v>0</v>
      </c>
      <c r="W77">
        <f>IF($G77="s-curve",$E77+($F77-$E77)*$I$2/(1+EXP($I$3*(COUNT($I$9:W$9)+$I$4))),TREND($E77:$F77,$E$9:$F$9,W$9))</f>
        <v>0</v>
      </c>
      <c r="X77">
        <f>IF($G77="s-curve",$E77+($F77-$E77)*$I$2/(1+EXP($I$3*(COUNT($I$9:X$9)+$I$4))),TREND($E77:$F77,$E$9:$F$9,X$9))</f>
        <v>0</v>
      </c>
      <c r="Y77">
        <f>IF($G77="s-curve",$E77+($F77-$E77)*$I$2/(1+EXP($I$3*(COUNT($I$9:Y$9)+$I$4))),TREND($E77:$F77,$E$9:$F$9,Y$9))</f>
        <v>0</v>
      </c>
      <c r="Z77">
        <f>IF($G77="s-curve",$E77+($F77-$E77)*$I$2/(1+EXP($I$3*(COUNT($I$9:Z$9)+$I$4))),TREND($E77:$F77,$E$9:$F$9,Z$9))</f>
        <v>0</v>
      </c>
      <c r="AA77">
        <f>IF($G77="s-curve",$E77+($F77-$E77)*$I$2/(1+EXP($I$3*(COUNT($I$9:AA$9)+$I$4))),TREND($E77:$F77,$E$9:$F$9,AA$9))</f>
        <v>0</v>
      </c>
      <c r="AB77">
        <f>IF($G77="s-curve",$E77+($F77-$E77)*$I$2/(1+EXP($I$3*(COUNT($I$9:AB$9)+$I$4))),TREND($E77:$F77,$E$9:$F$9,AB$9))</f>
        <v>0</v>
      </c>
      <c r="AC77">
        <f>IF($G77="s-curve",$E77+($F77-$E77)*$I$2/(1+EXP($I$3*(COUNT($I$9:AC$9)+$I$4))),TREND($E77:$F77,$E$9:$F$9,AC$9))</f>
        <v>0</v>
      </c>
      <c r="AD77">
        <f>IF($G77="s-curve",$E77+($F77-$E77)*$I$2/(1+EXP($I$3*(COUNT($I$9:AD$9)+$I$4))),TREND($E77:$F77,$E$9:$F$9,AD$9))</f>
        <v>0</v>
      </c>
      <c r="AE77">
        <f>IF($G77="s-curve",$E77+($F77-$E77)*$I$2/(1+EXP($I$3*(COUNT($I$9:AE$9)+$I$4))),TREND($E77:$F77,$E$9:$F$9,AE$9))</f>
        <v>0</v>
      </c>
      <c r="AF77">
        <f>IF($G77="s-curve",$E77+($F77-$E77)*$I$2/(1+EXP($I$3*(COUNT($I$9:AF$9)+$I$4))),TREND($E77:$F77,$E$9:$F$9,AF$9))</f>
        <v>0</v>
      </c>
      <c r="AG77">
        <f>IF($G77="s-curve",$E77+($F77-$E77)*$I$2/(1+EXP($I$3*(COUNT($I$9:AG$9)+$I$4))),TREND($E77:$F77,$E$9:$F$9,AG$9))</f>
        <v>0</v>
      </c>
      <c r="AH77">
        <f>IF($G77="s-curve",$E77+($F77-$E77)*$I$2/(1+EXP($I$3*(COUNT($I$9:AH$9)+$I$4))),TREND($E77:$F77,$E$9:$F$9,AH$9))</f>
        <v>0</v>
      </c>
      <c r="AI77">
        <f>IF($G77="s-curve",$E77+($F77-$E77)*$I$2/(1+EXP($I$3*(COUNT($I$9:AI$9)+$I$4))),TREND($E77:$F77,$E$9:$F$9,AI$9))</f>
        <v>0</v>
      </c>
      <c r="AJ77">
        <f>IF($G77="s-curve",$E77+($F77-$E77)*$I$2/(1+EXP($I$3*(COUNT($I$9:AJ$9)+$I$4))),TREND($E77:$F77,$E$9:$F$9,AJ$9))</f>
        <v>0</v>
      </c>
      <c r="AK77">
        <f>IF($G77="s-curve",$E77+($F77-$E77)*$I$2/(1+EXP($I$3*(COUNT($I$9:AK$9)+$I$4))),TREND($E77:$F77,$E$9:$F$9,AK$9))</f>
        <v>0</v>
      </c>
      <c r="AL77">
        <f>IF($G77="s-curve",$E77+($F77-$E77)*$I$2/(1+EXP($I$3*(COUNT($I$9:AL$9)+$I$4))),TREND($E77:$F77,$E$9:$F$9,AL$9))</f>
        <v>0</v>
      </c>
    </row>
    <row r="78" spans="1:38" x14ac:dyDescent="0.25">
      <c r="C78" t="s">
        <v>124</v>
      </c>
      <c r="E78">
        <v>0</v>
      </c>
      <c r="F78">
        <v>0</v>
      </c>
      <c r="G78" s="7" t="str">
        <f>IF(E78=F78,"n/a",IF(OR(C78="battery electric vehicle",C78="natural gas vehicle",C78="plugin hybrid vehicle",C78="hydrogen vehicle"),"s-curve","linear"))</f>
        <v>n/a</v>
      </c>
      <c r="I78" s="22">
        <f t="shared" si="3"/>
        <v>0</v>
      </c>
      <c r="J78">
        <f>IF($G78="s-curve",$E78+($F78-$E78)*$I$2/(1+EXP($I$3*(COUNT($I$9:J$9)+$I$4))),TREND($E78:$F78,$E$9:$F$9,J$9))</f>
        <v>0</v>
      </c>
      <c r="K78">
        <f>IF($G78="s-curve",$E78+($F78-$E78)*$I$2/(1+EXP($I$3*(COUNT($I$9:K$9)+$I$4))),TREND($E78:$F78,$E$9:$F$9,K$9))</f>
        <v>0</v>
      </c>
      <c r="L78">
        <f>IF($G78="s-curve",$E78+($F78-$E78)*$I$2/(1+EXP($I$3*(COUNT($I$9:L$9)+$I$4))),TREND($E78:$F78,$E$9:$F$9,L$9))</f>
        <v>0</v>
      </c>
      <c r="M78">
        <f>IF($G78="s-curve",$E78+($F78-$E78)*$I$2/(1+EXP($I$3*(COUNT($I$9:M$9)+$I$4))),TREND($E78:$F78,$E$9:$F$9,M$9))</f>
        <v>0</v>
      </c>
      <c r="N78">
        <f>IF($G78="s-curve",$E78+($F78-$E78)*$I$2/(1+EXP($I$3*(COUNT($I$9:N$9)+$I$4))),TREND($E78:$F78,$E$9:$F$9,N$9))</f>
        <v>0</v>
      </c>
      <c r="O78">
        <f>IF($G78="s-curve",$E78+($F78-$E78)*$I$2/(1+EXP($I$3*(COUNT($I$9:O$9)+$I$4))),TREND($E78:$F78,$E$9:$F$9,O$9))</f>
        <v>0</v>
      </c>
      <c r="P78">
        <f>IF($G78="s-curve",$E78+($F78-$E78)*$I$2/(1+EXP($I$3*(COUNT($I$9:P$9)+$I$4))),TREND($E78:$F78,$E$9:$F$9,P$9))</f>
        <v>0</v>
      </c>
      <c r="Q78">
        <f>IF($G78="s-curve",$E78+($F78-$E78)*$I$2/(1+EXP($I$3*(COUNT($I$9:Q$9)+$I$4))),TREND($E78:$F78,$E$9:$F$9,Q$9))</f>
        <v>0</v>
      </c>
      <c r="R78">
        <f>IF($G78="s-curve",$E78+($F78-$E78)*$I$2/(1+EXP($I$3*(COUNT($I$9:R$9)+$I$4))),TREND($E78:$F78,$E$9:$F$9,R$9))</f>
        <v>0</v>
      </c>
      <c r="S78">
        <f>IF($G78="s-curve",$E78+($F78-$E78)*$I$2/(1+EXP($I$3*(COUNT($I$9:S$9)+$I$4))),TREND($E78:$F78,$E$9:$F$9,S$9))</f>
        <v>0</v>
      </c>
      <c r="T78">
        <f>IF($G78="s-curve",$E78+($F78-$E78)*$I$2/(1+EXP($I$3*(COUNT($I$9:T$9)+$I$4))),TREND($E78:$F78,$E$9:$F$9,T$9))</f>
        <v>0</v>
      </c>
      <c r="U78">
        <f>IF($G78="s-curve",$E78+($F78-$E78)*$I$2/(1+EXP($I$3*(COUNT($I$9:U$9)+$I$4))),TREND($E78:$F78,$E$9:$F$9,U$9))</f>
        <v>0</v>
      </c>
      <c r="V78">
        <f>IF($G78="s-curve",$E78+($F78-$E78)*$I$2/(1+EXP($I$3*(COUNT($I$9:V$9)+$I$4))),TREND($E78:$F78,$E$9:$F$9,V$9))</f>
        <v>0</v>
      </c>
      <c r="W78">
        <f>IF($G78="s-curve",$E78+($F78-$E78)*$I$2/(1+EXP($I$3*(COUNT($I$9:W$9)+$I$4))),TREND($E78:$F78,$E$9:$F$9,W$9))</f>
        <v>0</v>
      </c>
      <c r="X78">
        <f>IF($G78="s-curve",$E78+($F78-$E78)*$I$2/(1+EXP($I$3*(COUNT($I$9:X$9)+$I$4))),TREND($E78:$F78,$E$9:$F$9,X$9))</f>
        <v>0</v>
      </c>
      <c r="Y78">
        <f>IF($G78="s-curve",$E78+($F78-$E78)*$I$2/(1+EXP($I$3*(COUNT($I$9:Y$9)+$I$4))),TREND($E78:$F78,$E$9:$F$9,Y$9))</f>
        <v>0</v>
      </c>
      <c r="Z78">
        <f>IF($G78="s-curve",$E78+($F78-$E78)*$I$2/(1+EXP($I$3*(COUNT($I$9:Z$9)+$I$4))),TREND($E78:$F78,$E$9:$F$9,Z$9))</f>
        <v>0</v>
      </c>
      <c r="AA78">
        <f>IF($G78="s-curve",$E78+($F78-$E78)*$I$2/(1+EXP($I$3*(COUNT($I$9:AA$9)+$I$4))),TREND($E78:$F78,$E$9:$F$9,AA$9))</f>
        <v>0</v>
      </c>
      <c r="AB78">
        <f>IF($G78="s-curve",$E78+($F78-$E78)*$I$2/(1+EXP($I$3*(COUNT($I$9:AB$9)+$I$4))),TREND($E78:$F78,$E$9:$F$9,AB$9))</f>
        <v>0</v>
      </c>
      <c r="AC78">
        <f>IF($G78="s-curve",$E78+($F78-$E78)*$I$2/(1+EXP($I$3*(COUNT($I$9:AC$9)+$I$4))),TREND($E78:$F78,$E$9:$F$9,AC$9))</f>
        <v>0</v>
      </c>
      <c r="AD78">
        <f>IF($G78="s-curve",$E78+($F78-$E78)*$I$2/(1+EXP($I$3*(COUNT($I$9:AD$9)+$I$4))),TREND($E78:$F78,$E$9:$F$9,AD$9))</f>
        <v>0</v>
      </c>
      <c r="AE78">
        <f>IF($G78="s-curve",$E78+($F78-$E78)*$I$2/(1+EXP($I$3*(COUNT($I$9:AE$9)+$I$4))),TREND($E78:$F78,$E$9:$F$9,AE$9))</f>
        <v>0</v>
      </c>
      <c r="AF78">
        <f>IF($G78="s-curve",$E78+($F78-$E78)*$I$2/(1+EXP($I$3*(COUNT($I$9:AF$9)+$I$4))),TREND($E78:$F78,$E$9:$F$9,AF$9))</f>
        <v>0</v>
      </c>
      <c r="AG78">
        <f>IF($G78="s-curve",$E78+($F78-$E78)*$I$2/(1+EXP($I$3*(COUNT($I$9:AG$9)+$I$4))),TREND($E78:$F78,$E$9:$F$9,AG$9))</f>
        <v>0</v>
      </c>
      <c r="AH78">
        <f>IF($G78="s-curve",$E78+($F78-$E78)*$I$2/(1+EXP($I$3*(COUNT($I$9:AH$9)+$I$4))),TREND($E78:$F78,$E$9:$F$9,AH$9))</f>
        <v>0</v>
      </c>
      <c r="AI78">
        <f>IF($G78="s-curve",$E78+($F78-$E78)*$I$2/(1+EXP($I$3*(COUNT($I$9:AI$9)+$I$4))),TREND($E78:$F78,$E$9:$F$9,AI$9))</f>
        <v>0</v>
      </c>
      <c r="AJ78">
        <f>IF($G78="s-curve",$E78+($F78-$E78)*$I$2/(1+EXP($I$3*(COUNT($I$9:AJ$9)+$I$4))),TREND($E78:$F78,$E$9:$F$9,AJ$9))</f>
        <v>0</v>
      </c>
      <c r="AK78">
        <f>IF($G78="s-curve",$E78+($F78-$E78)*$I$2/(1+EXP($I$3*(COUNT($I$9:AK$9)+$I$4))),TREND($E78:$F78,$E$9:$F$9,AK$9))</f>
        <v>0</v>
      </c>
      <c r="AL78">
        <f>IF($G78="s-curve",$E78+($F78-$E78)*$I$2/(1+EXP($I$3*(COUNT($I$9:AL$9)+$I$4))),TREND($E78:$F78,$E$9:$F$9,AL$9))</f>
        <v>0</v>
      </c>
    </row>
    <row r="79" spans="1:38" ht="15.75" thickBot="1" x14ac:dyDescent="0.3">
      <c r="A79" s="23"/>
      <c r="B79" s="23"/>
      <c r="C79" s="23" t="s">
        <v>125</v>
      </c>
      <c r="D79" s="23"/>
      <c r="E79" s="23">
        <v>0</v>
      </c>
      <c r="F79" s="23">
        <v>0</v>
      </c>
      <c r="G79" s="8" t="str">
        <f>IF(E79=F79,"n/a",IF(OR(C79="battery electric vehicle",C79="natural gas vehicle",C79="plugin hybrid vehicle",C79="hydrogen vehicle"),"s-curve","linear"))</f>
        <v>n/a</v>
      </c>
      <c r="I79" s="22">
        <f t="shared" si="3"/>
        <v>0</v>
      </c>
      <c r="J79">
        <f>IF($G79="s-curve",$E79+($F79-$E79)*$I$2/(1+EXP($I$3*(COUNT($I$9:J$9)+$I$4))),TREND($E79:$F79,$E$9:$F$9,J$9))</f>
        <v>0</v>
      </c>
      <c r="K79">
        <f>IF($G79="s-curve",$E79+($F79-$E79)*$I$2/(1+EXP($I$3*(COUNT($I$9:K$9)+$I$4))),TREND($E79:$F79,$E$9:$F$9,K$9))</f>
        <v>0</v>
      </c>
      <c r="L79">
        <f>IF($G79="s-curve",$E79+($F79-$E79)*$I$2/(1+EXP($I$3*(COUNT($I$9:L$9)+$I$4))),TREND($E79:$F79,$E$9:$F$9,L$9))</f>
        <v>0</v>
      </c>
      <c r="M79">
        <f>IF($G79="s-curve",$E79+($F79-$E79)*$I$2/(1+EXP($I$3*(COUNT($I$9:M$9)+$I$4))),TREND($E79:$F79,$E$9:$F$9,M$9))</f>
        <v>0</v>
      </c>
      <c r="N79">
        <f>IF($G79="s-curve",$E79+($F79-$E79)*$I$2/(1+EXP($I$3*(COUNT($I$9:N$9)+$I$4))),TREND($E79:$F79,$E$9:$F$9,N$9))</f>
        <v>0</v>
      </c>
      <c r="O79">
        <f>IF($G79="s-curve",$E79+($F79-$E79)*$I$2/(1+EXP($I$3*(COUNT($I$9:O$9)+$I$4))),TREND($E79:$F79,$E$9:$F$9,O$9))</f>
        <v>0</v>
      </c>
      <c r="P79">
        <f>IF($G79="s-curve",$E79+($F79-$E79)*$I$2/(1+EXP($I$3*(COUNT($I$9:P$9)+$I$4))),TREND($E79:$F79,$E$9:$F$9,P$9))</f>
        <v>0</v>
      </c>
      <c r="Q79">
        <f>IF($G79="s-curve",$E79+($F79-$E79)*$I$2/(1+EXP($I$3*(COUNT($I$9:Q$9)+$I$4))),TREND($E79:$F79,$E$9:$F$9,Q$9))</f>
        <v>0</v>
      </c>
      <c r="R79">
        <f>IF($G79="s-curve",$E79+($F79-$E79)*$I$2/(1+EXP($I$3*(COUNT($I$9:R$9)+$I$4))),TREND($E79:$F79,$E$9:$F$9,R$9))</f>
        <v>0</v>
      </c>
      <c r="S79">
        <f>IF($G79="s-curve",$E79+($F79-$E79)*$I$2/(1+EXP($I$3*(COUNT($I$9:S$9)+$I$4))),TREND($E79:$F79,$E$9:$F$9,S$9))</f>
        <v>0</v>
      </c>
      <c r="T79">
        <f>IF($G79="s-curve",$E79+($F79-$E79)*$I$2/(1+EXP($I$3*(COUNT($I$9:T$9)+$I$4))),TREND($E79:$F79,$E$9:$F$9,T$9))</f>
        <v>0</v>
      </c>
      <c r="U79">
        <f>IF($G79="s-curve",$E79+($F79-$E79)*$I$2/(1+EXP($I$3*(COUNT($I$9:U$9)+$I$4))),TREND($E79:$F79,$E$9:$F$9,U$9))</f>
        <v>0</v>
      </c>
      <c r="V79">
        <f>IF($G79="s-curve",$E79+($F79-$E79)*$I$2/(1+EXP($I$3*(COUNT($I$9:V$9)+$I$4))),TREND($E79:$F79,$E$9:$F$9,V$9))</f>
        <v>0</v>
      </c>
      <c r="W79">
        <f>IF($G79="s-curve",$E79+($F79-$E79)*$I$2/(1+EXP($I$3*(COUNT($I$9:W$9)+$I$4))),TREND($E79:$F79,$E$9:$F$9,W$9))</f>
        <v>0</v>
      </c>
      <c r="X79">
        <f>IF($G79="s-curve",$E79+($F79-$E79)*$I$2/(1+EXP($I$3*(COUNT($I$9:X$9)+$I$4))),TREND($E79:$F79,$E$9:$F$9,X$9))</f>
        <v>0</v>
      </c>
      <c r="Y79">
        <f>IF($G79="s-curve",$E79+($F79-$E79)*$I$2/(1+EXP($I$3*(COUNT($I$9:Y$9)+$I$4))),TREND($E79:$F79,$E$9:$F$9,Y$9))</f>
        <v>0</v>
      </c>
      <c r="Z79">
        <f>IF($G79="s-curve",$E79+($F79-$E79)*$I$2/(1+EXP($I$3*(COUNT($I$9:Z$9)+$I$4))),TREND($E79:$F79,$E$9:$F$9,Z$9))</f>
        <v>0</v>
      </c>
      <c r="AA79">
        <f>IF($G79="s-curve",$E79+($F79-$E79)*$I$2/(1+EXP($I$3*(COUNT($I$9:AA$9)+$I$4))),TREND($E79:$F79,$E$9:$F$9,AA$9))</f>
        <v>0</v>
      </c>
      <c r="AB79">
        <f>IF($G79="s-curve",$E79+($F79-$E79)*$I$2/(1+EXP($I$3*(COUNT($I$9:AB$9)+$I$4))),TREND($E79:$F79,$E$9:$F$9,AB$9))</f>
        <v>0</v>
      </c>
      <c r="AC79">
        <f>IF($G79="s-curve",$E79+($F79-$E79)*$I$2/(1+EXP($I$3*(COUNT($I$9:AC$9)+$I$4))),TREND($E79:$F79,$E$9:$F$9,AC$9))</f>
        <v>0</v>
      </c>
      <c r="AD79">
        <f>IF($G79="s-curve",$E79+($F79-$E79)*$I$2/(1+EXP($I$3*(COUNT($I$9:AD$9)+$I$4))),TREND($E79:$F79,$E$9:$F$9,AD$9))</f>
        <v>0</v>
      </c>
      <c r="AE79">
        <f>IF($G79="s-curve",$E79+($F79-$E79)*$I$2/(1+EXP($I$3*(COUNT($I$9:AE$9)+$I$4))),TREND($E79:$F79,$E$9:$F$9,AE$9))</f>
        <v>0</v>
      </c>
      <c r="AF79">
        <f>IF($G79="s-curve",$E79+($F79-$E79)*$I$2/(1+EXP($I$3*(COUNT($I$9:AF$9)+$I$4))),TREND($E79:$F79,$E$9:$F$9,AF$9))</f>
        <v>0</v>
      </c>
      <c r="AG79">
        <f>IF($G79="s-curve",$E79+($F79-$E79)*$I$2/(1+EXP($I$3*(COUNT($I$9:AG$9)+$I$4))),TREND($E79:$F79,$E$9:$F$9,AG$9))</f>
        <v>0</v>
      </c>
      <c r="AH79">
        <f>IF($G79="s-curve",$E79+($F79-$E79)*$I$2/(1+EXP($I$3*(COUNT($I$9:AH$9)+$I$4))),TREND($E79:$F79,$E$9:$F$9,AH$9))</f>
        <v>0</v>
      </c>
      <c r="AI79">
        <f>IF($G79="s-curve",$E79+($F79-$E79)*$I$2/(1+EXP($I$3*(COUNT($I$9:AI$9)+$I$4))),TREND($E79:$F79,$E$9:$F$9,AI$9))</f>
        <v>0</v>
      </c>
      <c r="AJ79">
        <f>IF($G79="s-curve",$E79+($F79-$E79)*$I$2/(1+EXP($I$3*(COUNT($I$9:AJ$9)+$I$4))),TREND($E79:$F79,$E$9:$F$9,AJ$9))</f>
        <v>0</v>
      </c>
      <c r="AK79">
        <f>IF($G79="s-curve",$E79+($F79-$E79)*$I$2/(1+EXP($I$3*(COUNT($I$9:AK$9)+$I$4))),TREND($E79:$F79,$E$9:$F$9,AK$9))</f>
        <v>0</v>
      </c>
      <c r="AL79">
        <f>IF($G79="s-curve",$E79+($F79-$E79)*$I$2/(1+EXP($I$3*(COUNT($I$9:AL$9)+$I$4))),TREND($E79:$F79,$E$9:$F$9,AL$9))</f>
        <v>0</v>
      </c>
    </row>
    <row r="80" spans="1:38" x14ac:dyDescent="0.25">
      <c r="A80" t="s">
        <v>17</v>
      </c>
      <c r="B80" t="s">
        <v>19</v>
      </c>
      <c r="C80" t="s">
        <v>1</v>
      </c>
      <c r="E80" s="22">
        <f>'SYVbT-passenger'!C6/SUM('SYVbT-passenger'!6:6)</f>
        <v>0</v>
      </c>
      <c r="F80">
        <v>1</v>
      </c>
      <c r="G80" s="7" t="str">
        <f>IF(E80=F80,"n/a",IF(OR(C80="battery electric vehicle",C80="natural gas vehicle",C80="plugin hybrid vehicle"),"s-curve","linear"))</f>
        <v>s-curve</v>
      </c>
      <c r="I80" s="22">
        <f t="shared" si="3"/>
        <v>0</v>
      </c>
      <c r="J80">
        <f>IF($G80="s-curve",$E80+($F80-$E80)*$O$2/(1+EXP($O$3*(COUNT($I$9:J$9)+$O$4))),TREND($E80:$F80,$E$9:$F$9,J$9))</f>
        <v>7.2426485361517731E-2</v>
      </c>
      <c r="K80">
        <f>IF($G80="s-curve",$E80+($F80-$E80)*$O$2/(1+EXP($O$3*(COUNT($I$9:K$9)+$O$4))),TREND($E80:$F80,$E$9:$F$9,K$9))</f>
        <v>9.534946489910949E-2</v>
      </c>
      <c r="L80">
        <f>IF($G80="s-curve",$E80+($F80-$E80)*$O$2/(1+EXP($O$3*(COUNT($I$9:L$9)+$O$4))),TREND($E80:$F80,$E$9:$F$9,L$9))</f>
        <v>0.12455335818741645</v>
      </c>
      <c r="M80">
        <f>IF($G80="s-curve",$E80+($F80-$E80)*$O$2/(1+EXP($O$3*(COUNT($I$9:M$9)+$O$4))),TREND($E80:$F80,$E$9:$F$9,M$9))</f>
        <v>0.16110894957658525</v>
      </c>
      <c r="N80">
        <f>IF($G80="s-curve",$E80+($F80-$E80)*$O$2/(1+EXP($O$3*(COUNT($I$9:N$9)+$O$4))),TREND($E80:$F80,$E$9:$F$9,N$9))</f>
        <v>0.20587037180094736</v>
      </c>
      <c r="O80">
        <f>IF($G80="s-curve",$E80+($F80-$E80)*$O$2/(1+EXP($O$3*(COUNT($I$9:O$9)+$O$4))),TREND($E80:$F80,$E$9:$F$9,O$9))</f>
        <v>0.259225100817846</v>
      </c>
      <c r="P80">
        <f>IF($G80="s-curve",$E80+($F80-$E80)*$O$2/(1+EXP($O$3*(COUNT($I$9:P$9)+$O$4))),TREND($E80:$F80,$E$9:$F$9,P$9))</f>
        <v>0.32082130082460703</v>
      </c>
      <c r="Q80">
        <f>IF($G80="s-curve",$E80+($F80-$E80)*$O$2/(1+EXP($O$3*(COUNT($I$9:Q$9)+$O$4))),TREND($E80:$F80,$E$9:$F$9,Q$9))</f>
        <v>0.38936076605077802</v>
      </c>
      <c r="R80">
        <f>IF($G80="s-curve",$E80+($F80-$E80)*$O$2/(1+EXP($O$3*(COUNT($I$9:R$9)+$O$4))),TREND($E80:$F80,$E$9:$F$9,R$9))</f>
        <v>0.46257015465625045</v>
      </c>
      <c r="S80">
        <f>IF($G80="s-curve",$E80+($F80-$E80)*$O$2/(1+EXP($O$3*(COUNT($I$9:S$9)+$O$4))),TREND($E80:$F80,$E$9:$F$9,S$9))</f>
        <v>0.5374298453437496</v>
      </c>
      <c r="T80">
        <f>IF($G80="s-curve",$E80+($F80-$E80)*$O$2/(1+EXP($O$3*(COUNT($I$9:T$9)+$O$4))),TREND($E80:$F80,$E$9:$F$9,T$9))</f>
        <v>0.61063923394922204</v>
      </c>
      <c r="U80">
        <f>IF($G80="s-curve",$E80+($F80-$E80)*$O$2/(1+EXP($O$3*(COUNT($I$9:U$9)+$O$4))),TREND($E80:$F80,$E$9:$F$9,U$9))</f>
        <v>0.67917869917539297</v>
      </c>
      <c r="V80">
        <f>IF($G80="s-curve",$E80+($F80-$E80)*$O$2/(1+EXP($O$3*(COUNT($I$9:V$9)+$O$4))),TREND($E80:$F80,$E$9:$F$9,V$9))</f>
        <v>0.740774899182154</v>
      </c>
      <c r="W80">
        <f>IF($G80="s-curve",$E80+($F80-$E80)*$O$2/(1+EXP($O$3*(COUNT($I$9:W$9)+$O$4))),TREND($E80:$F80,$E$9:$F$9,W$9))</f>
        <v>0.79412962819905253</v>
      </c>
      <c r="X80">
        <f>IF($G80="s-curve",$E80+($F80-$E80)*$O$2/(1+EXP($O$3*(COUNT($I$9:X$9)+$O$4))),TREND($E80:$F80,$E$9:$F$9,X$9))</f>
        <v>0.83889105042341472</v>
      </c>
      <c r="Y80">
        <f>IF($G80="s-curve",$E80+($F80-$E80)*$O$2/(1+EXP($O$3*(COUNT($I$9:Y$9)+$O$4))),TREND($E80:$F80,$E$9:$F$9,Y$9))</f>
        <v>0.87544664181258358</v>
      </c>
      <c r="Z80">
        <f>IF($G80="s-curve",$E80+($F80-$E80)*$O$2/(1+EXP($O$3*(COUNT($I$9:Z$9)+$O$4))),TREND($E80:$F80,$E$9:$F$9,Z$9))</f>
        <v>0.90465053510089055</v>
      </c>
      <c r="AA80">
        <f>IF($G80="s-curve",$E80+($F80-$E80)*$O$2/(1+EXP($O$3*(COUNT($I$9:AA$9)+$O$4))),TREND($E80:$F80,$E$9:$F$9,AA$9))</f>
        <v>0.92757351463848225</v>
      </c>
      <c r="AB80">
        <f>IF($G80="s-curve",$E80+($F80-$E80)*$O$2/(1+EXP($O$3*(COUNT($I$9:AB$9)+$O$4))),TREND($E80:$F80,$E$9:$F$9,AB$9))</f>
        <v>0.94531868278405917</v>
      </c>
      <c r="AC80">
        <f>IF($G80="s-curve",$E80+($F80-$E80)*$O$2/(1+EXP($O$3*(COUNT($I$9:AC$9)+$O$4))),TREND($E80:$F80,$E$9:$F$9,AC$9))</f>
        <v>0.95890872179953501</v>
      </c>
      <c r="AD80">
        <f>IF($G80="s-curve",$E80+($F80-$E80)*$O$2/(1+EXP($O$3*(COUNT($I$9:AD$9)+$O$4))),TREND($E80:$F80,$E$9:$F$9,AD$9))</f>
        <v>0.96923114064285198</v>
      </c>
      <c r="AE80">
        <f>IF($G80="s-curve",$E80+($F80-$E80)*$O$2/(1+EXP($O$3*(COUNT($I$9:AE$9)+$O$4))),TREND($E80:$F80,$E$9:$F$9,AE$9))</f>
        <v>0.97702263008997436</v>
      </c>
      <c r="AF80">
        <f>IF($G80="s-curve",$E80+($F80-$E80)*$O$2/(1+EXP($O$3*(COUNT($I$9:AF$9)+$O$4))),TREND($E80:$F80,$E$9:$F$9,AF$9))</f>
        <v>0.98287596668427235</v>
      </c>
      <c r="AG80">
        <f>IF($G80="s-curve",$E80+($F80-$E80)*$O$2/(1+EXP($O$3*(COUNT($I$9:AG$9)+$O$4))),TREND($E80:$F80,$E$9:$F$9,AG$9))</f>
        <v>0.98725765053588843</v>
      </c>
      <c r="AH80">
        <f>IF($G80="s-curve",$E80+($F80-$E80)*$O$2/(1+EXP($O$3*(COUNT($I$9:AH$9)+$O$4))),TREND($E80:$F80,$E$9:$F$9,AH$9))</f>
        <v>0.99052895641805383</v>
      </c>
      <c r="AI80">
        <f>IF($G80="s-curve",$E80+($F80-$E80)*$O$2/(1+EXP($O$3*(COUNT($I$9:AI$9)+$O$4))),TREND($E80:$F80,$E$9:$F$9,AI$9))</f>
        <v>0.99296641284500486</v>
      </c>
      <c r="AJ80">
        <f>IF($G80="s-curve",$E80+($F80-$E80)*$O$2/(1+EXP($O$3*(COUNT($I$9:AJ$9)+$O$4))),TREND($E80:$F80,$E$9:$F$9,AJ$9))</f>
        <v>0.99477987430644166</v>
      </c>
      <c r="AK80">
        <f>IF($G80="s-curve",$E80+($F80-$E80)*$O$2/(1+EXP($O$3*(COUNT($I$9:AK$9)+$O$4))),TREND($E80:$F80,$E$9:$F$9,AK$9))</f>
        <v>0.99612759655932892</v>
      </c>
      <c r="AL80">
        <f>IF($G80="s-curve",$E80+($F80-$E80)*$O$2/(1+EXP($O$3*(COUNT($I$9:AL$9)+$O$4))),TREND($E80:$F80,$E$9:$F$9,AL$9))</f>
        <v>0.99712837084429951</v>
      </c>
    </row>
    <row r="81" spans="1:38" x14ac:dyDescent="0.25">
      <c r="C81" t="s">
        <v>2</v>
      </c>
      <c r="E81" s="22">
        <f>'SYVbT-passenger'!C7/SUM('SYVbT-passenger'!7:7)</f>
        <v>0</v>
      </c>
      <c r="F81">
        <v>0</v>
      </c>
      <c r="G81" s="7" t="str">
        <f>IF(E81=F81,"n/a",IF(OR(C81="battery electric vehicle",C81="natural gas vehicle",C81="plugin hybrid vehicle"),"s-curve","linear"))</f>
        <v>n/a</v>
      </c>
      <c r="I81" s="22">
        <f t="shared" si="3"/>
        <v>0</v>
      </c>
      <c r="J81">
        <f>IF($G81="s-curve",$E81+($F81-$E81)*$I$2/(1+EXP($I$3*(COUNT($I$9:J$9)+$I$4))),TREND($E81:$F81,$E$9:$F$9,J$9))</f>
        <v>0</v>
      </c>
      <c r="K81">
        <f>IF($G81="s-curve",$E81+($F81-$E81)*$I$2/(1+EXP($I$3*(COUNT($I$9:K$9)+$I$4))),TREND($E81:$F81,$E$9:$F$9,K$9))</f>
        <v>0</v>
      </c>
      <c r="L81">
        <f>IF($G81="s-curve",$E81+($F81-$E81)*$I$2/(1+EXP($I$3*(COUNT($I$9:L$9)+$I$4))),TREND($E81:$F81,$E$9:$F$9,L$9))</f>
        <v>0</v>
      </c>
      <c r="M81">
        <f>IF($G81="s-curve",$E81+($F81-$E81)*$I$2/(1+EXP($I$3*(COUNT($I$9:M$9)+$I$4))),TREND($E81:$F81,$E$9:$F$9,M$9))</f>
        <v>0</v>
      </c>
      <c r="N81">
        <f>IF($G81="s-curve",$E81+($F81-$E81)*$I$2/(1+EXP($I$3*(COUNT($I$9:N$9)+$I$4))),TREND($E81:$F81,$E$9:$F$9,N$9))</f>
        <v>0</v>
      </c>
      <c r="O81">
        <f>IF($G81="s-curve",$E81+($F81-$E81)*$I$2/(1+EXP($I$3*(COUNT($I$9:O$9)+$I$4))),TREND($E81:$F81,$E$9:$F$9,O$9))</f>
        <v>0</v>
      </c>
      <c r="P81">
        <f>IF($G81="s-curve",$E81+($F81-$E81)*$I$2/(1+EXP($I$3*(COUNT($I$9:P$9)+$I$4))),TREND($E81:$F81,$E$9:$F$9,P$9))</f>
        <v>0</v>
      </c>
      <c r="Q81">
        <f>IF($G81="s-curve",$E81+($F81-$E81)*$I$2/(1+EXP($I$3*(COUNT($I$9:Q$9)+$I$4))),TREND($E81:$F81,$E$9:$F$9,Q$9))</f>
        <v>0</v>
      </c>
      <c r="R81">
        <f>IF($G81="s-curve",$E81+($F81-$E81)*$I$2/(1+EXP($I$3*(COUNT($I$9:R$9)+$I$4))),TREND($E81:$F81,$E$9:$F$9,R$9))</f>
        <v>0</v>
      </c>
      <c r="S81">
        <f>IF($G81="s-curve",$E81+($F81-$E81)*$I$2/(1+EXP($I$3*(COUNT($I$9:S$9)+$I$4))),TREND($E81:$F81,$E$9:$F$9,S$9))</f>
        <v>0</v>
      </c>
      <c r="T81">
        <f>IF($G81="s-curve",$E81+($F81-$E81)*$I$2/(1+EXP($I$3*(COUNT($I$9:T$9)+$I$4))),TREND($E81:$F81,$E$9:$F$9,T$9))</f>
        <v>0</v>
      </c>
      <c r="U81">
        <f>IF($G81="s-curve",$E81+($F81-$E81)*$I$2/(1+EXP($I$3*(COUNT($I$9:U$9)+$I$4))),TREND($E81:$F81,$E$9:$F$9,U$9))</f>
        <v>0</v>
      </c>
      <c r="V81">
        <f>IF($G81="s-curve",$E81+($F81-$E81)*$I$2/(1+EXP($I$3*(COUNT($I$9:V$9)+$I$4))),TREND($E81:$F81,$E$9:$F$9,V$9))</f>
        <v>0</v>
      </c>
      <c r="W81">
        <f>IF($G81="s-curve",$E81+($F81-$E81)*$I$2/(1+EXP($I$3*(COUNT($I$9:W$9)+$I$4))),TREND($E81:$F81,$E$9:$F$9,W$9))</f>
        <v>0</v>
      </c>
      <c r="X81">
        <f>IF($G81="s-curve",$E81+($F81-$E81)*$I$2/(1+EXP($I$3*(COUNT($I$9:X$9)+$I$4))),TREND($E81:$F81,$E$9:$F$9,X$9))</f>
        <v>0</v>
      </c>
      <c r="Y81">
        <f>IF($G81="s-curve",$E81+($F81-$E81)*$I$2/(1+EXP($I$3*(COUNT($I$9:Y$9)+$I$4))),TREND($E81:$F81,$E$9:$F$9,Y$9))</f>
        <v>0</v>
      </c>
      <c r="Z81">
        <f>IF($G81="s-curve",$E81+($F81-$E81)*$I$2/(1+EXP($I$3*(COUNT($I$9:Z$9)+$I$4))),TREND($E81:$F81,$E$9:$F$9,Z$9))</f>
        <v>0</v>
      </c>
      <c r="AA81">
        <f>IF($G81="s-curve",$E81+($F81-$E81)*$I$2/(1+EXP($I$3*(COUNT($I$9:AA$9)+$I$4))),TREND($E81:$F81,$E$9:$F$9,AA$9))</f>
        <v>0</v>
      </c>
      <c r="AB81">
        <f>IF($G81="s-curve",$E81+($F81-$E81)*$I$2/(1+EXP($I$3*(COUNT($I$9:AB$9)+$I$4))),TREND($E81:$F81,$E$9:$F$9,AB$9))</f>
        <v>0</v>
      </c>
      <c r="AC81">
        <f>IF($G81="s-curve",$E81+($F81-$E81)*$I$2/(1+EXP($I$3*(COUNT($I$9:AC$9)+$I$4))),TREND($E81:$F81,$E$9:$F$9,AC$9))</f>
        <v>0</v>
      </c>
      <c r="AD81">
        <f>IF($G81="s-curve",$E81+($F81-$E81)*$I$2/(1+EXP($I$3*(COUNT($I$9:AD$9)+$I$4))),TREND($E81:$F81,$E$9:$F$9,AD$9))</f>
        <v>0</v>
      </c>
      <c r="AE81">
        <f>IF($G81="s-curve",$E81+($F81-$E81)*$I$2/(1+EXP($I$3*(COUNT($I$9:AE$9)+$I$4))),TREND($E81:$F81,$E$9:$F$9,AE$9))</f>
        <v>0</v>
      </c>
      <c r="AF81">
        <f>IF($G81="s-curve",$E81+($F81-$E81)*$I$2/(1+EXP($I$3*(COUNT($I$9:AF$9)+$I$4))),TREND($E81:$F81,$E$9:$F$9,AF$9))</f>
        <v>0</v>
      </c>
      <c r="AG81">
        <f>IF($G81="s-curve",$E81+($F81-$E81)*$I$2/(1+EXP($I$3*(COUNT($I$9:AG$9)+$I$4))),TREND($E81:$F81,$E$9:$F$9,AG$9))</f>
        <v>0</v>
      </c>
      <c r="AH81">
        <f>IF($G81="s-curve",$E81+($F81-$E81)*$I$2/(1+EXP($I$3*(COUNT($I$9:AH$9)+$I$4))),TREND($E81:$F81,$E$9:$F$9,AH$9))</f>
        <v>0</v>
      </c>
      <c r="AI81">
        <f>IF($G81="s-curve",$E81+($F81-$E81)*$I$2/(1+EXP($I$3*(COUNT($I$9:AI$9)+$I$4))),TREND($E81:$F81,$E$9:$F$9,AI$9))</f>
        <v>0</v>
      </c>
      <c r="AJ81">
        <f>IF($G81="s-curve",$E81+($F81-$E81)*$I$2/(1+EXP($I$3*(COUNT($I$9:AJ$9)+$I$4))),TREND($E81:$F81,$E$9:$F$9,AJ$9))</f>
        <v>0</v>
      </c>
      <c r="AK81">
        <f>IF($G81="s-curve",$E81+($F81-$E81)*$I$2/(1+EXP($I$3*(COUNT($I$9:AK$9)+$I$4))),TREND($E81:$F81,$E$9:$F$9,AK$9))</f>
        <v>0</v>
      </c>
      <c r="AL81">
        <f>IF($G81="s-curve",$E81+($F81-$E81)*$I$2/(1+EXP($I$3*(COUNT($I$9:AL$9)+$I$4))),TREND($E81:$F81,$E$9:$F$9,AL$9))</f>
        <v>0</v>
      </c>
    </row>
    <row r="82" spans="1:38" x14ac:dyDescent="0.25">
      <c r="C82" t="s">
        <v>3</v>
      </c>
      <c r="E82">
        <v>3</v>
      </c>
      <c r="F82">
        <v>3</v>
      </c>
      <c r="G82" s="7" t="str">
        <f>IF(E82=F82,"n/a",IF(OR(C82="battery electric vehicle",C82="natural gas vehicle",C82="plugin hybrid vehicle"),"s-curve","linear"))</f>
        <v>n/a</v>
      </c>
      <c r="I82" s="22">
        <f t="shared" si="3"/>
        <v>3</v>
      </c>
      <c r="J82">
        <f>IF($G82="s-curve",$E82+($F82-$E82)*$I$2/(1+EXP($I$3*(COUNT($I$9:J$9)+$I$4))),TREND($E82:$F82,$E$9:$F$9,J$9))</f>
        <v>3</v>
      </c>
      <c r="K82">
        <f>IF($G82="s-curve",$E82+($F82-$E82)*$I$2/(1+EXP($I$3*(COUNT($I$9:K$9)+$I$4))),TREND($E82:$F82,$E$9:$F$9,K$9))</f>
        <v>3</v>
      </c>
      <c r="L82">
        <f>IF($G82="s-curve",$E82+($F82-$E82)*$I$2/(1+EXP($I$3*(COUNT($I$9:L$9)+$I$4))),TREND($E82:$F82,$E$9:$F$9,L$9))</f>
        <v>3</v>
      </c>
      <c r="M82">
        <f>IF($G82="s-curve",$E82+($F82-$E82)*$I$2/(1+EXP($I$3*(COUNT($I$9:M$9)+$I$4))),TREND($E82:$F82,$E$9:$F$9,M$9))</f>
        <v>3</v>
      </c>
      <c r="N82">
        <f>IF($G82="s-curve",$E82+($F82-$E82)*$I$2/(1+EXP($I$3*(COUNT($I$9:N$9)+$I$4))),TREND($E82:$F82,$E$9:$F$9,N$9))</f>
        <v>3</v>
      </c>
      <c r="O82">
        <f>IF($G82="s-curve",$E82+($F82-$E82)*$I$2/(1+EXP($I$3*(COUNT($I$9:O$9)+$I$4))),TREND($E82:$F82,$E$9:$F$9,O$9))</f>
        <v>3</v>
      </c>
      <c r="P82">
        <f>IF($G82="s-curve",$E82+($F82-$E82)*$I$2/(1+EXP($I$3*(COUNT($I$9:P$9)+$I$4))),TREND($E82:$F82,$E$9:$F$9,P$9))</f>
        <v>3</v>
      </c>
      <c r="Q82">
        <f>IF($G82="s-curve",$E82+($F82-$E82)*$I$2/(1+EXP($I$3*(COUNT($I$9:Q$9)+$I$4))),TREND($E82:$F82,$E$9:$F$9,Q$9))</f>
        <v>3</v>
      </c>
      <c r="R82">
        <f>IF($G82="s-curve",$E82+($F82-$E82)*$I$2/(1+EXP($I$3*(COUNT($I$9:R$9)+$I$4))),TREND($E82:$F82,$E$9:$F$9,R$9))</f>
        <v>3</v>
      </c>
      <c r="S82">
        <f>IF($G82="s-curve",$E82+($F82-$E82)*$I$2/(1+EXP($I$3*(COUNT($I$9:S$9)+$I$4))),TREND($E82:$F82,$E$9:$F$9,S$9))</f>
        <v>3</v>
      </c>
      <c r="T82">
        <f>IF($G82="s-curve",$E82+($F82-$E82)*$I$2/(1+EXP($I$3*(COUNT($I$9:T$9)+$I$4))),TREND($E82:$F82,$E$9:$F$9,T$9))</f>
        <v>3</v>
      </c>
      <c r="U82">
        <f>IF($G82="s-curve",$E82+($F82-$E82)*$I$2/(1+EXP($I$3*(COUNT($I$9:U$9)+$I$4))),TREND($E82:$F82,$E$9:$F$9,U$9))</f>
        <v>3</v>
      </c>
      <c r="V82">
        <f>IF($G82="s-curve",$E82+($F82-$E82)*$I$2/(1+EXP($I$3*(COUNT($I$9:V$9)+$I$4))),TREND($E82:$F82,$E$9:$F$9,V$9))</f>
        <v>3</v>
      </c>
      <c r="W82">
        <f>IF($G82="s-curve",$E82+($F82-$E82)*$I$2/(1+EXP($I$3*(COUNT($I$9:W$9)+$I$4))),TREND($E82:$F82,$E$9:$F$9,W$9))</f>
        <v>3</v>
      </c>
      <c r="X82">
        <f>IF($G82="s-curve",$E82+($F82-$E82)*$I$2/(1+EXP($I$3*(COUNT($I$9:X$9)+$I$4))),TREND($E82:$F82,$E$9:$F$9,X$9))</f>
        <v>3</v>
      </c>
      <c r="Y82">
        <f>IF($G82="s-curve",$E82+($F82-$E82)*$I$2/(1+EXP($I$3*(COUNT($I$9:Y$9)+$I$4))),TREND($E82:$F82,$E$9:$F$9,Y$9))</f>
        <v>3</v>
      </c>
      <c r="Z82">
        <f>IF($G82="s-curve",$E82+($F82-$E82)*$I$2/(1+EXP($I$3*(COUNT($I$9:Z$9)+$I$4))),TREND($E82:$F82,$E$9:$F$9,Z$9))</f>
        <v>3</v>
      </c>
      <c r="AA82">
        <f>IF($G82="s-curve",$E82+($F82-$E82)*$I$2/(1+EXP($I$3*(COUNT($I$9:AA$9)+$I$4))),TREND($E82:$F82,$E$9:$F$9,AA$9))</f>
        <v>3</v>
      </c>
      <c r="AB82">
        <f>IF($G82="s-curve",$E82+($F82-$E82)*$I$2/(1+EXP($I$3*(COUNT($I$9:AB$9)+$I$4))),TREND($E82:$F82,$E$9:$F$9,AB$9))</f>
        <v>3</v>
      </c>
      <c r="AC82">
        <f>IF($G82="s-curve",$E82+($F82-$E82)*$I$2/(1+EXP($I$3*(COUNT($I$9:AC$9)+$I$4))),TREND($E82:$F82,$E$9:$F$9,AC$9))</f>
        <v>3</v>
      </c>
      <c r="AD82">
        <f>IF($G82="s-curve",$E82+($F82-$E82)*$I$2/(1+EXP($I$3*(COUNT($I$9:AD$9)+$I$4))),TREND($E82:$F82,$E$9:$F$9,AD$9))</f>
        <v>3</v>
      </c>
      <c r="AE82">
        <f>IF($G82="s-curve",$E82+($F82-$E82)*$I$2/(1+EXP($I$3*(COUNT($I$9:AE$9)+$I$4))),TREND($E82:$F82,$E$9:$F$9,AE$9))</f>
        <v>3</v>
      </c>
      <c r="AF82">
        <f>IF($G82="s-curve",$E82+($F82-$E82)*$I$2/(1+EXP($I$3*(COUNT($I$9:AF$9)+$I$4))),TREND($E82:$F82,$E$9:$F$9,AF$9))</f>
        <v>3</v>
      </c>
      <c r="AG82">
        <f>IF($G82="s-curve",$E82+($F82-$E82)*$I$2/(1+EXP($I$3*(COUNT($I$9:AG$9)+$I$4))),TREND($E82:$F82,$E$9:$F$9,AG$9))</f>
        <v>3</v>
      </c>
      <c r="AH82">
        <f>IF($G82="s-curve",$E82+($F82-$E82)*$I$2/(1+EXP($I$3*(COUNT($I$9:AH$9)+$I$4))),TREND($E82:$F82,$E$9:$F$9,AH$9))</f>
        <v>3</v>
      </c>
      <c r="AI82">
        <f>IF($G82="s-curve",$E82+($F82-$E82)*$I$2/(1+EXP($I$3*(COUNT($I$9:AI$9)+$I$4))),TREND($E82:$F82,$E$9:$F$9,AI$9))</f>
        <v>3</v>
      </c>
      <c r="AJ82">
        <f>IF($G82="s-curve",$E82+($F82-$E82)*$I$2/(1+EXP($I$3*(COUNT($I$9:AJ$9)+$I$4))),TREND($E82:$F82,$E$9:$F$9,AJ$9))</f>
        <v>3</v>
      </c>
      <c r="AK82">
        <f>IF($G82="s-curve",$E82+($F82-$E82)*$I$2/(1+EXP($I$3*(COUNT($I$9:AK$9)+$I$4))),TREND($E82:$F82,$E$9:$F$9,AK$9))</f>
        <v>3</v>
      </c>
      <c r="AL82">
        <f>IF($G82="s-curve",$E82+($F82-$E82)*$I$2/(1+EXP($I$3*(COUNT($I$9:AL$9)+$I$4))),TREND($E82:$F82,$E$9:$F$9,AL$9))</f>
        <v>3</v>
      </c>
    </row>
    <row r="83" spans="1:38" x14ac:dyDescent="0.25">
      <c r="C83" t="s">
        <v>4</v>
      </c>
      <c r="E83" s="22">
        <f>'SYVbT-passenger'!E7/SUM('SYVbT-passenger'!7:7)</f>
        <v>0</v>
      </c>
      <c r="F83">
        <v>0</v>
      </c>
      <c r="G83" s="7" t="str">
        <f>IF(E83=F83,"n/a",IF(OR(C83="battery electric vehicle",C83="natural gas vehicle",C83="plugin hybrid vehicle"),"s-curve","linear"))</f>
        <v>n/a</v>
      </c>
      <c r="I83" s="22">
        <f t="shared" si="3"/>
        <v>0</v>
      </c>
      <c r="J83">
        <f>IF($G83="s-curve",$E83+($F83-$E83)*$I$2/(1+EXP($I$3*(COUNT($I$9:J$9)+$I$4))),TREND($E83:$F83,$E$9:$F$9,J$9))</f>
        <v>0</v>
      </c>
      <c r="K83">
        <f>IF($G83="s-curve",$E83+($F83-$E83)*$I$2/(1+EXP($I$3*(COUNT($I$9:K$9)+$I$4))),TREND($E83:$F83,$E$9:$F$9,K$9))</f>
        <v>0</v>
      </c>
      <c r="L83">
        <f>IF($G83="s-curve",$E83+($F83-$E83)*$I$2/(1+EXP($I$3*(COUNT($I$9:L$9)+$I$4))),TREND($E83:$F83,$E$9:$F$9,L$9))</f>
        <v>0</v>
      </c>
      <c r="M83">
        <f>IF($G83="s-curve",$E83+($F83-$E83)*$I$2/(1+EXP($I$3*(COUNT($I$9:M$9)+$I$4))),TREND($E83:$F83,$E$9:$F$9,M$9))</f>
        <v>0</v>
      </c>
      <c r="N83">
        <f>IF($G83="s-curve",$E83+($F83-$E83)*$I$2/(1+EXP($I$3*(COUNT($I$9:N$9)+$I$4))),TREND($E83:$F83,$E$9:$F$9,N$9))</f>
        <v>0</v>
      </c>
      <c r="O83">
        <f>IF($G83="s-curve",$E83+($F83-$E83)*$I$2/(1+EXP($I$3*(COUNT($I$9:O$9)+$I$4))),TREND($E83:$F83,$E$9:$F$9,O$9))</f>
        <v>0</v>
      </c>
      <c r="P83">
        <f>IF($G83="s-curve",$E83+($F83-$E83)*$I$2/(1+EXP($I$3*(COUNT($I$9:P$9)+$I$4))),TREND($E83:$F83,$E$9:$F$9,P$9))</f>
        <v>0</v>
      </c>
      <c r="Q83">
        <f>IF($G83="s-curve",$E83+($F83-$E83)*$I$2/(1+EXP($I$3*(COUNT($I$9:Q$9)+$I$4))),TREND($E83:$F83,$E$9:$F$9,Q$9))</f>
        <v>0</v>
      </c>
      <c r="R83">
        <f>IF($G83="s-curve",$E83+($F83-$E83)*$I$2/(1+EXP($I$3*(COUNT($I$9:R$9)+$I$4))),TREND($E83:$F83,$E$9:$F$9,R$9))</f>
        <v>0</v>
      </c>
      <c r="S83">
        <f>IF($G83="s-curve",$E83+($F83-$E83)*$I$2/(1+EXP($I$3*(COUNT($I$9:S$9)+$I$4))),TREND($E83:$F83,$E$9:$F$9,S$9))</f>
        <v>0</v>
      </c>
      <c r="T83">
        <f>IF($G83="s-curve",$E83+($F83-$E83)*$I$2/(1+EXP($I$3*(COUNT($I$9:T$9)+$I$4))),TREND($E83:$F83,$E$9:$F$9,T$9))</f>
        <v>0</v>
      </c>
      <c r="U83">
        <f>IF($G83="s-curve",$E83+($F83-$E83)*$I$2/(1+EXP($I$3*(COUNT($I$9:U$9)+$I$4))),TREND($E83:$F83,$E$9:$F$9,U$9))</f>
        <v>0</v>
      </c>
      <c r="V83">
        <f>IF($G83="s-curve",$E83+($F83-$E83)*$I$2/(1+EXP($I$3*(COUNT($I$9:V$9)+$I$4))),TREND($E83:$F83,$E$9:$F$9,V$9))</f>
        <v>0</v>
      </c>
      <c r="W83">
        <f>IF($G83="s-curve",$E83+($F83-$E83)*$I$2/(1+EXP($I$3*(COUNT($I$9:W$9)+$I$4))),TREND($E83:$F83,$E$9:$F$9,W$9))</f>
        <v>0</v>
      </c>
      <c r="X83">
        <f>IF($G83="s-curve",$E83+($F83-$E83)*$I$2/(1+EXP($I$3*(COUNT($I$9:X$9)+$I$4))),TREND($E83:$F83,$E$9:$F$9,X$9))</f>
        <v>0</v>
      </c>
      <c r="Y83">
        <f>IF($G83="s-curve",$E83+($F83-$E83)*$I$2/(1+EXP($I$3*(COUNT($I$9:Y$9)+$I$4))),TREND($E83:$F83,$E$9:$F$9,Y$9))</f>
        <v>0</v>
      </c>
      <c r="Z83">
        <f>IF($G83="s-curve",$E83+($F83-$E83)*$I$2/(1+EXP($I$3*(COUNT($I$9:Z$9)+$I$4))),TREND($E83:$F83,$E$9:$F$9,Z$9))</f>
        <v>0</v>
      </c>
      <c r="AA83">
        <f>IF($G83="s-curve",$E83+($F83-$E83)*$I$2/(1+EXP($I$3*(COUNT($I$9:AA$9)+$I$4))),TREND($E83:$F83,$E$9:$F$9,AA$9))</f>
        <v>0</v>
      </c>
      <c r="AB83">
        <f>IF($G83="s-curve",$E83+($F83-$E83)*$I$2/(1+EXP($I$3*(COUNT($I$9:AB$9)+$I$4))),TREND($E83:$F83,$E$9:$F$9,AB$9))</f>
        <v>0</v>
      </c>
      <c r="AC83">
        <f>IF($G83="s-curve",$E83+($F83-$E83)*$I$2/(1+EXP($I$3*(COUNT($I$9:AC$9)+$I$4))),TREND($E83:$F83,$E$9:$F$9,AC$9))</f>
        <v>0</v>
      </c>
      <c r="AD83">
        <f>IF($G83="s-curve",$E83+($F83-$E83)*$I$2/(1+EXP($I$3*(COUNT($I$9:AD$9)+$I$4))),TREND($E83:$F83,$E$9:$F$9,AD$9))</f>
        <v>0</v>
      </c>
      <c r="AE83">
        <f>IF($G83="s-curve",$E83+($F83-$E83)*$I$2/(1+EXP($I$3*(COUNT($I$9:AE$9)+$I$4))),TREND($E83:$F83,$E$9:$F$9,AE$9))</f>
        <v>0</v>
      </c>
      <c r="AF83">
        <f>IF($G83="s-curve",$E83+($F83-$E83)*$I$2/(1+EXP($I$3*(COUNT($I$9:AF$9)+$I$4))),TREND($E83:$F83,$E$9:$F$9,AF$9))</f>
        <v>0</v>
      </c>
      <c r="AG83">
        <f>IF($G83="s-curve",$E83+($F83-$E83)*$I$2/(1+EXP($I$3*(COUNT($I$9:AG$9)+$I$4))),TREND($E83:$F83,$E$9:$F$9,AG$9))</f>
        <v>0</v>
      </c>
      <c r="AH83">
        <f>IF($G83="s-curve",$E83+($F83-$E83)*$I$2/(1+EXP($I$3*(COUNT($I$9:AH$9)+$I$4))),TREND($E83:$F83,$E$9:$F$9,AH$9))</f>
        <v>0</v>
      </c>
      <c r="AI83">
        <f>IF($G83="s-curve",$E83+($F83-$E83)*$I$2/(1+EXP($I$3*(COUNT($I$9:AI$9)+$I$4))),TREND($E83:$F83,$E$9:$F$9,AI$9))</f>
        <v>0</v>
      </c>
      <c r="AJ83">
        <f>IF($G83="s-curve",$E83+($F83-$E83)*$I$2/(1+EXP($I$3*(COUNT($I$9:AJ$9)+$I$4))),TREND($E83:$F83,$E$9:$F$9,AJ$9))</f>
        <v>0</v>
      </c>
      <c r="AK83">
        <f>IF($G83="s-curve",$E83+($F83-$E83)*$I$2/(1+EXP($I$3*(COUNT($I$9:AK$9)+$I$4))),TREND($E83:$F83,$E$9:$F$9,AK$9))</f>
        <v>0</v>
      </c>
      <c r="AL83">
        <f>IF($G83="s-curve",$E83+($F83-$E83)*$I$2/(1+EXP($I$3*(COUNT($I$9:AL$9)+$I$4))),TREND($E83:$F83,$E$9:$F$9,AL$9))</f>
        <v>0</v>
      </c>
    </row>
    <row r="84" spans="1:38" x14ac:dyDescent="0.25">
      <c r="C84" t="s">
        <v>5</v>
      </c>
      <c r="E84" s="22">
        <f>'SYVbT-passenger'!F7/SUM('SYVbT-passenger'!7:7)</f>
        <v>0</v>
      </c>
      <c r="F84">
        <v>0</v>
      </c>
      <c r="G84" s="7" t="str">
        <f>IF(E84=F84,"n/a",IF(OR(C84="battery electric vehicle",C84="natural gas vehicle",C84="plugin hybrid vehicle"),"s-curve","linear"))</f>
        <v>n/a</v>
      </c>
      <c r="I84" s="22">
        <f t="shared" si="3"/>
        <v>0</v>
      </c>
      <c r="J84">
        <f>IF($G84="s-curve",$E84+($F84-$E84)*$I$2/(1+EXP($I$3*(COUNT($I$9:J$9)+$I$4))),TREND($E84:$F84,$E$9:$F$9,J$9))</f>
        <v>0</v>
      </c>
      <c r="K84">
        <f>IF($G84="s-curve",$E84+($F84-$E84)*$I$2/(1+EXP($I$3*(COUNT($I$9:K$9)+$I$4))),TREND($E84:$F84,$E$9:$F$9,K$9))</f>
        <v>0</v>
      </c>
      <c r="L84">
        <f>IF($G84="s-curve",$E84+($F84-$E84)*$I$2/(1+EXP($I$3*(COUNT($I$9:L$9)+$I$4))),TREND($E84:$F84,$E$9:$F$9,L$9))</f>
        <v>0</v>
      </c>
      <c r="M84">
        <f>IF($G84="s-curve",$E84+($F84-$E84)*$I$2/(1+EXP($I$3*(COUNT($I$9:M$9)+$I$4))),TREND($E84:$F84,$E$9:$F$9,M$9))</f>
        <v>0</v>
      </c>
      <c r="N84">
        <f>IF($G84="s-curve",$E84+($F84-$E84)*$I$2/(1+EXP($I$3*(COUNT($I$9:N$9)+$I$4))),TREND($E84:$F84,$E$9:$F$9,N$9))</f>
        <v>0</v>
      </c>
      <c r="O84">
        <f>IF($G84="s-curve",$E84+($F84-$E84)*$I$2/(1+EXP($I$3*(COUNT($I$9:O$9)+$I$4))),TREND($E84:$F84,$E$9:$F$9,O$9))</f>
        <v>0</v>
      </c>
      <c r="P84">
        <f>IF($G84="s-curve",$E84+($F84-$E84)*$I$2/(1+EXP($I$3*(COUNT($I$9:P$9)+$I$4))),TREND($E84:$F84,$E$9:$F$9,P$9))</f>
        <v>0</v>
      </c>
      <c r="Q84">
        <f>IF($G84="s-curve",$E84+($F84-$E84)*$I$2/(1+EXP($I$3*(COUNT($I$9:Q$9)+$I$4))),TREND($E84:$F84,$E$9:$F$9,Q$9))</f>
        <v>0</v>
      </c>
      <c r="R84">
        <f>IF($G84="s-curve",$E84+($F84-$E84)*$I$2/(1+EXP($I$3*(COUNT($I$9:R$9)+$I$4))),TREND($E84:$F84,$E$9:$F$9,R$9))</f>
        <v>0</v>
      </c>
      <c r="S84">
        <f>IF($G84="s-curve",$E84+($F84-$E84)*$I$2/(1+EXP($I$3*(COUNT($I$9:S$9)+$I$4))),TREND($E84:$F84,$E$9:$F$9,S$9))</f>
        <v>0</v>
      </c>
      <c r="T84">
        <f>IF($G84="s-curve",$E84+($F84-$E84)*$I$2/(1+EXP($I$3*(COUNT($I$9:T$9)+$I$4))),TREND($E84:$F84,$E$9:$F$9,T$9))</f>
        <v>0</v>
      </c>
      <c r="U84">
        <f>IF($G84="s-curve",$E84+($F84-$E84)*$I$2/(1+EXP($I$3*(COUNT($I$9:U$9)+$I$4))),TREND($E84:$F84,$E$9:$F$9,U$9))</f>
        <v>0</v>
      </c>
      <c r="V84">
        <f>IF($G84="s-curve",$E84+($F84-$E84)*$I$2/(1+EXP($I$3*(COUNT($I$9:V$9)+$I$4))),TREND($E84:$F84,$E$9:$F$9,V$9))</f>
        <v>0</v>
      </c>
      <c r="W84">
        <f>IF($G84="s-curve",$E84+($F84-$E84)*$I$2/(1+EXP($I$3*(COUNT($I$9:W$9)+$I$4))),TREND($E84:$F84,$E$9:$F$9,W$9))</f>
        <v>0</v>
      </c>
      <c r="X84">
        <f>IF($G84="s-curve",$E84+($F84-$E84)*$I$2/(1+EXP($I$3*(COUNT($I$9:X$9)+$I$4))),TREND($E84:$F84,$E$9:$F$9,X$9))</f>
        <v>0</v>
      </c>
      <c r="Y84">
        <f>IF($G84="s-curve",$E84+($F84-$E84)*$I$2/(1+EXP($I$3*(COUNT($I$9:Y$9)+$I$4))),TREND($E84:$F84,$E$9:$F$9,Y$9))</f>
        <v>0</v>
      </c>
      <c r="Z84">
        <f>IF($G84="s-curve",$E84+($F84-$E84)*$I$2/(1+EXP($I$3*(COUNT($I$9:Z$9)+$I$4))),TREND($E84:$F84,$E$9:$F$9,Z$9))</f>
        <v>0</v>
      </c>
      <c r="AA84">
        <f>IF($G84="s-curve",$E84+($F84-$E84)*$I$2/(1+EXP($I$3*(COUNT($I$9:AA$9)+$I$4))),TREND($E84:$F84,$E$9:$F$9,AA$9))</f>
        <v>0</v>
      </c>
      <c r="AB84">
        <f>IF($G84="s-curve",$E84+($F84-$E84)*$I$2/(1+EXP($I$3*(COUNT($I$9:AB$9)+$I$4))),TREND($E84:$F84,$E$9:$F$9,AB$9))</f>
        <v>0</v>
      </c>
      <c r="AC84">
        <f>IF($G84="s-curve",$E84+($F84-$E84)*$I$2/(1+EXP($I$3*(COUNT($I$9:AC$9)+$I$4))),TREND($E84:$F84,$E$9:$F$9,AC$9))</f>
        <v>0</v>
      </c>
      <c r="AD84">
        <f>IF($G84="s-curve",$E84+($F84-$E84)*$I$2/(1+EXP($I$3*(COUNT($I$9:AD$9)+$I$4))),TREND($E84:$F84,$E$9:$F$9,AD$9))</f>
        <v>0</v>
      </c>
      <c r="AE84">
        <f>IF($G84="s-curve",$E84+($F84-$E84)*$I$2/(1+EXP($I$3*(COUNT($I$9:AE$9)+$I$4))),TREND($E84:$F84,$E$9:$F$9,AE$9))</f>
        <v>0</v>
      </c>
      <c r="AF84">
        <f>IF($G84="s-curve",$E84+($F84-$E84)*$I$2/(1+EXP($I$3*(COUNT($I$9:AF$9)+$I$4))),TREND($E84:$F84,$E$9:$F$9,AF$9))</f>
        <v>0</v>
      </c>
      <c r="AG84">
        <f>IF($G84="s-curve",$E84+($F84-$E84)*$I$2/(1+EXP($I$3*(COUNT($I$9:AG$9)+$I$4))),TREND($E84:$F84,$E$9:$F$9,AG$9))</f>
        <v>0</v>
      </c>
      <c r="AH84">
        <f>IF($G84="s-curve",$E84+($F84-$E84)*$I$2/(1+EXP($I$3*(COUNT($I$9:AH$9)+$I$4))),TREND($E84:$F84,$E$9:$F$9,AH$9))</f>
        <v>0</v>
      </c>
      <c r="AI84">
        <f>IF($G84="s-curve",$E84+($F84-$E84)*$I$2/(1+EXP($I$3*(COUNT($I$9:AI$9)+$I$4))),TREND($E84:$F84,$E$9:$F$9,AI$9))</f>
        <v>0</v>
      </c>
      <c r="AJ84">
        <f>IF($G84="s-curve",$E84+($F84-$E84)*$I$2/(1+EXP($I$3*(COUNT($I$9:AJ$9)+$I$4))),TREND($E84:$F84,$E$9:$F$9,AJ$9))</f>
        <v>0</v>
      </c>
      <c r="AK84">
        <f>IF($G84="s-curve",$E84+($F84-$E84)*$I$2/(1+EXP($I$3*(COUNT($I$9:AK$9)+$I$4))),TREND($E84:$F84,$E$9:$F$9,AK$9))</f>
        <v>0</v>
      </c>
      <c r="AL84">
        <f>IF($G84="s-curve",$E84+($F84-$E84)*$I$2/(1+EXP($I$3*(COUNT($I$9:AL$9)+$I$4))),TREND($E84:$F84,$E$9:$F$9,AL$9))</f>
        <v>0</v>
      </c>
    </row>
    <row r="85" spans="1:38" x14ac:dyDescent="0.25">
      <c r="C85" t="s">
        <v>124</v>
      </c>
      <c r="E85" s="22">
        <f>'SYVbT-passenger'!G7/SUM('SYVbT-passenger'!7:7)</f>
        <v>0</v>
      </c>
      <c r="F85">
        <v>0</v>
      </c>
      <c r="G85" s="7" t="str">
        <f>IF(E85=F85,"n/a",IF(OR(C85="battery electric vehicle",C85="natural gas vehicle",C85="plugin hybrid vehicle",C85="hydrogen vehicle"),"s-curve","linear"))</f>
        <v>n/a</v>
      </c>
      <c r="I85" s="22">
        <f t="shared" si="3"/>
        <v>0</v>
      </c>
      <c r="J85">
        <f>IF($G85="s-curve",$E85+($F85-$E85)*$I$2/(1+EXP($I$3*(COUNT($I$9:J$9)+$I$4))),TREND($E85:$F85,$E$9:$F$9,J$9))</f>
        <v>0</v>
      </c>
      <c r="K85">
        <f>IF($G85="s-curve",$E85+($F85-$E85)*$I$2/(1+EXP($I$3*(COUNT($I$9:K$9)+$I$4))),TREND($E85:$F85,$E$9:$F$9,K$9))</f>
        <v>0</v>
      </c>
      <c r="L85">
        <f>IF($G85="s-curve",$E85+($F85-$E85)*$I$2/(1+EXP($I$3*(COUNT($I$9:L$9)+$I$4))),TREND($E85:$F85,$E$9:$F$9,L$9))</f>
        <v>0</v>
      </c>
      <c r="M85">
        <f>IF($G85="s-curve",$E85+($F85-$E85)*$I$2/(1+EXP($I$3*(COUNT($I$9:M$9)+$I$4))),TREND($E85:$F85,$E$9:$F$9,M$9))</f>
        <v>0</v>
      </c>
      <c r="N85">
        <f>IF($G85="s-curve",$E85+($F85-$E85)*$I$2/(1+EXP($I$3*(COUNT($I$9:N$9)+$I$4))),TREND($E85:$F85,$E$9:$F$9,N$9))</f>
        <v>0</v>
      </c>
      <c r="O85">
        <f>IF($G85="s-curve",$E85+($F85-$E85)*$I$2/(1+EXP($I$3*(COUNT($I$9:O$9)+$I$4))),TREND($E85:$F85,$E$9:$F$9,O$9))</f>
        <v>0</v>
      </c>
      <c r="P85">
        <f>IF($G85="s-curve",$E85+($F85-$E85)*$I$2/(1+EXP($I$3*(COUNT($I$9:P$9)+$I$4))),TREND($E85:$F85,$E$9:$F$9,P$9))</f>
        <v>0</v>
      </c>
      <c r="Q85">
        <f>IF($G85="s-curve",$E85+($F85-$E85)*$I$2/(1+EXP($I$3*(COUNT($I$9:Q$9)+$I$4))),TREND($E85:$F85,$E$9:$F$9,Q$9))</f>
        <v>0</v>
      </c>
      <c r="R85">
        <f>IF($G85="s-curve",$E85+($F85-$E85)*$I$2/(1+EXP($I$3*(COUNT($I$9:R$9)+$I$4))),TREND($E85:$F85,$E$9:$F$9,R$9))</f>
        <v>0</v>
      </c>
      <c r="S85">
        <f>IF($G85="s-curve",$E85+($F85-$E85)*$I$2/(1+EXP($I$3*(COUNT($I$9:S$9)+$I$4))),TREND($E85:$F85,$E$9:$F$9,S$9))</f>
        <v>0</v>
      </c>
      <c r="T85">
        <f>IF($G85="s-curve",$E85+($F85-$E85)*$I$2/(1+EXP($I$3*(COUNT($I$9:T$9)+$I$4))),TREND($E85:$F85,$E$9:$F$9,T$9))</f>
        <v>0</v>
      </c>
      <c r="U85">
        <f>IF($G85="s-curve",$E85+($F85-$E85)*$I$2/(1+EXP($I$3*(COUNT($I$9:U$9)+$I$4))),TREND($E85:$F85,$E$9:$F$9,U$9))</f>
        <v>0</v>
      </c>
      <c r="V85">
        <f>IF($G85="s-curve",$E85+($F85-$E85)*$I$2/(1+EXP($I$3*(COUNT($I$9:V$9)+$I$4))),TREND($E85:$F85,$E$9:$F$9,V$9))</f>
        <v>0</v>
      </c>
      <c r="W85">
        <f>IF($G85="s-curve",$E85+($F85-$E85)*$I$2/(1+EXP($I$3*(COUNT($I$9:W$9)+$I$4))),TREND($E85:$F85,$E$9:$F$9,W$9))</f>
        <v>0</v>
      </c>
      <c r="X85">
        <f>IF($G85="s-curve",$E85+($F85-$E85)*$I$2/(1+EXP($I$3*(COUNT($I$9:X$9)+$I$4))),TREND($E85:$F85,$E$9:$F$9,X$9))</f>
        <v>0</v>
      </c>
      <c r="Y85">
        <f>IF($G85="s-curve",$E85+($F85-$E85)*$I$2/(1+EXP($I$3*(COUNT($I$9:Y$9)+$I$4))),TREND($E85:$F85,$E$9:$F$9,Y$9))</f>
        <v>0</v>
      </c>
      <c r="Z85">
        <f>IF($G85="s-curve",$E85+($F85-$E85)*$I$2/(1+EXP($I$3*(COUNT($I$9:Z$9)+$I$4))),TREND($E85:$F85,$E$9:$F$9,Z$9))</f>
        <v>0</v>
      </c>
      <c r="AA85">
        <f>IF($G85="s-curve",$E85+($F85-$E85)*$I$2/(1+EXP($I$3*(COUNT($I$9:AA$9)+$I$4))),TREND($E85:$F85,$E$9:$F$9,AA$9))</f>
        <v>0</v>
      </c>
      <c r="AB85">
        <f>IF($G85="s-curve",$E85+($F85-$E85)*$I$2/(1+EXP($I$3*(COUNT($I$9:AB$9)+$I$4))),TREND($E85:$F85,$E$9:$F$9,AB$9))</f>
        <v>0</v>
      </c>
      <c r="AC85">
        <f>IF($G85="s-curve",$E85+($F85-$E85)*$I$2/(1+EXP($I$3*(COUNT($I$9:AC$9)+$I$4))),TREND($E85:$F85,$E$9:$F$9,AC$9))</f>
        <v>0</v>
      </c>
      <c r="AD85">
        <f>IF($G85="s-curve",$E85+($F85-$E85)*$I$2/(1+EXP($I$3*(COUNT($I$9:AD$9)+$I$4))),TREND($E85:$F85,$E$9:$F$9,AD$9))</f>
        <v>0</v>
      </c>
      <c r="AE85">
        <f>IF($G85="s-curve",$E85+($F85-$E85)*$I$2/(1+EXP($I$3*(COUNT($I$9:AE$9)+$I$4))),TREND($E85:$F85,$E$9:$F$9,AE$9))</f>
        <v>0</v>
      </c>
      <c r="AF85">
        <f>IF($G85="s-curve",$E85+($F85-$E85)*$I$2/(1+EXP($I$3*(COUNT($I$9:AF$9)+$I$4))),TREND($E85:$F85,$E$9:$F$9,AF$9))</f>
        <v>0</v>
      </c>
      <c r="AG85">
        <f>IF($G85="s-curve",$E85+($F85-$E85)*$I$2/(1+EXP($I$3*(COUNT($I$9:AG$9)+$I$4))),TREND($E85:$F85,$E$9:$F$9,AG$9))</f>
        <v>0</v>
      </c>
      <c r="AH85">
        <f>IF($G85="s-curve",$E85+($F85-$E85)*$I$2/(1+EXP($I$3*(COUNT($I$9:AH$9)+$I$4))),TREND($E85:$F85,$E$9:$F$9,AH$9))</f>
        <v>0</v>
      </c>
      <c r="AI85">
        <f>IF($G85="s-curve",$E85+($F85-$E85)*$I$2/(1+EXP($I$3*(COUNT($I$9:AI$9)+$I$4))),TREND($E85:$F85,$E$9:$F$9,AI$9))</f>
        <v>0</v>
      </c>
      <c r="AJ85">
        <f>IF($G85="s-curve",$E85+($F85-$E85)*$I$2/(1+EXP($I$3*(COUNT($I$9:AJ$9)+$I$4))),TREND($E85:$F85,$E$9:$F$9,AJ$9))</f>
        <v>0</v>
      </c>
      <c r="AK85">
        <f>IF($G85="s-curve",$E85+($F85-$E85)*$I$2/(1+EXP($I$3*(COUNT($I$9:AK$9)+$I$4))),TREND($E85:$F85,$E$9:$F$9,AK$9))</f>
        <v>0</v>
      </c>
      <c r="AL85">
        <f>IF($G85="s-curve",$E85+($F85-$E85)*$I$2/(1+EXP($I$3*(COUNT($I$9:AL$9)+$I$4))),TREND($E85:$F85,$E$9:$F$9,AL$9))</f>
        <v>0</v>
      </c>
    </row>
    <row r="86" spans="1:38" ht="15.75" thickBot="1" x14ac:dyDescent="0.3">
      <c r="A86" s="23"/>
      <c r="B86" s="23"/>
      <c r="C86" s="23" t="s">
        <v>125</v>
      </c>
      <c r="D86" s="23"/>
      <c r="E86" s="26">
        <f>'SYVbT-passenger'!H7/SUM('SYVbT-passenger'!7:7)</f>
        <v>0</v>
      </c>
      <c r="F86" s="23">
        <v>0</v>
      </c>
      <c r="G86" s="8" t="str">
        <f>IF(E86=F86,"n/a",IF(OR(C86="battery electric vehicle",C86="natural gas vehicle",C86="plugin hybrid vehicle",C86="hydrogen vehicle"),"s-curve","linear"))</f>
        <v>n/a</v>
      </c>
      <c r="I86" s="22">
        <f t="shared" si="3"/>
        <v>0</v>
      </c>
      <c r="J86">
        <f>IF($G86="s-curve",$E86+($F86-$E86)*$I$2/(1+EXP($I$3*(COUNT($I$9:J$9)+$I$4))),TREND($E86:$F86,$E$9:$F$9,J$9))</f>
        <v>0</v>
      </c>
      <c r="K86">
        <f>IF($G86="s-curve",$E86+($F86-$E86)*$I$2/(1+EXP($I$3*(COUNT($I$9:K$9)+$I$4))),TREND($E86:$F86,$E$9:$F$9,K$9))</f>
        <v>0</v>
      </c>
      <c r="L86">
        <f>IF($G86="s-curve",$E86+($F86-$E86)*$I$2/(1+EXP($I$3*(COUNT($I$9:L$9)+$I$4))),TREND($E86:$F86,$E$9:$F$9,L$9))</f>
        <v>0</v>
      </c>
      <c r="M86">
        <f>IF($G86="s-curve",$E86+($F86-$E86)*$I$2/(1+EXP($I$3*(COUNT($I$9:M$9)+$I$4))),TREND($E86:$F86,$E$9:$F$9,M$9))</f>
        <v>0</v>
      </c>
      <c r="N86">
        <f>IF($G86="s-curve",$E86+($F86-$E86)*$I$2/(1+EXP($I$3*(COUNT($I$9:N$9)+$I$4))),TREND($E86:$F86,$E$9:$F$9,N$9))</f>
        <v>0</v>
      </c>
      <c r="O86">
        <f>IF($G86="s-curve",$E86+($F86-$E86)*$I$2/(1+EXP($I$3*(COUNT($I$9:O$9)+$I$4))),TREND($E86:$F86,$E$9:$F$9,O$9))</f>
        <v>0</v>
      </c>
      <c r="P86">
        <f>IF($G86="s-curve",$E86+($F86-$E86)*$I$2/(1+EXP($I$3*(COUNT($I$9:P$9)+$I$4))),TREND($E86:$F86,$E$9:$F$9,P$9))</f>
        <v>0</v>
      </c>
      <c r="Q86">
        <f>IF($G86="s-curve",$E86+($F86-$E86)*$I$2/(1+EXP($I$3*(COUNT($I$9:Q$9)+$I$4))),TREND($E86:$F86,$E$9:$F$9,Q$9))</f>
        <v>0</v>
      </c>
      <c r="R86">
        <f>IF($G86="s-curve",$E86+($F86-$E86)*$I$2/(1+EXP($I$3*(COUNT($I$9:R$9)+$I$4))),TREND($E86:$F86,$E$9:$F$9,R$9))</f>
        <v>0</v>
      </c>
      <c r="S86">
        <f>IF($G86="s-curve",$E86+($F86-$E86)*$I$2/(1+EXP($I$3*(COUNT($I$9:S$9)+$I$4))),TREND($E86:$F86,$E$9:$F$9,S$9))</f>
        <v>0</v>
      </c>
      <c r="T86">
        <f>IF($G86="s-curve",$E86+($F86-$E86)*$I$2/(1+EXP($I$3*(COUNT($I$9:T$9)+$I$4))),TREND($E86:$F86,$E$9:$F$9,T$9))</f>
        <v>0</v>
      </c>
      <c r="U86">
        <f>IF($G86="s-curve",$E86+($F86-$E86)*$I$2/(1+EXP($I$3*(COUNT($I$9:U$9)+$I$4))),TREND($E86:$F86,$E$9:$F$9,U$9))</f>
        <v>0</v>
      </c>
      <c r="V86">
        <f>IF($G86="s-curve",$E86+($F86-$E86)*$I$2/(1+EXP($I$3*(COUNT($I$9:V$9)+$I$4))),TREND($E86:$F86,$E$9:$F$9,V$9))</f>
        <v>0</v>
      </c>
      <c r="W86">
        <f>IF($G86="s-curve",$E86+($F86-$E86)*$I$2/(1+EXP($I$3*(COUNT($I$9:W$9)+$I$4))),TREND($E86:$F86,$E$9:$F$9,W$9))</f>
        <v>0</v>
      </c>
      <c r="X86">
        <f>IF($G86="s-curve",$E86+($F86-$E86)*$I$2/(1+EXP($I$3*(COUNT($I$9:X$9)+$I$4))),TREND($E86:$F86,$E$9:$F$9,X$9))</f>
        <v>0</v>
      </c>
      <c r="Y86">
        <f>IF($G86="s-curve",$E86+($F86-$E86)*$I$2/(1+EXP($I$3*(COUNT($I$9:Y$9)+$I$4))),TREND($E86:$F86,$E$9:$F$9,Y$9))</f>
        <v>0</v>
      </c>
      <c r="Z86">
        <f>IF($G86="s-curve",$E86+($F86-$E86)*$I$2/(1+EXP($I$3*(COUNT($I$9:Z$9)+$I$4))),TREND($E86:$F86,$E$9:$F$9,Z$9))</f>
        <v>0</v>
      </c>
      <c r="AA86">
        <f>IF($G86="s-curve",$E86+($F86-$E86)*$I$2/(1+EXP($I$3*(COUNT($I$9:AA$9)+$I$4))),TREND($E86:$F86,$E$9:$F$9,AA$9))</f>
        <v>0</v>
      </c>
      <c r="AB86">
        <f>IF($G86="s-curve",$E86+($F86-$E86)*$I$2/(1+EXP($I$3*(COUNT($I$9:AB$9)+$I$4))),TREND($E86:$F86,$E$9:$F$9,AB$9))</f>
        <v>0</v>
      </c>
      <c r="AC86">
        <f>IF($G86="s-curve",$E86+($F86-$E86)*$I$2/(1+EXP($I$3*(COUNT($I$9:AC$9)+$I$4))),TREND($E86:$F86,$E$9:$F$9,AC$9))</f>
        <v>0</v>
      </c>
      <c r="AD86">
        <f>IF($G86="s-curve",$E86+($F86-$E86)*$I$2/(1+EXP($I$3*(COUNT($I$9:AD$9)+$I$4))),TREND($E86:$F86,$E$9:$F$9,AD$9))</f>
        <v>0</v>
      </c>
      <c r="AE86">
        <f>IF($G86="s-curve",$E86+($F86-$E86)*$I$2/(1+EXP($I$3*(COUNT($I$9:AE$9)+$I$4))),TREND($E86:$F86,$E$9:$F$9,AE$9))</f>
        <v>0</v>
      </c>
      <c r="AF86">
        <f>IF($G86="s-curve",$E86+($F86-$E86)*$I$2/(1+EXP($I$3*(COUNT($I$9:AF$9)+$I$4))),TREND($E86:$F86,$E$9:$F$9,AF$9))</f>
        <v>0</v>
      </c>
      <c r="AG86">
        <f>IF($G86="s-curve",$E86+($F86-$E86)*$I$2/(1+EXP($I$3*(COUNT($I$9:AG$9)+$I$4))),TREND($E86:$F86,$E$9:$F$9,AG$9))</f>
        <v>0</v>
      </c>
      <c r="AH86">
        <f>IF($G86="s-curve",$E86+($F86-$E86)*$I$2/(1+EXP($I$3*(COUNT($I$9:AH$9)+$I$4))),TREND($E86:$F86,$E$9:$F$9,AH$9))</f>
        <v>0</v>
      </c>
      <c r="AI86">
        <f>IF($G86="s-curve",$E86+($F86-$E86)*$I$2/(1+EXP($I$3*(COUNT($I$9:AI$9)+$I$4))),TREND($E86:$F86,$E$9:$F$9,AI$9))</f>
        <v>0</v>
      </c>
      <c r="AJ86">
        <f>IF($G86="s-curve",$E86+($F86-$E86)*$I$2/(1+EXP($I$3*(COUNT($I$9:AJ$9)+$I$4))),TREND($E86:$F86,$E$9:$F$9,AJ$9))</f>
        <v>0</v>
      </c>
      <c r="AK86">
        <f>IF($G86="s-curve",$E86+($F86-$E86)*$I$2/(1+EXP($I$3*(COUNT($I$9:AK$9)+$I$4))),TREND($E86:$F86,$E$9:$F$9,AK$9))</f>
        <v>0</v>
      </c>
      <c r="AL86">
        <f>IF($G86="s-curve",$E86+($F86-$E86)*$I$2/(1+EXP($I$3*(COUNT($I$9:AL$9)+$I$4))),TREND($E86:$F86,$E$9:$F$9,AL$9))</f>
        <v>0</v>
      </c>
    </row>
    <row r="87" spans="1:38" x14ac:dyDescent="0.25">
      <c r="A87" t="s">
        <v>17</v>
      </c>
      <c r="B87" t="s">
        <v>18</v>
      </c>
      <c r="C87" t="s">
        <v>1</v>
      </c>
      <c r="E87">
        <v>0</v>
      </c>
      <c r="F87">
        <v>0</v>
      </c>
      <c r="G87" s="7" t="str">
        <f>IF(E87=F87,"n/a",IF(OR(C87="battery electric vehicle",C87="natural gas vehicle",C87="plugin hybrid vehicle"),"s-curve","linear"))</f>
        <v>n/a</v>
      </c>
      <c r="I87" s="22">
        <f t="shared" si="3"/>
        <v>0</v>
      </c>
      <c r="J87">
        <f>IF($G87="s-curve",$E87+($F87-$E87)*$I$2/(1+EXP($I$3*(COUNT($I$9:J$9)+$I$4))),TREND($E87:$F87,$E$9:$F$9,J$9))</f>
        <v>0</v>
      </c>
      <c r="K87">
        <f>IF($G87="s-curve",$E87+($F87-$E87)*$I$2/(1+EXP($I$3*(COUNT($I$9:K$9)+$I$4))),TREND($E87:$F87,$E$9:$F$9,K$9))</f>
        <v>0</v>
      </c>
      <c r="L87">
        <f>IF($G87="s-curve",$E87+($F87-$E87)*$I$2/(1+EXP($I$3*(COUNT($I$9:L$9)+$I$4))),TREND($E87:$F87,$E$9:$F$9,L$9))</f>
        <v>0</v>
      </c>
      <c r="M87">
        <f>IF($G87="s-curve",$E87+($F87-$E87)*$I$2/(1+EXP($I$3*(COUNT($I$9:M$9)+$I$4))),TREND($E87:$F87,$E$9:$F$9,M$9))</f>
        <v>0</v>
      </c>
      <c r="N87">
        <f>IF($G87="s-curve",$E87+($F87-$E87)*$I$2/(1+EXP($I$3*(COUNT($I$9:N$9)+$I$4))),TREND($E87:$F87,$E$9:$F$9,N$9))</f>
        <v>0</v>
      </c>
      <c r="O87">
        <f>IF($G87="s-curve",$E87+($F87-$E87)*$I$2/(1+EXP($I$3*(COUNT($I$9:O$9)+$I$4))),TREND($E87:$F87,$E$9:$F$9,O$9))</f>
        <v>0</v>
      </c>
      <c r="P87">
        <f>IF($G87="s-curve",$E87+($F87-$E87)*$I$2/(1+EXP($I$3*(COUNT($I$9:P$9)+$I$4))),TREND($E87:$F87,$E$9:$F$9,P$9))</f>
        <v>0</v>
      </c>
      <c r="Q87">
        <f>IF($G87="s-curve",$E87+($F87-$E87)*$I$2/(1+EXP($I$3*(COUNT($I$9:Q$9)+$I$4))),TREND($E87:$F87,$E$9:$F$9,Q$9))</f>
        <v>0</v>
      </c>
      <c r="R87">
        <f>IF($G87="s-curve",$E87+($F87-$E87)*$I$2/(1+EXP($I$3*(COUNT($I$9:R$9)+$I$4))),TREND($E87:$F87,$E$9:$F$9,R$9))</f>
        <v>0</v>
      </c>
      <c r="S87">
        <f>IF($G87="s-curve",$E87+($F87-$E87)*$I$2/(1+EXP($I$3*(COUNT($I$9:S$9)+$I$4))),TREND($E87:$F87,$E$9:$F$9,S$9))</f>
        <v>0</v>
      </c>
      <c r="T87">
        <f>IF($G87="s-curve",$E87+($F87-$E87)*$I$2/(1+EXP($I$3*(COUNT($I$9:T$9)+$I$4))),TREND($E87:$F87,$E$9:$F$9,T$9))</f>
        <v>0</v>
      </c>
      <c r="U87">
        <f>IF($G87="s-curve",$E87+($F87-$E87)*$I$2/(1+EXP($I$3*(COUNT($I$9:U$9)+$I$4))),TREND($E87:$F87,$E$9:$F$9,U$9))</f>
        <v>0</v>
      </c>
      <c r="V87">
        <f>IF($G87="s-curve",$E87+($F87-$E87)*$I$2/(1+EXP($I$3*(COUNT($I$9:V$9)+$I$4))),TREND($E87:$F87,$E$9:$F$9,V$9))</f>
        <v>0</v>
      </c>
      <c r="W87">
        <f>IF($G87="s-curve",$E87+($F87-$E87)*$I$2/(1+EXP($I$3*(COUNT($I$9:W$9)+$I$4))),TREND($E87:$F87,$E$9:$F$9,W$9))</f>
        <v>0</v>
      </c>
      <c r="X87">
        <f>IF($G87="s-curve",$E87+($F87-$E87)*$I$2/(1+EXP($I$3*(COUNT($I$9:X$9)+$I$4))),TREND($E87:$F87,$E$9:$F$9,X$9))</f>
        <v>0</v>
      </c>
      <c r="Y87">
        <f>IF($G87="s-curve",$E87+($F87-$E87)*$I$2/(1+EXP($I$3*(COUNT($I$9:Y$9)+$I$4))),TREND($E87:$F87,$E$9:$F$9,Y$9))</f>
        <v>0</v>
      </c>
      <c r="Z87">
        <f>IF($G87="s-curve",$E87+($F87-$E87)*$I$2/(1+EXP($I$3*(COUNT($I$9:Z$9)+$I$4))),TREND($E87:$F87,$E$9:$F$9,Z$9))</f>
        <v>0</v>
      </c>
      <c r="AA87">
        <f>IF($G87="s-curve",$E87+($F87-$E87)*$I$2/(1+EXP($I$3*(COUNT($I$9:AA$9)+$I$4))),TREND($E87:$F87,$E$9:$F$9,AA$9))</f>
        <v>0</v>
      </c>
      <c r="AB87">
        <f>IF($G87="s-curve",$E87+($F87-$E87)*$I$2/(1+EXP($I$3*(COUNT($I$9:AB$9)+$I$4))),TREND($E87:$F87,$E$9:$F$9,AB$9))</f>
        <v>0</v>
      </c>
      <c r="AC87">
        <f>IF($G87="s-curve",$E87+($F87-$E87)*$I$2/(1+EXP($I$3*(COUNT($I$9:AC$9)+$I$4))),TREND($E87:$F87,$E$9:$F$9,AC$9))</f>
        <v>0</v>
      </c>
      <c r="AD87">
        <f>IF($G87="s-curve",$E87+($F87-$E87)*$I$2/(1+EXP($I$3*(COUNT($I$9:AD$9)+$I$4))),TREND($E87:$F87,$E$9:$F$9,AD$9))</f>
        <v>0</v>
      </c>
      <c r="AE87">
        <f>IF($G87="s-curve",$E87+($F87-$E87)*$I$2/(1+EXP($I$3*(COUNT($I$9:AE$9)+$I$4))),TREND($E87:$F87,$E$9:$F$9,AE$9))</f>
        <v>0</v>
      </c>
      <c r="AF87">
        <f>IF($G87="s-curve",$E87+($F87-$E87)*$I$2/(1+EXP($I$3*(COUNT($I$9:AF$9)+$I$4))),TREND($E87:$F87,$E$9:$F$9,AF$9))</f>
        <v>0</v>
      </c>
      <c r="AG87">
        <f>IF($G87="s-curve",$E87+($F87-$E87)*$I$2/(1+EXP($I$3*(COUNT($I$9:AG$9)+$I$4))),TREND($E87:$F87,$E$9:$F$9,AG$9))</f>
        <v>0</v>
      </c>
      <c r="AH87">
        <f>IF($G87="s-curve",$E87+($F87-$E87)*$I$2/(1+EXP($I$3*(COUNT($I$9:AH$9)+$I$4))),TREND($E87:$F87,$E$9:$F$9,AH$9))</f>
        <v>0</v>
      </c>
      <c r="AI87">
        <f>IF($G87="s-curve",$E87+($F87-$E87)*$I$2/(1+EXP($I$3*(COUNT($I$9:AI$9)+$I$4))),TREND($E87:$F87,$E$9:$F$9,AI$9))</f>
        <v>0</v>
      </c>
      <c r="AJ87">
        <f>IF($G87="s-curve",$E87+($F87-$E87)*$I$2/(1+EXP($I$3*(COUNT($I$9:AJ$9)+$I$4))),TREND($E87:$F87,$E$9:$F$9,AJ$9))</f>
        <v>0</v>
      </c>
      <c r="AK87">
        <f>IF($G87="s-curve",$E87+($F87-$E87)*$I$2/(1+EXP($I$3*(COUNT($I$9:AK$9)+$I$4))),TREND($E87:$F87,$E$9:$F$9,AK$9))</f>
        <v>0</v>
      </c>
      <c r="AL87">
        <f>IF($G87="s-curve",$E87+($F87-$E87)*$I$2/(1+EXP($I$3*(COUNT($I$9:AL$9)+$I$4))),TREND($E87:$F87,$E$9:$F$9,AL$9))</f>
        <v>0</v>
      </c>
    </row>
    <row r="88" spans="1:38" x14ac:dyDescent="0.25">
      <c r="C88" t="s">
        <v>2</v>
      </c>
      <c r="E88">
        <v>0</v>
      </c>
      <c r="F88">
        <v>0</v>
      </c>
      <c r="G88" s="7" t="str">
        <f>IF(E88=F88,"n/a",IF(OR(C88="battery electric vehicle",C88="natural gas vehicle",C88="plugin hybrid vehicle"),"s-curve","linear"))</f>
        <v>n/a</v>
      </c>
      <c r="I88" s="22">
        <f t="shared" si="3"/>
        <v>0</v>
      </c>
      <c r="J88">
        <f>IF($G88="s-curve",$E88+($F88-$E88)*$I$2/(1+EXP($I$3*(COUNT($I$9:J$9)+$I$4))),TREND($E88:$F88,$E$9:$F$9,J$9))</f>
        <v>0</v>
      </c>
      <c r="K88">
        <f>IF($G88="s-curve",$E88+($F88-$E88)*$I$2/(1+EXP($I$3*(COUNT($I$9:K$9)+$I$4))),TREND($E88:$F88,$E$9:$F$9,K$9))</f>
        <v>0</v>
      </c>
      <c r="L88">
        <f>IF($G88="s-curve",$E88+($F88-$E88)*$I$2/(1+EXP($I$3*(COUNT($I$9:L$9)+$I$4))),TREND($E88:$F88,$E$9:$F$9,L$9))</f>
        <v>0</v>
      </c>
      <c r="M88">
        <f>IF($G88="s-curve",$E88+($F88-$E88)*$I$2/(1+EXP($I$3*(COUNT($I$9:M$9)+$I$4))),TREND($E88:$F88,$E$9:$F$9,M$9))</f>
        <v>0</v>
      </c>
      <c r="N88">
        <f>IF($G88="s-curve",$E88+($F88-$E88)*$I$2/(1+EXP($I$3*(COUNT($I$9:N$9)+$I$4))),TREND($E88:$F88,$E$9:$F$9,N$9))</f>
        <v>0</v>
      </c>
      <c r="O88">
        <f>IF($G88="s-curve",$E88+($F88-$E88)*$I$2/(1+EXP($I$3*(COUNT($I$9:O$9)+$I$4))),TREND($E88:$F88,$E$9:$F$9,O$9))</f>
        <v>0</v>
      </c>
      <c r="P88">
        <f>IF($G88="s-curve",$E88+($F88-$E88)*$I$2/(1+EXP($I$3*(COUNT($I$9:P$9)+$I$4))),TREND($E88:$F88,$E$9:$F$9,P$9))</f>
        <v>0</v>
      </c>
      <c r="Q88">
        <f>IF($G88="s-curve",$E88+($F88-$E88)*$I$2/(1+EXP($I$3*(COUNT($I$9:Q$9)+$I$4))),TREND($E88:$F88,$E$9:$F$9,Q$9))</f>
        <v>0</v>
      </c>
      <c r="R88">
        <f>IF($G88="s-curve",$E88+($F88-$E88)*$I$2/(1+EXP($I$3*(COUNT($I$9:R$9)+$I$4))),TREND($E88:$F88,$E$9:$F$9,R$9))</f>
        <v>0</v>
      </c>
      <c r="S88">
        <f>IF($G88="s-curve",$E88+($F88-$E88)*$I$2/(1+EXP($I$3*(COUNT($I$9:S$9)+$I$4))),TREND($E88:$F88,$E$9:$F$9,S$9))</f>
        <v>0</v>
      </c>
      <c r="T88">
        <f>IF($G88="s-curve",$E88+($F88-$E88)*$I$2/(1+EXP($I$3*(COUNT($I$9:T$9)+$I$4))),TREND($E88:$F88,$E$9:$F$9,T$9))</f>
        <v>0</v>
      </c>
      <c r="U88">
        <f>IF($G88="s-curve",$E88+($F88-$E88)*$I$2/(1+EXP($I$3*(COUNT($I$9:U$9)+$I$4))),TREND($E88:$F88,$E$9:$F$9,U$9))</f>
        <v>0</v>
      </c>
      <c r="V88">
        <f>IF($G88="s-curve",$E88+($F88-$E88)*$I$2/(1+EXP($I$3*(COUNT($I$9:V$9)+$I$4))),TREND($E88:$F88,$E$9:$F$9,V$9))</f>
        <v>0</v>
      </c>
      <c r="W88">
        <f>IF($G88="s-curve",$E88+($F88-$E88)*$I$2/(1+EXP($I$3*(COUNT($I$9:W$9)+$I$4))),TREND($E88:$F88,$E$9:$F$9,W$9))</f>
        <v>0</v>
      </c>
      <c r="X88">
        <f>IF($G88="s-curve",$E88+($F88-$E88)*$I$2/(1+EXP($I$3*(COUNT($I$9:X$9)+$I$4))),TREND($E88:$F88,$E$9:$F$9,X$9))</f>
        <v>0</v>
      </c>
      <c r="Y88">
        <f>IF($G88="s-curve",$E88+($F88-$E88)*$I$2/(1+EXP($I$3*(COUNT($I$9:Y$9)+$I$4))),TREND($E88:$F88,$E$9:$F$9,Y$9))</f>
        <v>0</v>
      </c>
      <c r="Z88">
        <f>IF($G88="s-curve",$E88+($F88-$E88)*$I$2/(1+EXP($I$3*(COUNT($I$9:Z$9)+$I$4))),TREND($E88:$F88,$E$9:$F$9,Z$9))</f>
        <v>0</v>
      </c>
      <c r="AA88">
        <f>IF($G88="s-curve",$E88+($F88-$E88)*$I$2/(1+EXP($I$3*(COUNT($I$9:AA$9)+$I$4))),TREND($E88:$F88,$E$9:$F$9,AA$9))</f>
        <v>0</v>
      </c>
      <c r="AB88">
        <f>IF($G88="s-curve",$E88+($F88-$E88)*$I$2/(1+EXP($I$3*(COUNT($I$9:AB$9)+$I$4))),TREND($E88:$F88,$E$9:$F$9,AB$9))</f>
        <v>0</v>
      </c>
      <c r="AC88">
        <f>IF($G88="s-curve",$E88+($F88-$E88)*$I$2/(1+EXP($I$3*(COUNT($I$9:AC$9)+$I$4))),TREND($E88:$F88,$E$9:$F$9,AC$9))</f>
        <v>0</v>
      </c>
      <c r="AD88">
        <f>IF($G88="s-curve",$E88+($F88-$E88)*$I$2/(1+EXP($I$3*(COUNT($I$9:AD$9)+$I$4))),TREND($E88:$F88,$E$9:$F$9,AD$9))</f>
        <v>0</v>
      </c>
      <c r="AE88">
        <f>IF($G88="s-curve",$E88+($F88-$E88)*$I$2/(1+EXP($I$3*(COUNT($I$9:AE$9)+$I$4))),TREND($E88:$F88,$E$9:$F$9,AE$9))</f>
        <v>0</v>
      </c>
      <c r="AF88">
        <f>IF($G88="s-curve",$E88+($F88-$E88)*$I$2/(1+EXP($I$3*(COUNT($I$9:AF$9)+$I$4))),TREND($E88:$F88,$E$9:$F$9,AF$9))</f>
        <v>0</v>
      </c>
      <c r="AG88">
        <f>IF($G88="s-curve",$E88+($F88-$E88)*$I$2/(1+EXP($I$3*(COUNT($I$9:AG$9)+$I$4))),TREND($E88:$F88,$E$9:$F$9,AG$9))</f>
        <v>0</v>
      </c>
      <c r="AH88">
        <f>IF($G88="s-curve",$E88+($F88-$E88)*$I$2/(1+EXP($I$3*(COUNT($I$9:AH$9)+$I$4))),TREND($E88:$F88,$E$9:$F$9,AH$9))</f>
        <v>0</v>
      </c>
      <c r="AI88">
        <f>IF($G88="s-curve",$E88+($F88-$E88)*$I$2/(1+EXP($I$3*(COUNT($I$9:AI$9)+$I$4))),TREND($E88:$F88,$E$9:$F$9,AI$9))</f>
        <v>0</v>
      </c>
      <c r="AJ88">
        <f>IF($G88="s-curve",$E88+($F88-$E88)*$I$2/(1+EXP($I$3*(COUNT($I$9:AJ$9)+$I$4))),TREND($E88:$F88,$E$9:$F$9,AJ$9))</f>
        <v>0</v>
      </c>
      <c r="AK88">
        <f>IF($G88="s-curve",$E88+($F88-$E88)*$I$2/(1+EXP($I$3*(COUNT($I$9:AK$9)+$I$4))),TREND($E88:$F88,$E$9:$F$9,AK$9))</f>
        <v>0</v>
      </c>
      <c r="AL88">
        <f>IF($G88="s-curve",$E88+($F88-$E88)*$I$2/(1+EXP($I$3*(COUNT($I$9:AL$9)+$I$4))),TREND($E88:$F88,$E$9:$F$9,AL$9))</f>
        <v>0</v>
      </c>
    </row>
    <row r="89" spans="1:38" x14ac:dyDescent="0.25">
      <c r="C89" t="s">
        <v>3</v>
      </c>
      <c r="E89">
        <v>0</v>
      </c>
      <c r="F89">
        <v>0</v>
      </c>
      <c r="G89" s="7" t="str">
        <f>IF(E89=F89,"n/a",IF(OR(C89="battery electric vehicle",C89="natural gas vehicle",C89="plugin hybrid vehicle"),"s-curve","linear"))</f>
        <v>n/a</v>
      </c>
      <c r="I89" s="22">
        <f t="shared" si="3"/>
        <v>0</v>
      </c>
      <c r="J89">
        <f>IF($G89="s-curve",$E89+($F89-$E89)*$I$2/(1+EXP($I$3*(COUNT($I$9:J$9)+$I$4))),TREND($E89:$F89,$E$9:$F$9,J$9))</f>
        <v>0</v>
      </c>
      <c r="K89">
        <f>IF($G89="s-curve",$E89+($F89-$E89)*$I$2/(1+EXP($I$3*(COUNT($I$9:K$9)+$I$4))),TREND($E89:$F89,$E$9:$F$9,K$9))</f>
        <v>0</v>
      </c>
      <c r="L89">
        <f>IF($G89="s-curve",$E89+($F89-$E89)*$I$2/(1+EXP($I$3*(COUNT($I$9:L$9)+$I$4))),TREND($E89:$F89,$E$9:$F$9,L$9))</f>
        <v>0</v>
      </c>
      <c r="M89">
        <f>IF($G89="s-curve",$E89+($F89-$E89)*$I$2/(1+EXP($I$3*(COUNT($I$9:M$9)+$I$4))),TREND($E89:$F89,$E$9:$F$9,M$9))</f>
        <v>0</v>
      </c>
      <c r="N89">
        <f>IF($G89="s-curve",$E89+($F89-$E89)*$I$2/(1+EXP($I$3*(COUNT($I$9:N$9)+$I$4))),TREND($E89:$F89,$E$9:$F$9,N$9))</f>
        <v>0</v>
      </c>
      <c r="O89">
        <f>IF($G89="s-curve",$E89+($F89-$E89)*$I$2/(1+EXP($I$3*(COUNT($I$9:O$9)+$I$4))),TREND($E89:$F89,$E$9:$F$9,O$9))</f>
        <v>0</v>
      </c>
      <c r="P89">
        <f>IF($G89="s-curve",$E89+($F89-$E89)*$I$2/(1+EXP($I$3*(COUNT($I$9:P$9)+$I$4))),TREND($E89:$F89,$E$9:$F$9,P$9))</f>
        <v>0</v>
      </c>
      <c r="Q89">
        <f>IF($G89="s-curve",$E89+($F89-$E89)*$I$2/(1+EXP($I$3*(COUNT($I$9:Q$9)+$I$4))),TREND($E89:$F89,$E$9:$F$9,Q$9))</f>
        <v>0</v>
      </c>
      <c r="R89">
        <f>IF($G89="s-curve",$E89+($F89-$E89)*$I$2/(1+EXP($I$3*(COUNT($I$9:R$9)+$I$4))),TREND($E89:$F89,$E$9:$F$9,R$9))</f>
        <v>0</v>
      </c>
      <c r="S89">
        <f>IF($G89="s-curve",$E89+($F89-$E89)*$I$2/(1+EXP($I$3*(COUNT($I$9:S$9)+$I$4))),TREND($E89:$F89,$E$9:$F$9,S$9))</f>
        <v>0</v>
      </c>
      <c r="T89">
        <f>IF($G89="s-curve",$E89+($F89-$E89)*$I$2/(1+EXP($I$3*(COUNT($I$9:T$9)+$I$4))),TREND($E89:$F89,$E$9:$F$9,T$9))</f>
        <v>0</v>
      </c>
      <c r="U89">
        <f>IF($G89="s-curve",$E89+($F89-$E89)*$I$2/(1+EXP($I$3*(COUNT($I$9:U$9)+$I$4))),TREND($E89:$F89,$E$9:$F$9,U$9))</f>
        <v>0</v>
      </c>
      <c r="V89">
        <f>IF($G89="s-curve",$E89+($F89-$E89)*$I$2/(1+EXP($I$3*(COUNT($I$9:V$9)+$I$4))),TREND($E89:$F89,$E$9:$F$9,V$9))</f>
        <v>0</v>
      </c>
      <c r="W89">
        <f>IF($G89="s-curve",$E89+($F89-$E89)*$I$2/(1+EXP($I$3*(COUNT($I$9:W$9)+$I$4))),TREND($E89:$F89,$E$9:$F$9,W$9))</f>
        <v>0</v>
      </c>
      <c r="X89">
        <f>IF($G89="s-curve",$E89+($F89-$E89)*$I$2/(1+EXP($I$3*(COUNT($I$9:X$9)+$I$4))),TREND($E89:$F89,$E$9:$F$9,X$9))</f>
        <v>0</v>
      </c>
      <c r="Y89">
        <f>IF($G89="s-curve",$E89+($F89-$E89)*$I$2/(1+EXP($I$3*(COUNT($I$9:Y$9)+$I$4))),TREND($E89:$F89,$E$9:$F$9,Y$9))</f>
        <v>0</v>
      </c>
      <c r="Z89">
        <f>IF($G89="s-curve",$E89+($F89-$E89)*$I$2/(1+EXP($I$3*(COUNT($I$9:Z$9)+$I$4))),TREND($E89:$F89,$E$9:$F$9,Z$9))</f>
        <v>0</v>
      </c>
      <c r="AA89">
        <f>IF($G89="s-curve",$E89+($F89-$E89)*$I$2/(1+EXP($I$3*(COUNT($I$9:AA$9)+$I$4))),TREND($E89:$F89,$E$9:$F$9,AA$9))</f>
        <v>0</v>
      </c>
      <c r="AB89">
        <f>IF($G89="s-curve",$E89+($F89-$E89)*$I$2/(1+EXP($I$3*(COUNT($I$9:AB$9)+$I$4))),TREND($E89:$F89,$E$9:$F$9,AB$9))</f>
        <v>0</v>
      </c>
      <c r="AC89">
        <f>IF($G89="s-curve",$E89+($F89-$E89)*$I$2/(1+EXP($I$3*(COUNT($I$9:AC$9)+$I$4))),TREND($E89:$F89,$E$9:$F$9,AC$9))</f>
        <v>0</v>
      </c>
      <c r="AD89">
        <f>IF($G89="s-curve",$E89+($F89-$E89)*$I$2/(1+EXP($I$3*(COUNT($I$9:AD$9)+$I$4))),TREND($E89:$F89,$E$9:$F$9,AD$9))</f>
        <v>0</v>
      </c>
      <c r="AE89">
        <f>IF($G89="s-curve",$E89+($F89-$E89)*$I$2/(1+EXP($I$3*(COUNT($I$9:AE$9)+$I$4))),TREND($E89:$F89,$E$9:$F$9,AE$9))</f>
        <v>0</v>
      </c>
      <c r="AF89">
        <f>IF($G89="s-curve",$E89+($F89-$E89)*$I$2/(1+EXP($I$3*(COUNT($I$9:AF$9)+$I$4))),TREND($E89:$F89,$E$9:$F$9,AF$9))</f>
        <v>0</v>
      </c>
      <c r="AG89">
        <f>IF($G89="s-curve",$E89+($F89-$E89)*$I$2/(1+EXP($I$3*(COUNT($I$9:AG$9)+$I$4))),TREND($E89:$F89,$E$9:$F$9,AG$9))</f>
        <v>0</v>
      </c>
      <c r="AH89">
        <f>IF($G89="s-curve",$E89+($F89-$E89)*$I$2/(1+EXP($I$3*(COUNT($I$9:AH$9)+$I$4))),TREND($E89:$F89,$E$9:$F$9,AH$9))</f>
        <v>0</v>
      </c>
      <c r="AI89">
        <f>IF($G89="s-curve",$E89+($F89-$E89)*$I$2/(1+EXP($I$3*(COUNT($I$9:AI$9)+$I$4))),TREND($E89:$F89,$E$9:$F$9,AI$9))</f>
        <v>0</v>
      </c>
      <c r="AJ89">
        <f>IF($G89="s-curve",$E89+($F89-$E89)*$I$2/(1+EXP($I$3*(COUNT($I$9:AJ$9)+$I$4))),TREND($E89:$F89,$E$9:$F$9,AJ$9))</f>
        <v>0</v>
      </c>
      <c r="AK89">
        <f>IF($G89="s-curve",$E89+($F89-$E89)*$I$2/(1+EXP($I$3*(COUNT($I$9:AK$9)+$I$4))),TREND($E89:$F89,$E$9:$F$9,AK$9))</f>
        <v>0</v>
      </c>
      <c r="AL89">
        <f>IF($G89="s-curve",$E89+($F89-$E89)*$I$2/(1+EXP($I$3*(COUNT($I$9:AL$9)+$I$4))),TREND($E89:$F89,$E$9:$F$9,AL$9))</f>
        <v>0</v>
      </c>
    </row>
    <row r="90" spans="1:38" x14ac:dyDescent="0.25">
      <c r="C90" t="s">
        <v>4</v>
      </c>
      <c r="E90">
        <v>0</v>
      </c>
      <c r="F90">
        <v>0</v>
      </c>
      <c r="G90" s="7" t="str">
        <f>IF(E90=F90,"n/a",IF(OR(C90="battery electric vehicle",C90="natural gas vehicle",C90="plugin hybrid vehicle"),"s-curve","linear"))</f>
        <v>n/a</v>
      </c>
      <c r="I90" s="22">
        <f t="shared" si="3"/>
        <v>0</v>
      </c>
      <c r="J90">
        <f>IF($G90="s-curve",$E90+($F90-$E90)*$I$2/(1+EXP($I$3*(COUNT($I$9:J$9)+$I$4))),TREND($E90:$F90,$E$9:$F$9,J$9))</f>
        <v>0</v>
      </c>
      <c r="K90">
        <f>IF($G90="s-curve",$E90+($F90-$E90)*$I$2/(1+EXP($I$3*(COUNT($I$9:K$9)+$I$4))),TREND($E90:$F90,$E$9:$F$9,K$9))</f>
        <v>0</v>
      </c>
      <c r="L90">
        <f>IF($G90="s-curve",$E90+($F90-$E90)*$I$2/(1+EXP($I$3*(COUNT($I$9:L$9)+$I$4))),TREND($E90:$F90,$E$9:$F$9,L$9))</f>
        <v>0</v>
      </c>
      <c r="M90">
        <f>IF($G90="s-curve",$E90+($F90-$E90)*$I$2/(1+EXP($I$3*(COUNT($I$9:M$9)+$I$4))),TREND($E90:$F90,$E$9:$F$9,M$9))</f>
        <v>0</v>
      </c>
      <c r="N90">
        <f>IF($G90="s-curve",$E90+($F90-$E90)*$I$2/(1+EXP($I$3*(COUNT($I$9:N$9)+$I$4))),TREND($E90:$F90,$E$9:$F$9,N$9))</f>
        <v>0</v>
      </c>
      <c r="O90">
        <f>IF($G90="s-curve",$E90+($F90-$E90)*$I$2/(1+EXP($I$3*(COUNT($I$9:O$9)+$I$4))),TREND($E90:$F90,$E$9:$F$9,O$9))</f>
        <v>0</v>
      </c>
      <c r="P90">
        <f>IF($G90="s-curve",$E90+($F90-$E90)*$I$2/(1+EXP($I$3*(COUNT($I$9:P$9)+$I$4))),TREND($E90:$F90,$E$9:$F$9,P$9))</f>
        <v>0</v>
      </c>
      <c r="Q90">
        <f>IF($G90="s-curve",$E90+($F90-$E90)*$I$2/(1+EXP($I$3*(COUNT($I$9:Q$9)+$I$4))),TREND($E90:$F90,$E$9:$F$9,Q$9))</f>
        <v>0</v>
      </c>
      <c r="R90">
        <f>IF($G90="s-curve",$E90+($F90-$E90)*$I$2/(1+EXP($I$3*(COUNT($I$9:R$9)+$I$4))),TREND($E90:$F90,$E$9:$F$9,R$9))</f>
        <v>0</v>
      </c>
      <c r="S90">
        <f>IF($G90="s-curve",$E90+($F90-$E90)*$I$2/(1+EXP($I$3*(COUNT($I$9:S$9)+$I$4))),TREND($E90:$F90,$E$9:$F$9,S$9))</f>
        <v>0</v>
      </c>
      <c r="T90">
        <f>IF($G90="s-curve",$E90+($F90-$E90)*$I$2/(1+EXP($I$3*(COUNT($I$9:T$9)+$I$4))),TREND($E90:$F90,$E$9:$F$9,T$9))</f>
        <v>0</v>
      </c>
      <c r="U90">
        <f>IF($G90="s-curve",$E90+($F90-$E90)*$I$2/(1+EXP($I$3*(COUNT($I$9:U$9)+$I$4))),TREND($E90:$F90,$E$9:$F$9,U$9))</f>
        <v>0</v>
      </c>
      <c r="V90">
        <f>IF($G90="s-curve",$E90+($F90-$E90)*$I$2/(1+EXP($I$3*(COUNT($I$9:V$9)+$I$4))),TREND($E90:$F90,$E$9:$F$9,V$9))</f>
        <v>0</v>
      </c>
      <c r="W90">
        <f>IF($G90="s-curve",$E90+($F90-$E90)*$I$2/(1+EXP($I$3*(COUNT($I$9:W$9)+$I$4))),TREND($E90:$F90,$E$9:$F$9,W$9))</f>
        <v>0</v>
      </c>
      <c r="X90">
        <f>IF($G90="s-curve",$E90+($F90-$E90)*$I$2/(1+EXP($I$3*(COUNT($I$9:X$9)+$I$4))),TREND($E90:$F90,$E$9:$F$9,X$9))</f>
        <v>0</v>
      </c>
      <c r="Y90">
        <f>IF($G90="s-curve",$E90+($F90-$E90)*$I$2/(1+EXP($I$3*(COUNT($I$9:Y$9)+$I$4))),TREND($E90:$F90,$E$9:$F$9,Y$9))</f>
        <v>0</v>
      </c>
      <c r="Z90">
        <f>IF($G90="s-curve",$E90+($F90-$E90)*$I$2/(1+EXP($I$3*(COUNT($I$9:Z$9)+$I$4))),TREND($E90:$F90,$E$9:$F$9,Z$9))</f>
        <v>0</v>
      </c>
      <c r="AA90">
        <f>IF($G90="s-curve",$E90+($F90-$E90)*$I$2/(1+EXP($I$3*(COUNT($I$9:AA$9)+$I$4))),TREND($E90:$F90,$E$9:$F$9,AA$9))</f>
        <v>0</v>
      </c>
      <c r="AB90">
        <f>IF($G90="s-curve",$E90+($F90-$E90)*$I$2/(1+EXP($I$3*(COUNT($I$9:AB$9)+$I$4))),TREND($E90:$F90,$E$9:$F$9,AB$9))</f>
        <v>0</v>
      </c>
      <c r="AC90">
        <f>IF($G90="s-curve",$E90+($F90-$E90)*$I$2/(1+EXP($I$3*(COUNT($I$9:AC$9)+$I$4))),TREND($E90:$F90,$E$9:$F$9,AC$9))</f>
        <v>0</v>
      </c>
      <c r="AD90">
        <f>IF($G90="s-curve",$E90+($F90-$E90)*$I$2/(1+EXP($I$3*(COUNT($I$9:AD$9)+$I$4))),TREND($E90:$F90,$E$9:$F$9,AD$9))</f>
        <v>0</v>
      </c>
      <c r="AE90">
        <f>IF($G90="s-curve",$E90+($F90-$E90)*$I$2/(1+EXP($I$3*(COUNT($I$9:AE$9)+$I$4))),TREND($E90:$F90,$E$9:$F$9,AE$9))</f>
        <v>0</v>
      </c>
      <c r="AF90">
        <f>IF($G90="s-curve",$E90+($F90-$E90)*$I$2/(1+EXP($I$3*(COUNT($I$9:AF$9)+$I$4))),TREND($E90:$F90,$E$9:$F$9,AF$9))</f>
        <v>0</v>
      </c>
      <c r="AG90">
        <f>IF($G90="s-curve",$E90+($F90-$E90)*$I$2/(1+EXP($I$3*(COUNT($I$9:AG$9)+$I$4))),TREND($E90:$F90,$E$9:$F$9,AG$9))</f>
        <v>0</v>
      </c>
      <c r="AH90">
        <f>IF($G90="s-curve",$E90+($F90-$E90)*$I$2/(1+EXP($I$3*(COUNT($I$9:AH$9)+$I$4))),TREND($E90:$F90,$E$9:$F$9,AH$9))</f>
        <v>0</v>
      </c>
      <c r="AI90">
        <f>IF($G90="s-curve",$E90+($F90-$E90)*$I$2/(1+EXP($I$3*(COUNT($I$9:AI$9)+$I$4))),TREND($E90:$F90,$E$9:$F$9,AI$9))</f>
        <v>0</v>
      </c>
      <c r="AJ90">
        <f>IF($G90="s-curve",$E90+($F90-$E90)*$I$2/(1+EXP($I$3*(COUNT($I$9:AJ$9)+$I$4))),TREND($E90:$F90,$E$9:$F$9,AJ$9))</f>
        <v>0</v>
      </c>
      <c r="AK90">
        <f>IF($G90="s-curve",$E90+($F90-$E90)*$I$2/(1+EXP($I$3*(COUNT($I$9:AK$9)+$I$4))),TREND($E90:$F90,$E$9:$F$9,AK$9))</f>
        <v>0</v>
      </c>
      <c r="AL90">
        <f>IF($G90="s-curve",$E90+($F90-$E90)*$I$2/(1+EXP($I$3*(COUNT($I$9:AL$9)+$I$4))),TREND($E90:$F90,$E$9:$F$9,AL$9))</f>
        <v>0</v>
      </c>
    </row>
    <row r="91" spans="1:38" x14ac:dyDescent="0.25">
      <c r="C91" t="s">
        <v>5</v>
      </c>
      <c r="E91">
        <v>0</v>
      </c>
      <c r="F91">
        <v>0</v>
      </c>
      <c r="G91" s="7" t="str">
        <f>IF(E91=F91,"n/a",IF(OR(C91="battery electric vehicle",C91="natural gas vehicle",C91="plugin hybrid vehicle"),"s-curve","linear"))</f>
        <v>n/a</v>
      </c>
      <c r="I91" s="22">
        <f t="shared" si="3"/>
        <v>0</v>
      </c>
      <c r="J91">
        <f>IF($G91="s-curve",$E91+($F91-$E91)*$I$2/(1+EXP($I$3*(COUNT($I$9:J$9)+$I$4))),TREND($E91:$F91,$E$9:$F$9,J$9))</f>
        <v>0</v>
      </c>
      <c r="K91">
        <f>IF($G91="s-curve",$E91+($F91-$E91)*$I$2/(1+EXP($I$3*(COUNT($I$9:K$9)+$I$4))),TREND($E91:$F91,$E$9:$F$9,K$9))</f>
        <v>0</v>
      </c>
      <c r="L91">
        <f>IF($G91="s-curve",$E91+($F91-$E91)*$I$2/(1+EXP($I$3*(COUNT($I$9:L$9)+$I$4))),TREND($E91:$F91,$E$9:$F$9,L$9))</f>
        <v>0</v>
      </c>
      <c r="M91">
        <f>IF($G91="s-curve",$E91+($F91-$E91)*$I$2/(1+EXP($I$3*(COUNT($I$9:M$9)+$I$4))),TREND($E91:$F91,$E$9:$F$9,M$9))</f>
        <v>0</v>
      </c>
      <c r="N91">
        <f>IF($G91="s-curve",$E91+($F91-$E91)*$I$2/(1+EXP($I$3*(COUNT($I$9:N$9)+$I$4))),TREND($E91:$F91,$E$9:$F$9,N$9))</f>
        <v>0</v>
      </c>
      <c r="O91">
        <f>IF($G91="s-curve",$E91+($F91-$E91)*$I$2/(1+EXP($I$3*(COUNT($I$9:O$9)+$I$4))),TREND($E91:$F91,$E$9:$F$9,O$9))</f>
        <v>0</v>
      </c>
      <c r="P91">
        <f>IF($G91="s-curve",$E91+($F91-$E91)*$I$2/(1+EXP($I$3*(COUNT($I$9:P$9)+$I$4))),TREND($E91:$F91,$E$9:$F$9,P$9))</f>
        <v>0</v>
      </c>
      <c r="Q91">
        <f>IF($G91="s-curve",$E91+($F91-$E91)*$I$2/(1+EXP($I$3*(COUNT($I$9:Q$9)+$I$4))),TREND($E91:$F91,$E$9:$F$9,Q$9))</f>
        <v>0</v>
      </c>
      <c r="R91">
        <f>IF($G91="s-curve",$E91+($F91-$E91)*$I$2/(1+EXP($I$3*(COUNT($I$9:R$9)+$I$4))),TREND($E91:$F91,$E$9:$F$9,R$9))</f>
        <v>0</v>
      </c>
      <c r="S91">
        <f>IF($G91="s-curve",$E91+($F91-$E91)*$I$2/(1+EXP($I$3*(COUNT($I$9:S$9)+$I$4))),TREND($E91:$F91,$E$9:$F$9,S$9))</f>
        <v>0</v>
      </c>
      <c r="T91">
        <f>IF($G91="s-curve",$E91+($F91-$E91)*$I$2/(1+EXP($I$3*(COUNT($I$9:T$9)+$I$4))),TREND($E91:$F91,$E$9:$F$9,T$9))</f>
        <v>0</v>
      </c>
      <c r="U91">
        <f>IF($G91="s-curve",$E91+($F91-$E91)*$I$2/(1+EXP($I$3*(COUNT($I$9:U$9)+$I$4))),TREND($E91:$F91,$E$9:$F$9,U$9))</f>
        <v>0</v>
      </c>
      <c r="V91">
        <f>IF($G91="s-curve",$E91+($F91-$E91)*$I$2/(1+EXP($I$3*(COUNT($I$9:V$9)+$I$4))),TREND($E91:$F91,$E$9:$F$9,V$9))</f>
        <v>0</v>
      </c>
      <c r="W91">
        <f>IF($G91="s-curve",$E91+($F91-$E91)*$I$2/(1+EXP($I$3*(COUNT($I$9:W$9)+$I$4))),TREND($E91:$F91,$E$9:$F$9,W$9))</f>
        <v>0</v>
      </c>
      <c r="X91">
        <f>IF($G91="s-curve",$E91+($F91-$E91)*$I$2/(1+EXP($I$3*(COUNT($I$9:X$9)+$I$4))),TREND($E91:$F91,$E$9:$F$9,X$9))</f>
        <v>0</v>
      </c>
      <c r="Y91">
        <f>IF($G91="s-curve",$E91+($F91-$E91)*$I$2/(1+EXP($I$3*(COUNT($I$9:Y$9)+$I$4))),TREND($E91:$F91,$E$9:$F$9,Y$9))</f>
        <v>0</v>
      </c>
      <c r="Z91">
        <f>IF($G91="s-curve",$E91+($F91-$E91)*$I$2/(1+EXP($I$3*(COUNT($I$9:Z$9)+$I$4))),TREND($E91:$F91,$E$9:$F$9,Z$9))</f>
        <v>0</v>
      </c>
      <c r="AA91">
        <f>IF($G91="s-curve",$E91+($F91-$E91)*$I$2/(1+EXP($I$3*(COUNT($I$9:AA$9)+$I$4))),TREND($E91:$F91,$E$9:$F$9,AA$9))</f>
        <v>0</v>
      </c>
      <c r="AB91">
        <f>IF($G91="s-curve",$E91+($F91-$E91)*$I$2/(1+EXP($I$3*(COUNT($I$9:AB$9)+$I$4))),TREND($E91:$F91,$E$9:$F$9,AB$9))</f>
        <v>0</v>
      </c>
      <c r="AC91">
        <f>IF($G91="s-curve",$E91+($F91-$E91)*$I$2/(1+EXP($I$3*(COUNT($I$9:AC$9)+$I$4))),TREND($E91:$F91,$E$9:$F$9,AC$9))</f>
        <v>0</v>
      </c>
      <c r="AD91">
        <f>IF($G91="s-curve",$E91+($F91-$E91)*$I$2/(1+EXP($I$3*(COUNT($I$9:AD$9)+$I$4))),TREND($E91:$F91,$E$9:$F$9,AD$9))</f>
        <v>0</v>
      </c>
      <c r="AE91">
        <f>IF($G91="s-curve",$E91+($F91-$E91)*$I$2/(1+EXP($I$3*(COUNT($I$9:AE$9)+$I$4))),TREND($E91:$F91,$E$9:$F$9,AE$9))</f>
        <v>0</v>
      </c>
      <c r="AF91">
        <f>IF($G91="s-curve",$E91+($F91-$E91)*$I$2/(1+EXP($I$3*(COUNT($I$9:AF$9)+$I$4))),TREND($E91:$F91,$E$9:$F$9,AF$9))</f>
        <v>0</v>
      </c>
      <c r="AG91">
        <f>IF($G91="s-curve",$E91+($F91-$E91)*$I$2/(1+EXP($I$3*(COUNT($I$9:AG$9)+$I$4))),TREND($E91:$F91,$E$9:$F$9,AG$9))</f>
        <v>0</v>
      </c>
      <c r="AH91">
        <f>IF($G91="s-curve",$E91+($F91-$E91)*$I$2/(1+EXP($I$3*(COUNT($I$9:AH$9)+$I$4))),TREND($E91:$F91,$E$9:$F$9,AH$9))</f>
        <v>0</v>
      </c>
      <c r="AI91">
        <f>IF($G91="s-curve",$E91+($F91-$E91)*$I$2/(1+EXP($I$3*(COUNT($I$9:AI$9)+$I$4))),TREND($E91:$F91,$E$9:$F$9,AI$9))</f>
        <v>0</v>
      </c>
      <c r="AJ91">
        <f>IF($G91="s-curve",$E91+($F91-$E91)*$I$2/(1+EXP($I$3*(COUNT($I$9:AJ$9)+$I$4))),TREND($E91:$F91,$E$9:$F$9,AJ$9))</f>
        <v>0</v>
      </c>
      <c r="AK91">
        <f>IF($G91="s-curve",$E91+($F91-$E91)*$I$2/(1+EXP($I$3*(COUNT($I$9:AK$9)+$I$4))),TREND($E91:$F91,$E$9:$F$9,AK$9))</f>
        <v>0</v>
      </c>
      <c r="AL91">
        <f>IF($G91="s-curve",$E91+($F91-$E91)*$I$2/(1+EXP($I$3*(COUNT($I$9:AL$9)+$I$4))),TREND($E91:$F91,$E$9:$F$9,AL$9))</f>
        <v>0</v>
      </c>
    </row>
    <row r="92" spans="1:38" x14ac:dyDescent="0.25">
      <c r="C92" t="s">
        <v>124</v>
      </c>
      <c r="E92">
        <v>0</v>
      </c>
      <c r="F92">
        <v>0</v>
      </c>
      <c r="G92" s="7" t="str">
        <f>IF(E92=F92,"n/a",IF(OR(C92="battery electric vehicle",C92="natural gas vehicle",C92="plugin hybrid vehicle",C92="hydrogen vehicle"),"s-curve","linear"))</f>
        <v>n/a</v>
      </c>
      <c r="I92" s="22">
        <f t="shared" si="3"/>
        <v>0</v>
      </c>
      <c r="J92">
        <f>IF($G92="s-curve",$E92+($F92-$E92)*$I$2/(1+EXP($I$3*(COUNT($I$9:J$9)+$I$4))),TREND($E92:$F92,$E$9:$F$9,J$9))</f>
        <v>0</v>
      </c>
      <c r="K92">
        <f>IF($G92="s-curve",$E92+($F92-$E92)*$I$2/(1+EXP($I$3*(COUNT($I$9:K$9)+$I$4))),TREND($E92:$F92,$E$9:$F$9,K$9))</f>
        <v>0</v>
      </c>
      <c r="L92">
        <f>IF($G92="s-curve",$E92+($F92-$E92)*$I$2/(1+EXP($I$3*(COUNT($I$9:L$9)+$I$4))),TREND($E92:$F92,$E$9:$F$9,L$9))</f>
        <v>0</v>
      </c>
      <c r="M92">
        <f>IF($G92="s-curve",$E92+($F92-$E92)*$I$2/(1+EXP($I$3*(COUNT($I$9:M$9)+$I$4))),TREND($E92:$F92,$E$9:$F$9,M$9))</f>
        <v>0</v>
      </c>
      <c r="N92">
        <f>IF($G92="s-curve",$E92+($F92-$E92)*$I$2/(1+EXP($I$3*(COUNT($I$9:N$9)+$I$4))),TREND($E92:$F92,$E$9:$F$9,N$9))</f>
        <v>0</v>
      </c>
      <c r="O92">
        <f>IF($G92="s-curve",$E92+($F92-$E92)*$I$2/(1+EXP($I$3*(COUNT($I$9:O$9)+$I$4))),TREND($E92:$F92,$E$9:$F$9,O$9))</f>
        <v>0</v>
      </c>
      <c r="P92">
        <f>IF($G92="s-curve",$E92+($F92-$E92)*$I$2/(1+EXP($I$3*(COUNT($I$9:P$9)+$I$4))),TREND($E92:$F92,$E$9:$F$9,P$9))</f>
        <v>0</v>
      </c>
      <c r="Q92">
        <f>IF($G92="s-curve",$E92+($F92-$E92)*$I$2/(1+EXP($I$3*(COUNT($I$9:Q$9)+$I$4))),TREND($E92:$F92,$E$9:$F$9,Q$9))</f>
        <v>0</v>
      </c>
      <c r="R92">
        <f>IF($G92="s-curve",$E92+($F92-$E92)*$I$2/(1+EXP($I$3*(COUNT($I$9:R$9)+$I$4))),TREND($E92:$F92,$E$9:$F$9,R$9))</f>
        <v>0</v>
      </c>
      <c r="S92">
        <f>IF($G92="s-curve",$E92+($F92-$E92)*$I$2/(1+EXP($I$3*(COUNT($I$9:S$9)+$I$4))),TREND($E92:$F92,$E$9:$F$9,S$9))</f>
        <v>0</v>
      </c>
      <c r="T92">
        <f>IF($G92="s-curve",$E92+($F92-$E92)*$I$2/(1+EXP($I$3*(COUNT($I$9:T$9)+$I$4))),TREND($E92:$F92,$E$9:$F$9,T$9))</f>
        <v>0</v>
      </c>
      <c r="U92">
        <f>IF($G92="s-curve",$E92+($F92-$E92)*$I$2/(1+EXP($I$3*(COUNT($I$9:U$9)+$I$4))),TREND($E92:$F92,$E$9:$F$9,U$9))</f>
        <v>0</v>
      </c>
      <c r="V92">
        <f>IF($G92="s-curve",$E92+($F92-$E92)*$I$2/(1+EXP($I$3*(COUNT($I$9:V$9)+$I$4))),TREND($E92:$F92,$E$9:$F$9,V$9))</f>
        <v>0</v>
      </c>
      <c r="W92">
        <f>IF($G92="s-curve",$E92+($F92-$E92)*$I$2/(1+EXP($I$3*(COUNT($I$9:W$9)+$I$4))),TREND($E92:$F92,$E$9:$F$9,W$9))</f>
        <v>0</v>
      </c>
      <c r="X92">
        <f>IF($G92="s-curve",$E92+($F92-$E92)*$I$2/(1+EXP($I$3*(COUNT($I$9:X$9)+$I$4))),TREND($E92:$F92,$E$9:$F$9,X$9))</f>
        <v>0</v>
      </c>
      <c r="Y92">
        <f>IF($G92="s-curve",$E92+($F92-$E92)*$I$2/(1+EXP($I$3*(COUNT($I$9:Y$9)+$I$4))),TREND($E92:$F92,$E$9:$F$9,Y$9))</f>
        <v>0</v>
      </c>
      <c r="Z92">
        <f>IF($G92="s-curve",$E92+($F92-$E92)*$I$2/(1+EXP($I$3*(COUNT($I$9:Z$9)+$I$4))),TREND($E92:$F92,$E$9:$F$9,Z$9))</f>
        <v>0</v>
      </c>
      <c r="AA92">
        <f>IF($G92="s-curve",$E92+($F92-$E92)*$I$2/(1+EXP($I$3*(COUNT($I$9:AA$9)+$I$4))),TREND($E92:$F92,$E$9:$F$9,AA$9))</f>
        <v>0</v>
      </c>
      <c r="AB92">
        <f>IF($G92="s-curve",$E92+($F92-$E92)*$I$2/(1+EXP($I$3*(COUNT($I$9:AB$9)+$I$4))),TREND($E92:$F92,$E$9:$F$9,AB$9))</f>
        <v>0</v>
      </c>
      <c r="AC92">
        <f>IF($G92="s-curve",$E92+($F92-$E92)*$I$2/(1+EXP($I$3*(COUNT($I$9:AC$9)+$I$4))),TREND($E92:$F92,$E$9:$F$9,AC$9))</f>
        <v>0</v>
      </c>
      <c r="AD92">
        <f>IF($G92="s-curve",$E92+($F92-$E92)*$I$2/(1+EXP($I$3*(COUNT($I$9:AD$9)+$I$4))),TREND($E92:$F92,$E$9:$F$9,AD$9))</f>
        <v>0</v>
      </c>
      <c r="AE92">
        <f>IF($G92="s-curve",$E92+($F92-$E92)*$I$2/(1+EXP($I$3*(COUNT($I$9:AE$9)+$I$4))),TREND($E92:$F92,$E$9:$F$9,AE$9))</f>
        <v>0</v>
      </c>
      <c r="AF92">
        <f>IF($G92="s-curve",$E92+($F92-$E92)*$I$2/(1+EXP($I$3*(COUNT($I$9:AF$9)+$I$4))),TREND($E92:$F92,$E$9:$F$9,AF$9))</f>
        <v>0</v>
      </c>
      <c r="AG92">
        <f>IF($G92="s-curve",$E92+($F92-$E92)*$I$2/(1+EXP($I$3*(COUNT($I$9:AG$9)+$I$4))),TREND($E92:$F92,$E$9:$F$9,AG$9))</f>
        <v>0</v>
      </c>
      <c r="AH92">
        <f>IF($G92="s-curve",$E92+($F92-$E92)*$I$2/(1+EXP($I$3*(COUNT($I$9:AH$9)+$I$4))),TREND($E92:$F92,$E$9:$F$9,AH$9))</f>
        <v>0</v>
      </c>
      <c r="AI92">
        <f>IF($G92="s-curve",$E92+($F92-$E92)*$I$2/(1+EXP($I$3*(COUNT($I$9:AI$9)+$I$4))),TREND($E92:$F92,$E$9:$F$9,AI$9))</f>
        <v>0</v>
      </c>
      <c r="AJ92">
        <f>IF($G92="s-curve",$E92+($F92-$E92)*$I$2/(1+EXP($I$3*(COUNT($I$9:AJ$9)+$I$4))),TREND($E92:$F92,$E$9:$F$9,AJ$9))</f>
        <v>0</v>
      </c>
      <c r="AK92">
        <f>IF($G92="s-curve",$E92+($F92-$E92)*$I$2/(1+EXP($I$3*(COUNT($I$9:AK$9)+$I$4))),TREND($E92:$F92,$E$9:$F$9,AK$9))</f>
        <v>0</v>
      </c>
      <c r="AL92">
        <f>IF($G92="s-curve",$E92+($F92-$E92)*$I$2/(1+EXP($I$3*(COUNT($I$9:AL$9)+$I$4))),TREND($E92:$F92,$E$9:$F$9,AL$9))</f>
        <v>0</v>
      </c>
    </row>
    <row r="93" spans="1:38" ht="15.75" thickBot="1" x14ac:dyDescent="0.3">
      <c r="A93" s="23"/>
      <c r="B93" s="23"/>
      <c r="C93" s="23" t="s">
        <v>125</v>
      </c>
      <c r="D93" s="23"/>
      <c r="E93" s="23">
        <v>0</v>
      </c>
      <c r="F93" s="23">
        <v>0</v>
      </c>
      <c r="G93" s="8" t="str">
        <f>IF(E93=F93,"n/a",IF(OR(C93="battery electric vehicle",C93="natural gas vehicle",C93="plugin hybrid vehicle",C93="hydrogen vehicle"),"s-curve","linear"))</f>
        <v>n/a</v>
      </c>
      <c r="I93" s="22">
        <f t="shared" si="3"/>
        <v>0</v>
      </c>
      <c r="J93">
        <f>IF($G93="s-curve",$E93+($F93-$E93)*$I$2/(1+EXP($I$3*(COUNT($I$9:J$9)+$I$4))),TREND($E93:$F93,$E$9:$F$9,J$9))</f>
        <v>0</v>
      </c>
      <c r="K93">
        <f>IF($G93="s-curve",$E93+($F93-$E93)*$I$2/(1+EXP($I$3*(COUNT($I$9:K$9)+$I$4))),TREND($E93:$F93,$E$9:$F$9,K$9))</f>
        <v>0</v>
      </c>
      <c r="L93">
        <f>IF($G93="s-curve",$E93+($F93-$E93)*$I$2/(1+EXP($I$3*(COUNT($I$9:L$9)+$I$4))),TREND($E93:$F93,$E$9:$F$9,L$9))</f>
        <v>0</v>
      </c>
      <c r="M93">
        <f>IF($G93="s-curve",$E93+($F93-$E93)*$I$2/(1+EXP($I$3*(COUNT($I$9:M$9)+$I$4))),TREND($E93:$F93,$E$9:$F$9,M$9))</f>
        <v>0</v>
      </c>
      <c r="N93">
        <f>IF($G93="s-curve",$E93+($F93-$E93)*$I$2/(1+EXP($I$3*(COUNT($I$9:N$9)+$I$4))),TREND($E93:$F93,$E$9:$F$9,N$9))</f>
        <v>0</v>
      </c>
      <c r="O93">
        <f>IF($G93="s-curve",$E93+($F93-$E93)*$I$2/(1+EXP($I$3*(COUNT($I$9:O$9)+$I$4))),TREND($E93:$F93,$E$9:$F$9,O$9))</f>
        <v>0</v>
      </c>
      <c r="P93">
        <f>IF($G93="s-curve",$E93+($F93-$E93)*$I$2/(1+EXP($I$3*(COUNT($I$9:P$9)+$I$4))),TREND($E93:$F93,$E$9:$F$9,P$9))</f>
        <v>0</v>
      </c>
      <c r="Q93">
        <f>IF($G93="s-curve",$E93+($F93-$E93)*$I$2/(1+EXP($I$3*(COUNT($I$9:Q$9)+$I$4))),TREND($E93:$F93,$E$9:$F$9,Q$9))</f>
        <v>0</v>
      </c>
      <c r="R93">
        <f>IF($G93="s-curve",$E93+($F93-$E93)*$I$2/(1+EXP($I$3*(COUNT($I$9:R$9)+$I$4))),TREND($E93:$F93,$E$9:$F$9,R$9))</f>
        <v>0</v>
      </c>
      <c r="S93">
        <f>IF($G93="s-curve",$E93+($F93-$E93)*$I$2/(1+EXP($I$3*(COUNT($I$9:S$9)+$I$4))),TREND($E93:$F93,$E$9:$F$9,S$9))</f>
        <v>0</v>
      </c>
      <c r="T93">
        <f>IF($G93="s-curve",$E93+($F93-$E93)*$I$2/(1+EXP($I$3*(COUNT($I$9:T$9)+$I$4))),TREND($E93:$F93,$E$9:$F$9,T$9))</f>
        <v>0</v>
      </c>
      <c r="U93">
        <f>IF($G93="s-curve",$E93+($F93-$E93)*$I$2/(1+EXP($I$3*(COUNT($I$9:U$9)+$I$4))),TREND($E93:$F93,$E$9:$F$9,U$9))</f>
        <v>0</v>
      </c>
      <c r="V93">
        <f>IF($G93="s-curve",$E93+($F93-$E93)*$I$2/(1+EXP($I$3*(COUNT($I$9:V$9)+$I$4))),TREND($E93:$F93,$E$9:$F$9,V$9))</f>
        <v>0</v>
      </c>
      <c r="W93">
        <f>IF($G93="s-curve",$E93+($F93-$E93)*$I$2/(1+EXP($I$3*(COUNT($I$9:W$9)+$I$4))),TREND($E93:$F93,$E$9:$F$9,W$9))</f>
        <v>0</v>
      </c>
      <c r="X93">
        <f>IF($G93="s-curve",$E93+($F93-$E93)*$I$2/(1+EXP($I$3*(COUNT($I$9:X$9)+$I$4))),TREND($E93:$F93,$E$9:$F$9,X$9))</f>
        <v>0</v>
      </c>
      <c r="Y93">
        <f>IF($G93="s-curve",$E93+($F93-$E93)*$I$2/(1+EXP($I$3*(COUNT($I$9:Y$9)+$I$4))),TREND($E93:$F93,$E$9:$F$9,Y$9))</f>
        <v>0</v>
      </c>
      <c r="Z93">
        <f>IF($G93="s-curve",$E93+($F93-$E93)*$I$2/(1+EXP($I$3*(COUNT($I$9:Z$9)+$I$4))),TREND($E93:$F93,$E$9:$F$9,Z$9))</f>
        <v>0</v>
      </c>
      <c r="AA93">
        <f>IF($G93="s-curve",$E93+($F93-$E93)*$I$2/(1+EXP($I$3*(COUNT($I$9:AA$9)+$I$4))),TREND($E93:$F93,$E$9:$F$9,AA$9))</f>
        <v>0</v>
      </c>
      <c r="AB93">
        <f>IF($G93="s-curve",$E93+($F93-$E93)*$I$2/(1+EXP($I$3*(COUNT($I$9:AB$9)+$I$4))),TREND($E93:$F93,$E$9:$F$9,AB$9))</f>
        <v>0</v>
      </c>
      <c r="AC93">
        <f>IF($G93="s-curve",$E93+($F93-$E93)*$I$2/(1+EXP($I$3*(COUNT($I$9:AC$9)+$I$4))),TREND($E93:$F93,$E$9:$F$9,AC$9))</f>
        <v>0</v>
      </c>
      <c r="AD93">
        <f>IF($G93="s-curve",$E93+($F93-$E93)*$I$2/(1+EXP($I$3*(COUNT($I$9:AD$9)+$I$4))),TREND($E93:$F93,$E$9:$F$9,AD$9))</f>
        <v>0</v>
      </c>
      <c r="AE93">
        <f>IF($G93="s-curve",$E93+($F93-$E93)*$I$2/(1+EXP($I$3*(COUNT($I$9:AE$9)+$I$4))),TREND($E93:$F93,$E$9:$F$9,AE$9))</f>
        <v>0</v>
      </c>
      <c r="AF93">
        <f>IF($G93="s-curve",$E93+($F93-$E93)*$I$2/(1+EXP($I$3*(COUNT($I$9:AF$9)+$I$4))),TREND($E93:$F93,$E$9:$F$9,AF$9))</f>
        <v>0</v>
      </c>
      <c r="AG93">
        <f>IF($G93="s-curve",$E93+($F93-$E93)*$I$2/(1+EXP($I$3*(COUNT($I$9:AG$9)+$I$4))),TREND($E93:$F93,$E$9:$F$9,AG$9))</f>
        <v>0</v>
      </c>
      <c r="AH93">
        <f>IF($G93="s-curve",$E93+($F93-$E93)*$I$2/(1+EXP($I$3*(COUNT($I$9:AH$9)+$I$4))),TREND($E93:$F93,$E$9:$F$9,AH$9))</f>
        <v>0</v>
      </c>
      <c r="AI93">
        <f>IF($G93="s-curve",$E93+($F93-$E93)*$I$2/(1+EXP($I$3*(COUNT($I$9:AI$9)+$I$4))),TREND($E93:$F93,$E$9:$F$9,AI$9))</f>
        <v>0</v>
      </c>
      <c r="AJ93">
        <f>IF($G93="s-curve",$E93+($F93-$E93)*$I$2/(1+EXP($I$3*(COUNT($I$9:AJ$9)+$I$4))),TREND($E93:$F93,$E$9:$F$9,AJ$9))</f>
        <v>0</v>
      </c>
      <c r="AK93">
        <f>IF($G93="s-curve",$E93+($F93-$E93)*$I$2/(1+EXP($I$3*(COUNT($I$9:AK$9)+$I$4))),TREND($E93:$F93,$E$9:$F$9,AK$9))</f>
        <v>0</v>
      </c>
      <c r="AL93">
        <f>IF($G93="s-curve",$E93+($F93-$E93)*$I$2/(1+EXP($I$3*(COUNT($I$9:AL$9)+$I$4))),TREND($E93:$F93,$E$9:$F$9,AL$9))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2024-01-30T22:01:25Z</dcterms:modified>
</cp:coreProperties>
</file>