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VT\webappdata\"/>
    </mc:Choice>
  </mc:AlternateContent>
  <xr:revisionPtr revIDLastSave="0" documentId="8_{AC2560B5-EEB5-47C2-AE4B-C12F8AF8DC25}"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O2024" i="31"/>
  <c r="N2024" i="31"/>
  <c r="M2024" i="31"/>
  <c r="L2024" i="31"/>
  <c r="K2024" i="31"/>
  <c r="J2024" i="31"/>
  <c r="B2024" i="31"/>
  <c r="A2024" i="31"/>
  <c r="R2023" i="31"/>
  <c r="Q2023" i="31"/>
  <c r="O2023" i="31"/>
  <c r="N2023" i="31"/>
  <c r="M2023" i="31"/>
  <c r="L2023" i="31"/>
  <c r="K2023" i="31"/>
  <c r="J2023" i="31"/>
  <c r="B2023" i="31"/>
  <c r="A2023" i="31"/>
  <c r="R2022" i="31"/>
  <c r="Q2022" i="31"/>
  <c r="O2022" i="31"/>
  <c r="N2022" i="31"/>
  <c r="M2022" i="31"/>
  <c r="L2022" i="31"/>
  <c r="K2022" i="31"/>
  <c r="J2022" i="31"/>
  <c r="B2022" i="31"/>
  <c r="A2022" i="31"/>
  <c r="R2021" i="31"/>
  <c r="Q2021" i="31"/>
  <c r="O2021" i="31"/>
  <c r="N2021" i="31"/>
  <c r="M2021" i="31"/>
  <c r="L2021" i="31"/>
  <c r="K2021" i="31"/>
  <c r="J2021" i="31"/>
  <c r="B2021" i="31"/>
  <c r="A2021" i="31"/>
  <c r="R2020" i="31"/>
  <c r="Q2020" i="31"/>
  <c r="O2020" i="31"/>
  <c r="N2020" i="31"/>
  <c r="M2020" i="31"/>
  <c r="L2020" i="31"/>
  <c r="K2020" i="31"/>
  <c r="J2020" i="31"/>
  <c r="B2020" i="31"/>
  <c r="A2020" i="31"/>
  <c r="R2019" i="31"/>
  <c r="Q2019" i="31"/>
  <c r="O2019" i="31"/>
  <c r="N2019" i="31"/>
  <c r="M2019" i="31"/>
  <c r="L2019" i="31"/>
  <c r="K2019" i="31"/>
  <c r="J2019" i="31"/>
  <c r="B2019" i="31"/>
  <c r="A2019" i="31"/>
  <c r="R2018" i="31"/>
  <c r="Q2018" i="31"/>
  <c r="O2018" i="31"/>
  <c r="N2018" i="31"/>
  <c r="M2018" i="31"/>
  <c r="L2018" i="31"/>
  <c r="K2018" i="31"/>
  <c r="J2018" i="31"/>
  <c r="B2018" i="31"/>
  <c r="A2018" i="31"/>
  <c r="R2017" i="31"/>
  <c r="Q2017" i="31"/>
  <c r="O2017" i="31"/>
  <c r="N2017" i="31"/>
  <c r="M2017" i="31"/>
  <c r="L2017" i="31"/>
  <c r="K2017" i="31"/>
  <c r="J2017" i="31"/>
  <c r="B2017" i="31"/>
  <c r="A2017" i="31"/>
  <c r="R2016" i="31"/>
  <c r="Q2016" i="31"/>
  <c r="O2016" i="31"/>
  <c r="N2016" i="31"/>
  <c r="M2016" i="31"/>
  <c r="L2016" i="31"/>
  <c r="K2016" i="31"/>
  <c r="J2016" i="31"/>
  <c r="B2016" i="31"/>
  <c r="A2016" i="31"/>
  <c r="R2015" i="31"/>
  <c r="Q2015" i="31"/>
  <c r="O2015" i="31"/>
  <c r="N2015" i="31"/>
  <c r="M2015" i="31"/>
  <c r="L2015" i="31"/>
  <c r="K2015" i="31"/>
  <c r="J2015" i="31"/>
  <c r="B2015" i="31"/>
  <c r="A2015" i="31"/>
  <c r="R2014" i="31"/>
  <c r="Q2014" i="31"/>
  <c r="O2014" i="31"/>
  <c r="N2014" i="31"/>
  <c r="M2014" i="31"/>
  <c r="L2014" i="31"/>
  <c r="K2014" i="31"/>
  <c r="J2014" i="31"/>
  <c r="B2014" i="31"/>
  <c r="A2014" i="31"/>
  <c r="R2013" i="31"/>
  <c r="Q2013" i="31"/>
  <c r="O2013" i="31"/>
  <c r="N2013" i="31"/>
  <c r="M2013" i="31"/>
  <c r="L2013" i="31"/>
  <c r="K2013" i="31"/>
  <c r="J2013" i="31"/>
  <c r="B2013" i="31"/>
  <c r="A2013" i="31"/>
  <c r="R2012" i="31"/>
  <c r="Q2012" i="31"/>
  <c r="O2012" i="31"/>
  <c r="N2012" i="31"/>
  <c r="M2012" i="31"/>
  <c r="L2012" i="31"/>
  <c r="K2012" i="31"/>
  <c r="J2012" i="31"/>
  <c r="B2012" i="31"/>
  <c r="A2012" i="31"/>
  <c r="R2011" i="31"/>
  <c r="Q2011" i="31"/>
  <c r="O2011" i="31"/>
  <c r="N2011" i="31"/>
  <c r="M2011" i="31"/>
  <c r="L2011" i="31"/>
  <c r="K2011" i="31"/>
  <c r="J2011" i="31"/>
  <c r="B2011" i="31"/>
  <c r="A2011" i="31"/>
  <c r="R2010" i="31"/>
  <c r="Q2010" i="31"/>
  <c r="O2010" i="31"/>
  <c r="N2010" i="31"/>
  <c r="M2010" i="31"/>
  <c r="L2010" i="31"/>
  <c r="K2010" i="31"/>
  <c r="J2010" i="31"/>
  <c r="B2010" i="31"/>
  <c r="A2010" i="31"/>
  <c r="R2009" i="31"/>
  <c r="Q2009" i="31"/>
  <c r="O2009" i="31"/>
  <c r="N2009" i="31"/>
  <c r="M2009" i="31"/>
  <c r="L2009" i="31"/>
  <c r="K2009" i="31"/>
  <c r="J2009" i="31"/>
  <c r="B2009" i="31"/>
  <c r="A2009" i="31"/>
  <c r="R2008" i="31"/>
  <c r="Q2008" i="31"/>
  <c r="O2008" i="31"/>
  <c r="N2008" i="31"/>
  <c r="M2008" i="31"/>
  <c r="L2008" i="31"/>
  <c r="K2008" i="31"/>
  <c r="J2008" i="31"/>
  <c r="B2008" i="31"/>
  <c r="A2008" i="31"/>
  <c r="R2007" i="31"/>
  <c r="Q2007" i="31"/>
  <c r="O2007" i="31"/>
  <c r="N2007" i="31"/>
  <c r="M2007" i="31"/>
  <c r="L2007" i="31"/>
  <c r="K2007" i="31"/>
  <c r="J2007" i="31"/>
  <c r="B2007" i="31"/>
  <c r="A2007" i="31"/>
  <c r="R2006" i="31"/>
  <c r="Q2006" i="31"/>
  <c r="O2006" i="31"/>
  <c r="N2006" i="31"/>
  <c r="M2006" i="31"/>
  <c r="L2006" i="31"/>
  <c r="K2006" i="31"/>
  <c r="J2006" i="31"/>
  <c r="B2006" i="31"/>
  <c r="A2006" i="31"/>
  <c r="R2005" i="31"/>
  <c r="Q2005" i="31"/>
  <c r="O2005" i="31"/>
  <c r="N2005" i="31"/>
  <c r="M2005" i="31"/>
  <c r="L2005" i="31"/>
  <c r="K2005" i="31"/>
  <c r="J2005" i="31"/>
  <c r="B2005" i="31"/>
  <c r="A2005" i="31"/>
  <c r="R2004" i="31"/>
  <c r="Q2004" i="31"/>
  <c r="O2004" i="31"/>
  <c r="N2004" i="31"/>
  <c r="M2004" i="31"/>
  <c r="L2004" i="31"/>
  <c r="K2004" i="31"/>
  <c r="J2004" i="31"/>
  <c r="B2004" i="31"/>
  <c r="A2004" i="31"/>
  <c r="R2003" i="31"/>
  <c r="Q2003" i="31"/>
  <c r="O2003" i="31"/>
  <c r="N2003" i="31"/>
  <c r="M2003" i="31"/>
  <c r="L2003" i="31"/>
  <c r="K2003" i="31"/>
  <c r="J2003" i="31"/>
  <c r="B2003" i="31"/>
  <c r="A2003" i="31"/>
  <c r="R2002" i="31"/>
  <c r="Q2002" i="31"/>
  <c r="O2002" i="31"/>
  <c r="N2002" i="31"/>
  <c r="M2002" i="31"/>
  <c r="L2002" i="31"/>
  <c r="K2002" i="31"/>
  <c r="J2002" i="31"/>
  <c r="B2002" i="31"/>
  <c r="A2002" i="31"/>
  <c r="R2001" i="31"/>
  <c r="Q2001" i="31"/>
  <c r="O2001" i="31"/>
  <c r="N2001" i="31"/>
  <c r="M2001" i="31"/>
  <c r="L2001" i="31"/>
  <c r="K2001" i="31"/>
  <c r="J2001" i="31"/>
  <c r="B2001" i="31"/>
  <c r="A2001" i="31"/>
  <c r="R2000" i="31"/>
  <c r="Q2000" i="31"/>
  <c r="O2000" i="31"/>
  <c r="N2000" i="31"/>
  <c r="M2000" i="31"/>
  <c r="L2000" i="31"/>
  <c r="K2000" i="31"/>
  <c r="J2000" i="31"/>
  <c r="B2000" i="31"/>
  <c r="A2000" i="31"/>
  <c r="R1999" i="31"/>
  <c r="Q1999" i="31"/>
  <c r="O1999" i="31"/>
  <c r="N1999" i="31"/>
  <c r="M1999" i="31"/>
  <c r="L1999" i="31"/>
  <c r="K1999" i="31"/>
  <c r="J1999" i="31"/>
  <c r="B1999" i="31"/>
  <c r="A1999" i="31"/>
  <c r="R1998" i="31"/>
  <c r="Q1998" i="31"/>
  <c r="O1998" i="31"/>
  <c r="N1998" i="31"/>
  <c r="M1998" i="31"/>
  <c r="L1998" i="31"/>
  <c r="K1998" i="31"/>
  <c r="J1998" i="31"/>
  <c r="B1998" i="31"/>
  <c r="A1998" i="31"/>
  <c r="R1997" i="31"/>
  <c r="Q1997" i="31"/>
  <c r="O1997" i="31"/>
  <c r="N1997" i="31"/>
  <c r="M1997" i="31"/>
  <c r="L1997" i="31"/>
  <c r="K1997" i="31"/>
  <c r="J1997" i="31"/>
  <c r="B1997" i="31"/>
  <c r="A1997" i="31"/>
  <c r="R1996" i="31"/>
  <c r="Q1996" i="31"/>
  <c r="O1996" i="31"/>
  <c r="N1996" i="31"/>
  <c r="M1996" i="31"/>
  <c r="L1996" i="31"/>
  <c r="K1996" i="31"/>
  <c r="J1996" i="31"/>
  <c r="B1996" i="31"/>
  <c r="A1996" i="31"/>
  <c r="R1995" i="31"/>
  <c r="Q1995" i="31"/>
  <c r="O1995" i="31"/>
  <c r="N1995" i="31"/>
  <c r="M1995" i="31"/>
  <c r="L1995" i="31"/>
  <c r="K1995" i="31"/>
  <c r="J1995" i="31"/>
  <c r="B1995" i="31"/>
  <c r="A1995" i="31"/>
  <c r="R1994" i="31"/>
  <c r="Q1994" i="31"/>
  <c r="O1994" i="31"/>
  <c r="N1994" i="31"/>
  <c r="M1994" i="31"/>
  <c r="L1994" i="31"/>
  <c r="K1994" i="31"/>
  <c r="J1994" i="31"/>
  <c r="B1994" i="31"/>
  <c r="A1994" i="31"/>
  <c r="R1993" i="31"/>
  <c r="Q1993" i="31"/>
  <c r="O1993" i="31"/>
  <c r="N1993" i="31"/>
  <c r="M1993" i="31"/>
  <c r="L1993" i="31"/>
  <c r="K1993" i="31"/>
  <c r="J1993" i="31"/>
  <c r="B1993" i="31"/>
  <c r="A1993" i="31"/>
  <c r="R1992" i="31"/>
  <c r="Q1992" i="31"/>
  <c r="O1992" i="31"/>
  <c r="N1992" i="31"/>
  <c r="M1992" i="31"/>
  <c r="L1992" i="31"/>
  <c r="K1992" i="31"/>
  <c r="J1992" i="31"/>
  <c r="B1992" i="31"/>
  <c r="A1992" i="31"/>
  <c r="R1991" i="31"/>
  <c r="Q1991" i="31"/>
  <c r="O1991" i="31"/>
  <c r="N1991" i="31"/>
  <c r="M1991" i="31"/>
  <c r="L1991" i="31"/>
  <c r="K1991" i="31"/>
  <c r="J1991" i="31"/>
  <c r="B1991" i="31"/>
  <c r="A1991" i="31"/>
  <c r="R1990" i="31"/>
  <c r="Q1990" i="31"/>
  <c r="O1990" i="31"/>
  <c r="N1990" i="31"/>
  <c r="M1990" i="31"/>
  <c r="L1990" i="31"/>
  <c r="K1990" i="31"/>
  <c r="J1990" i="31"/>
  <c r="B1990" i="31"/>
  <c r="A1990" i="31"/>
  <c r="Q1989" i="31"/>
  <c r="O1989" i="31"/>
  <c r="N1989" i="31"/>
  <c r="M1989" i="31"/>
  <c r="L1989" i="31"/>
  <c r="K1989" i="31"/>
  <c r="J1989" i="31"/>
  <c r="B1989" i="31"/>
  <c r="A1989" i="31"/>
  <c r="Q1988" i="31"/>
  <c r="O1988" i="31"/>
  <c r="N1988" i="31"/>
  <c r="M1988" i="31"/>
  <c r="L1988" i="31"/>
  <c r="K1988" i="31"/>
  <c r="J1988" i="31"/>
  <c r="B1988" i="31"/>
  <c r="A1988" i="31"/>
  <c r="Q1987" i="31"/>
  <c r="O1987" i="31"/>
  <c r="N1987" i="31"/>
  <c r="M1987" i="31"/>
  <c r="L1987" i="31"/>
  <c r="K1987" i="31"/>
  <c r="J1987" i="31"/>
  <c r="B1987" i="31"/>
  <c r="A1987" i="31"/>
  <c r="Q1986" i="31"/>
  <c r="O1986" i="31"/>
  <c r="N1986" i="31"/>
  <c r="M1986" i="31"/>
  <c r="L1986" i="31"/>
  <c r="K1986" i="31"/>
  <c r="J1986" i="31"/>
  <c r="B1986" i="31"/>
  <c r="A1986" i="31"/>
  <c r="Q1985" i="31"/>
  <c r="O1985" i="31"/>
  <c r="N1985" i="31"/>
  <c r="M1985" i="31"/>
  <c r="L1985" i="31"/>
  <c r="K1985" i="31"/>
  <c r="J1985" i="31"/>
  <c r="B1985" i="31"/>
  <c r="A1985" i="31"/>
  <c r="R1984" i="31"/>
  <c r="Q1984" i="31"/>
  <c r="O1984" i="31"/>
  <c r="N1984" i="31"/>
  <c r="M1984" i="31"/>
  <c r="L1984" i="31"/>
  <c r="K1984" i="31"/>
  <c r="J1984" i="31"/>
  <c r="B1984" i="31"/>
  <c r="A1984" i="31"/>
  <c r="R1983" i="31"/>
  <c r="Q1983" i="31"/>
  <c r="O1983" i="31"/>
  <c r="N1983" i="31"/>
  <c r="M1983" i="31"/>
  <c r="L1983" i="31"/>
  <c r="K1983" i="31"/>
  <c r="J1983" i="31"/>
  <c r="B1983" i="31"/>
  <c r="A1983" i="31"/>
  <c r="R1982" i="31"/>
  <c r="Q1982" i="31"/>
  <c r="O1982" i="31"/>
  <c r="N1982" i="31"/>
  <c r="M1982" i="31"/>
  <c r="L1982" i="31"/>
  <c r="K1982" i="31"/>
  <c r="J1982" i="31"/>
  <c r="B1982" i="31"/>
  <c r="A1982" i="31"/>
  <c r="R1981" i="31"/>
  <c r="Q1981" i="31"/>
  <c r="O1981" i="31"/>
  <c r="N1981" i="31"/>
  <c r="M1981" i="31"/>
  <c r="L1981" i="31"/>
  <c r="K1981" i="31"/>
  <c r="J1981" i="31"/>
  <c r="B1981" i="31"/>
  <c r="A1981" i="31"/>
  <c r="R1980" i="31"/>
  <c r="Q1980" i="31"/>
  <c r="O1980" i="31"/>
  <c r="N1980" i="31"/>
  <c r="M1980" i="31"/>
  <c r="L1980" i="31"/>
  <c r="K1980" i="31"/>
  <c r="J1980" i="31"/>
  <c r="B1980" i="31"/>
  <c r="A1980" i="31"/>
  <c r="R1979" i="31"/>
  <c r="Q1979" i="31"/>
  <c r="O1979" i="31"/>
  <c r="N1979" i="31"/>
  <c r="M1979" i="31"/>
  <c r="L1979" i="31"/>
  <c r="K1979" i="31"/>
  <c r="J1979" i="31"/>
  <c r="B1979" i="31"/>
  <c r="A1979" i="31"/>
  <c r="R1978" i="31"/>
  <c r="Q1978" i="31"/>
  <c r="O1978" i="31"/>
  <c r="N1978" i="31"/>
  <c r="M1978" i="31"/>
  <c r="L1978" i="31"/>
  <c r="K1978" i="31"/>
  <c r="J1978" i="31"/>
  <c r="B1978" i="31"/>
  <c r="A1978" i="31"/>
  <c r="R1977" i="31"/>
  <c r="Q1977" i="31"/>
  <c r="O1977" i="31"/>
  <c r="N1977" i="31"/>
  <c r="M1977" i="31"/>
  <c r="L1977" i="31"/>
  <c r="K1977" i="31"/>
  <c r="J1977" i="31"/>
  <c r="B1977" i="31"/>
  <c r="A1977" i="31"/>
  <c r="R1976" i="31"/>
  <c r="Q1976" i="31"/>
  <c r="O1976" i="31"/>
  <c r="N1976" i="31"/>
  <c r="M1976" i="31"/>
  <c r="L1976" i="31"/>
  <c r="K1976" i="31"/>
  <c r="J1976" i="31"/>
  <c r="B1976" i="31"/>
  <c r="A1976" i="31"/>
  <c r="R1975" i="31"/>
  <c r="Q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P1986" i="31" l="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AA1" i="23" s="1"/>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X1" i="23"/>
  <c r="AH1" i="23" l="1"/>
  <c r="H1" i="23"/>
  <c r="Y1" i="23"/>
  <c r="C1" i="23"/>
  <c r="G48" i="27" s="1"/>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48" i="27" l="1"/>
  <c r="P48" i="27" s="1"/>
  <c r="J48" i="27"/>
  <c r="K48" i="27" s="1"/>
  <c r="J21" i="27"/>
  <c r="K16" i="29" a="1"/>
  <c r="K16" i="29" s="1"/>
  <c r="L16" i="29" s="1"/>
  <c r="J14" i="19"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P2011" i="31" l="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1999" i="31" l="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<sst xmlns="http://schemas.openxmlformats.org/spreadsheetml/2006/main" count="30722" uniqueCount="2649">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</sst>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2410</v>
      </c>
      <c r="C1" s="194">
        <v>45747</v>
      </c>
      <c r="G1" s="123" t="s">
        <v>2263</v>
      </c>
      <c r="H1" s="123" t="s">
        <v>2264</v>
      </c>
    </row>
    <row r="2" spans="1:8" x14ac:dyDescent="0.25">
      <c r="B2" t="str">
        <f>_xlfn.XLOOKUP(B1,H:H,G:G,0,0,1)</f>
        <v>VT</v>
      </c>
      <c r="C2" t="str">
        <f>_xlfn.XLOOKUP(B2,G:G, H:H, 0,0,1)</f>
        <v>Vermont</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A13" zoomScaleNormal="100" workbookViewId="0">
      <selection activeCell="G34" sqref="G34"/>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K7" s="101" t="s">
        <v>457</v>
      </c>
      <c r="L7" s="101" t="s">
        <v>458</v>
      </c>
      <c r="M7" s="105" t="s">
        <v>459</v>
      </c>
    </row>
    <row r="8" spans="1:14" x14ac:dyDescent="0.2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2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5.75" x14ac:dyDescent="0.25">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2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K18" s="88" t="s">
        <v>194</v>
      </c>
      <c r="L18" s="78" t="s">
        <v>195</v>
      </c>
      <c r="M18" s="228" t="s">
        <v>1418</v>
      </c>
    </row>
    <row r="19" spans="1:14" x14ac:dyDescent="0.2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2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2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2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Vermont.</v>
      </c>
      <c r="K28" s="88" t="s">
        <v>328</v>
      </c>
      <c r="L28" s="78" t="s">
        <v>329</v>
      </c>
    </row>
    <row r="29" spans="1:14" s="112" customFormat="1" x14ac:dyDescent="0.2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5">
      <c r="A31" t="s">
        <v>8</v>
      </c>
      <c r="B31" s="88" t="s">
        <v>1711</v>
      </c>
      <c r="C31" t="s">
        <v>1712</v>
      </c>
      <c r="D31" s="58"/>
      <c r="E31" s="58"/>
      <c r="F31" s="143">
        <v>0</v>
      </c>
      <c r="G31" s="143">
        <v>1</v>
      </c>
      <c r="H31" s="143">
        <v>1</v>
      </c>
      <c r="I31" s="78" t="s">
        <v>29</v>
      </c>
      <c r="J31" s="88" t="s">
        <v>1713</v>
      </c>
      <c r="K31" s="88"/>
      <c r="L31" s="78"/>
      <c r="M31" s="233"/>
    </row>
    <row r="32" spans="1:14" x14ac:dyDescent="0.2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5">
      <c r="A33" s="143" t="s">
        <v>8</v>
      </c>
      <c r="B33" s="143" t="s">
        <v>265</v>
      </c>
      <c r="C33" t="s">
        <v>268</v>
      </c>
      <c r="D33" s="143" t="s">
        <v>344</v>
      </c>
      <c r="E33" t="s">
        <v>534</v>
      </c>
      <c r="F33" s="223">
        <v>-0.5</v>
      </c>
      <c r="G33" s="223">
        <v>1</v>
      </c>
      <c r="H33" s="223">
        <v>0.1</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K34" s="88" t="s">
        <v>272</v>
      </c>
      <c r="L34" s="78" t="s">
        <v>273</v>
      </c>
      <c r="M34" s="233"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K37" s="88" t="s">
        <v>206</v>
      </c>
      <c r="L37" s="78" t="s">
        <v>207</v>
      </c>
      <c r="M37" s="228" t="s">
        <v>150</v>
      </c>
    </row>
    <row r="38" spans="1:14" x14ac:dyDescent="0.2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K38" s="88" t="s">
        <v>208</v>
      </c>
      <c r="L38" s="78" t="s">
        <v>209</v>
      </c>
      <c r="M38" s="228" t="s">
        <v>147</v>
      </c>
      <c r="N38" s="88" t="s">
        <v>186</v>
      </c>
    </row>
    <row r="39" spans="1:14" x14ac:dyDescent="0.25">
      <c r="A39" t="s">
        <v>8</v>
      </c>
      <c r="B39" t="s">
        <v>1257</v>
      </c>
      <c r="C39" t="s">
        <v>1258</v>
      </c>
      <c r="D39" t="s">
        <v>1257</v>
      </c>
      <c r="E39" s="58"/>
      <c r="F39">
        <v>0</v>
      </c>
      <c r="G39">
        <v>1</v>
      </c>
      <c r="H39">
        <v>1</v>
      </c>
      <c r="I39" s="88" t="s">
        <v>29</v>
      </c>
      <c r="J39" s="225" t="s">
        <v>2637</v>
      </c>
    </row>
    <row r="40" spans="1:14" x14ac:dyDescent="0.25">
      <c r="A40" t="s">
        <v>8</v>
      </c>
      <c r="B40" t="s">
        <v>59</v>
      </c>
      <c r="C40" t="s">
        <v>129</v>
      </c>
      <c r="D40" t="s">
        <v>59</v>
      </c>
      <c r="E40" s="58"/>
      <c r="F40">
        <v>0</v>
      </c>
      <c r="G40">
        <v>1</v>
      </c>
      <c r="H40">
        <v>1</v>
      </c>
      <c r="I40" s="88" t="s">
        <v>29</v>
      </c>
      <c r="J40" s="225" t="s">
        <v>2625</v>
      </c>
    </row>
    <row r="41" spans="1:14" x14ac:dyDescent="0.25">
      <c r="A41" t="s">
        <v>8</v>
      </c>
      <c r="B41" t="s">
        <v>1857</v>
      </c>
      <c r="C41" t="s">
        <v>1858</v>
      </c>
      <c r="D41" t="s">
        <v>1857</v>
      </c>
      <c r="E41" s="58"/>
      <c r="F41">
        <v>0</v>
      </c>
      <c r="G41">
        <v>1</v>
      </c>
      <c r="H41">
        <v>1</v>
      </c>
      <c r="I41" s="88" t="s">
        <v>29</v>
      </c>
      <c r="J41" s="225" t="s">
        <v>2638</v>
      </c>
    </row>
    <row r="42" spans="1:14" s="244" customFormat="1" x14ac:dyDescent="0.2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2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2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25">
      <c r="A48" t="s">
        <v>8</v>
      </c>
      <c r="B48" t="s">
        <v>1740</v>
      </c>
      <c r="C48" t="s">
        <v>1741</v>
      </c>
      <c r="D48" t="s">
        <v>1742</v>
      </c>
      <c r="E48" t="s">
        <v>1743</v>
      </c>
      <c r="F48" s="8">
        <v>0</v>
      </c>
      <c r="G48" s="8">
        <v>1</v>
      </c>
      <c r="H48" s="8">
        <v>0.01</v>
      </c>
      <c r="I48" s="143" t="s">
        <v>1744</v>
      </c>
      <c r="J48" s="88" t="s">
        <v>1745</v>
      </c>
      <c r="K48" s="88"/>
      <c r="L48" s="78"/>
      <c r="M48" s="228"/>
    </row>
    <row r="49" spans="1:14" x14ac:dyDescent="0.25">
      <c r="A49" t="s">
        <v>8</v>
      </c>
      <c r="B49" t="s">
        <v>2586</v>
      </c>
      <c r="C49" t="s">
        <v>2588</v>
      </c>
      <c r="D49" t="s">
        <v>1795</v>
      </c>
      <c r="E49" t="s">
        <v>2589</v>
      </c>
      <c r="F49" s="217">
        <v>-100</v>
      </c>
      <c r="G49">
        <v>100</v>
      </c>
      <c r="H49">
        <v>5</v>
      </c>
      <c r="I49" s="88" t="s">
        <v>1833</v>
      </c>
      <c r="J49" s="88" t="s">
        <v>2621</v>
      </c>
      <c r="K49" s="88"/>
      <c r="L49" s="78"/>
      <c r="M49" s="228"/>
    </row>
    <row r="50" spans="1:14" x14ac:dyDescent="0.25">
      <c r="A50" t="s">
        <v>8</v>
      </c>
      <c r="B50" t="s">
        <v>1796</v>
      </c>
      <c r="C50" t="s">
        <v>1794</v>
      </c>
      <c r="D50" t="s">
        <v>1795</v>
      </c>
      <c r="E50" t="s">
        <v>1799</v>
      </c>
      <c r="F50" s="217">
        <v>-100</v>
      </c>
      <c r="G50">
        <v>100</v>
      </c>
      <c r="H50">
        <v>5</v>
      </c>
      <c r="I50" t="s">
        <v>1802</v>
      </c>
      <c r="J50" s="88" t="s">
        <v>1954</v>
      </c>
      <c r="K50" s="88"/>
      <c r="L50" s="88"/>
      <c r="M50" s="228"/>
    </row>
    <row r="51" spans="1:14" x14ac:dyDescent="0.25">
      <c r="A51" t="s">
        <v>8</v>
      </c>
      <c r="B51" t="s">
        <v>1797</v>
      </c>
      <c r="C51" t="s">
        <v>1798</v>
      </c>
      <c r="D51" t="s">
        <v>1795</v>
      </c>
      <c r="E51" t="s">
        <v>1800</v>
      </c>
      <c r="F51" s="106">
        <v>-1</v>
      </c>
      <c r="G51" s="8">
        <v>1</v>
      </c>
      <c r="H51" s="8">
        <v>0.01</v>
      </c>
      <c r="I51" s="143" t="s">
        <v>1801</v>
      </c>
      <c r="J51" s="88" t="s">
        <v>2627</v>
      </c>
      <c r="K51" s="88"/>
      <c r="L51" s="78"/>
      <c r="M51" s="228"/>
    </row>
    <row r="52" spans="1:14" x14ac:dyDescent="0.25">
      <c r="A52" t="s">
        <v>8</v>
      </c>
      <c r="B52" t="s">
        <v>1803</v>
      </c>
      <c r="C52" t="s">
        <v>1804</v>
      </c>
      <c r="D52" t="s">
        <v>1803</v>
      </c>
      <c r="E52" t="s">
        <v>1805</v>
      </c>
      <c r="F52">
        <v>-100</v>
      </c>
      <c r="G52">
        <v>100</v>
      </c>
      <c r="H52">
        <v>5</v>
      </c>
      <c r="I52" s="143" t="s">
        <v>1806</v>
      </c>
      <c r="J52" s="88" t="s">
        <v>2599</v>
      </c>
      <c r="K52" s="88"/>
      <c r="L52" s="78"/>
      <c r="M52" s="228"/>
    </row>
    <row r="53" spans="1:14" x14ac:dyDescent="0.25">
      <c r="A53" t="s">
        <v>9</v>
      </c>
      <c r="B53" t="s">
        <v>1446</v>
      </c>
      <c r="C53" t="s">
        <v>1411</v>
      </c>
      <c r="D53" t="s">
        <v>1446</v>
      </c>
      <c r="E53" t="s">
        <v>1412</v>
      </c>
      <c r="F53" s="223">
        <v>0</v>
      </c>
      <c r="G53" s="223">
        <v>0.5</v>
      </c>
      <c r="H53" s="223">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2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5">
      <c r="A68" t="s">
        <v>9</v>
      </c>
      <c r="B68" t="s">
        <v>679</v>
      </c>
      <c r="C68" t="s">
        <v>678</v>
      </c>
      <c r="D68" t="s">
        <v>679</v>
      </c>
      <c r="E68" t="s">
        <v>681</v>
      </c>
      <c r="F68" s="8">
        <v>0</v>
      </c>
      <c r="G68" s="8">
        <v>1</v>
      </c>
      <c r="H68" s="8">
        <v>0.01</v>
      </c>
      <c r="I68" s="88" t="s">
        <v>682</v>
      </c>
      <c r="J68" s="88" t="s">
        <v>1422</v>
      </c>
      <c r="K68" s="88"/>
      <c r="L68" s="78" t="s">
        <v>937</v>
      </c>
      <c r="M68" s="228"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8"/>
    </row>
    <row r="70" spans="1:14" x14ac:dyDescent="0.25">
      <c r="A70" t="s">
        <v>9</v>
      </c>
      <c r="B70" t="s">
        <v>19</v>
      </c>
      <c r="C70" t="s">
        <v>284</v>
      </c>
      <c r="D70" s="15" t="s">
        <v>346</v>
      </c>
      <c r="E70" t="s">
        <v>520</v>
      </c>
      <c r="F70" s="8">
        <v>0</v>
      </c>
      <c r="G70" s="8">
        <v>1</v>
      </c>
      <c r="H70" s="8">
        <v>0.01</v>
      </c>
      <c r="I70" s="88" t="s">
        <v>33</v>
      </c>
      <c r="J70" s="88" t="s">
        <v>1841</v>
      </c>
      <c r="K70" s="88" t="s">
        <v>225</v>
      </c>
      <c r="L70" s="78" t="s">
        <v>226</v>
      </c>
      <c r="M70" s="228"/>
    </row>
    <row r="71" spans="1:14" x14ac:dyDescent="0.25">
      <c r="A71" t="s">
        <v>9</v>
      </c>
      <c r="B71" t="s">
        <v>1454</v>
      </c>
      <c r="C71" t="s">
        <v>1455</v>
      </c>
      <c r="D71" t="s">
        <v>1454</v>
      </c>
      <c r="E71" t="s">
        <v>1456</v>
      </c>
      <c r="F71" s="8">
        <v>0</v>
      </c>
      <c r="G71" s="8">
        <v>1</v>
      </c>
      <c r="H71" s="8">
        <v>0.01</v>
      </c>
      <c r="I71" s="88" t="s">
        <v>33</v>
      </c>
      <c r="J71" s="88" t="s">
        <v>1846</v>
      </c>
      <c r="K71" s="88"/>
      <c r="L71" s="78"/>
      <c r="M71" s="228"/>
    </row>
    <row r="72" spans="1:14" s="112" customFormat="1" x14ac:dyDescent="0.2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2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8" t="s">
        <v>150</v>
      </c>
    </row>
    <row r="74" spans="1:14" x14ac:dyDescent="0.2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c r="K74" s="88" t="s">
        <v>227</v>
      </c>
      <c r="L74" s="78" t="s">
        <v>228</v>
      </c>
      <c r="M74" s="228"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8"/>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2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3">
        <v>0</v>
      </c>
      <c r="G94" s="223">
        <v>1</v>
      </c>
      <c r="H94" s="223">
        <v>0.01</v>
      </c>
      <c r="I94" s="88" t="s">
        <v>998</v>
      </c>
      <c r="J94" s="88" t="s">
        <v>1423</v>
      </c>
      <c r="K94" s="78" t="s">
        <v>1148</v>
      </c>
    </row>
    <row r="95" spans="1:14" x14ac:dyDescent="0.2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5">
      <c r="A96" s="112" t="s">
        <v>10</v>
      </c>
      <c r="B96" s="112" t="s">
        <v>1848</v>
      </c>
      <c r="C96" s="112" t="s">
        <v>1851</v>
      </c>
      <c r="F96" s="112">
        <v>0</v>
      </c>
      <c r="G96" s="112">
        <v>1</v>
      </c>
      <c r="H96" s="112">
        <v>1</v>
      </c>
      <c r="I96" s="237" t="s">
        <v>29</v>
      </c>
      <c r="J96" s="237" t="s">
        <v>1854</v>
      </c>
      <c r="M96" s="238"/>
    </row>
    <row r="97" spans="1:13" s="112" customFormat="1" x14ac:dyDescent="0.25">
      <c r="A97" s="112" t="s">
        <v>10</v>
      </c>
      <c r="B97" s="112" t="s">
        <v>1849</v>
      </c>
      <c r="C97" s="112" t="s">
        <v>1852</v>
      </c>
      <c r="F97" s="112">
        <v>0</v>
      </c>
      <c r="G97" s="112">
        <v>1</v>
      </c>
      <c r="H97" s="112">
        <v>1</v>
      </c>
      <c r="I97" s="237" t="s">
        <v>29</v>
      </c>
      <c r="J97" s="237" t="s">
        <v>1855</v>
      </c>
      <c r="M97" s="238"/>
    </row>
    <row r="98" spans="1:13" s="112" customFormat="1" x14ac:dyDescent="0.25">
      <c r="A98" s="112" t="s">
        <v>10</v>
      </c>
      <c r="B98" s="112" t="s">
        <v>1850</v>
      </c>
      <c r="C98" s="112" t="s">
        <v>1853</v>
      </c>
      <c r="F98" s="112">
        <v>0</v>
      </c>
      <c r="G98" s="112">
        <v>1</v>
      </c>
      <c r="H98" s="112">
        <v>1</v>
      </c>
      <c r="I98" s="237" t="s">
        <v>29</v>
      </c>
      <c r="J98" s="237" t="s">
        <v>1856</v>
      </c>
      <c r="M98" s="238"/>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3"/>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Vermont, the share of electricity among fuels used for heating in urban, residential buildings will rise from 4% to 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Vermont, the share of electricity among fuels used for appliances in urban, residential buildings will rise from 52% to 53%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Vermont, the share of electricity among fuels used for heating in rural, residential buildings will rise from 4% to 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Vermont, the share of electricity among fuels used for appliances in rural, residential buildings will rise from 52% to 53%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Vermont, the share of electricity among fuels used for heating in commercial buildings will fall from 1% to 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Vermont, the share of electricity among fuels used for appliances in commercial buildings will fall from 51% to 48%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Vermont, the share of electricity among fuels used for other components in commercial buildings will rise from 56% to 68% through 2050.</v>
      </c>
    </row>
    <row r="3" spans="1:20" x14ac:dyDescent="0.2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449%.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row>
    <row r="6" spans="1:20" x14ac:dyDescent="0.2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Vermont, a 100% setting provides for an additional  144 MW of demand response capacity in 2050 (on top of a BAU quantity of 69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row>
    <row r="7" spans="1:20" x14ac:dyDescent="0.2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Vermont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**Vermont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**Vermont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Vermont.</v>
      </c>
      <c r="L9" s="143" t="str">
        <f>J9&amp;K9</f>
        <v>**Description:** This policy prevents new capacity of the selected type(s) from being built or deployed.  // **Guidance for setting values:** No new coal is planned in Vermont.</v>
      </c>
      <c r="M9" s="102"/>
    </row>
    <row r="10" spans="1:20" ht="180" x14ac:dyDescent="0.2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As of late 2020, there is an additional state subsidy of $4000.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M10" s="226"/>
      <c r="N10" s="227"/>
    </row>
    <row r="11" spans="1:20" ht="105" x14ac:dyDescent="0.2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Vermont will retire 0 MW of coal by 2050. Vermont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VT will retire 0 MW of natural gas by 2050. VT currently has 0 MW of natural gas non-peaker capacity.</v>
      </c>
      <c r="N12" t="str">
        <f>_xlfn.CONCAT("//**Nuclear:** The EIA projects that ", About!B2, " will retire ", 'Supporting Data'!$O$3, " MW of nuclear by 2050. ", About!B2, " currently has ",'Supporting Data'!$V$3, " MW of nuclear capacity." )</f>
        <v>//**Nuclear:** The EIA projects that VT will retire 0 MW of nuclear by 2050. VT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VT will retire 0 MW of natural gas by 2050. VT currently has 0 MW of natural gas peaker capacity.</v>
      </c>
      <c r="P12" t="str">
        <f>_xlfn.CONCAT("//**Lignite:** The EIA projects that ", About!B2, " will retire ", 'Supporting Data'!$S$3, " MW of lignite by 2050. ", About!B2, " currently has ",'Supporting Data'!$AE$3, " MW of lignite capacity." )</f>
        <v>//**Lignite:** The EIA projects that VT will retire 0 MW of lignite by 2050. VT currently has 0 MW of lignite capacity.</v>
      </c>
    </row>
    <row r="13" spans="1:20" x14ac:dyDescent="0.2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25">
      <c r="K15" s="58" t="s">
        <v>2540</v>
      </c>
      <c r="M15" s="58" t="s">
        <v>2541</v>
      </c>
    </row>
    <row r="16" spans="1:20" x14ac:dyDescent="0.2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9">
        <v>20</v>
      </c>
      <c r="I17" s="143" t="s">
        <v>1835</v>
      </c>
      <c r="J17" s="88" t="s">
        <v>1887</v>
      </c>
      <c r="K17" t="s">
        <v>2545</v>
      </c>
      <c r="L17" t="str">
        <f>M17&amp;K17</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12.28 $/MWh.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 customHeight="1" thickBot="1" x14ac:dyDescent="0.3">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25">
      <c r="A3" s="182" t="str">
        <f>About!$C$2</f>
        <v>Vermont</v>
      </c>
      <c r="B3" s="183">
        <f>ROUND(SUMIFS(B$4:B$54, $A$4:$A$54, $A$3),0)</f>
        <v>10933</v>
      </c>
      <c r="C3" s="184">
        <f t="shared" ref="C3" si="0">ROUND(SUMIFS(C$4:C$54, $A$4:$A$54, $A$3),0)</f>
        <v>11</v>
      </c>
      <c r="D3" s="183">
        <f>SUMIFS(D$4:D$54, $A$4:$A$54, $A$3)</f>
        <v>2534008</v>
      </c>
      <c r="E3" s="183">
        <f>SUMIFS(E$4:E$54, $A$4:$A$54, $A$3)</f>
        <v>13906189.999999989</v>
      </c>
      <c r="F3" s="134">
        <f>ROUND(SUMIFS(F$4:F$54,$A$4:$A$54,$A$3)*100,0)</f>
        <v>449</v>
      </c>
      <c r="G3" s="58">
        <f>SUMIFS(G$4:G$54, $A$4:$A$54, $A$3)</f>
        <v>3172326</v>
      </c>
      <c r="H3" s="58">
        <f>SUMIFS(H$4:H$54, $A$4:$A$54, $A$3)</f>
        <v>10304519</v>
      </c>
      <c r="I3" s="134">
        <f>ROUND(SUMIFS(I$4:I$54,$A$4:$A$54,$A$3)*100,0)</f>
        <v>225</v>
      </c>
      <c r="J3" s="134">
        <f>ROUND(SUMIFS(J$4:J$54, $A$4:$A$54, $A$3),0)</f>
        <v>144</v>
      </c>
      <c r="K3" s="58">
        <f t="shared" ref="K3:AI3" si="1">ROUND(SUMIFS(K$4:K$54, $A$4:$A$54, $A$3),0)</f>
        <v>52</v>
      </c>
      <c r="L3" s="134">
        <f t="shared" si="1"/>
        <v>69</v>
      </c>
      <c r="M3" s="58">
        <f t="shared" si="1"/>
        <v>0</v>
      </c>
      <c r="N3" s="58">
        <f t="shared" si="1"/>
        <v>0</v>
      </c>
      <c r="O3" s="58">
        <f t="shared" si="1"/>
        <v>0</v>
      </c>
      <c r="P3" s="58">
        <f t="shared" si="1"/>
        <v>6</v>
      </c>
      <c r="Q3" s="58">
        <f t="shared" si="1"/>
        <v>0</v>
      </c>
      <c r="R3" s="58">
        <f t="shared" si="1"/>
        <v>0</v>
      </c>
      <c r="S3" s="134">
        <f t="shared" si="1"/>
        <v>0</v>
      </c>
      <c r="T3" s="58">
        <f t="shared" si="1"/>
        <v>0</v>
      </c>
      <c r="U3" s="58">
        <f t="shared" si="1"/>
        <v>0</v>
      </c>
      <c r="V3" s="58">
        <f t="shared" si="1"/>
        <v>0</v>
      </c>
      <c r="W3" s="58">
        <f t="shared" si="1"/>
        <v>331</v>
      </c>
      <c r="X3" s="58">
        <f t="shared" si="1"/>
        <v>150</v>
      </c>
      <c r="Y3" s="58">
        <f t="shared" si="1"/>
        <v>122</v>
      </c>
      <c r="Z3" s="58">
        <f t="shared" si="1"/>
        <v>0</v>
      </c>
      <c r="AA3" s="58">
        <f t="shared" si="1"/>
        <v>81</v>
      </c>
      <c r="AB3" s="58">
        <f t="shared" si="1"/>
        <v>0</v>
      </c>
      <c r="AC3" s="58">
        <f t="shared" si="1"/>
        <v>111</v>
      </c>
      <c r="AD3" s="58">
        <f t="shared" si="1"/>
        <v>0</v>
      </c>
      <c r="AE3" s="58">
        <f t="shared" si="1"/>
        <v>0</v>
      </c>
      <c r="AF3" s="58">
        <f t="shared" si="1"/>
        <v>0</v>
      </c>
      <c r="AG3" s="58">
        <f t="shared" si="1"/>
        <v>0</v>
      </c>
      <c r="AH3" s="58">
        <f t="shared" si="1"/>
        <v>0</v>
      </c>
      <c r="AI3" s="134">
        <f t="shared" si="1"/>
        <v>0</v>
      </c>
      <c r="AJ3" s="58">
        <f>ROUND(SUMIFS(AJ$4:AJ$54,$A$4:$A$54,$A$3)*100,0)</f>
        <v>60</v>
      </c>
      <c r="AK3" s="58">
        <f t="shared" ref="AK3:AL3" si="2">ROUND(SUMIFS(AK$4:AK$54,$A$4:$A$54,$A$3)*100,0)</f>
        <v>72</v>
      </c>
      <c r="AL3" s="58">
        <f t="shared" si="2"/>
        <v>75</v>
      </c>
      <c r="AM3" s="58">
        <f>SUMIFS(AM$4:AM$54, $A$4:$A$54, $A$3)</f>
        <v>0</v>
      </c>
      <c r="AN3" s="58">
        <f t="shared" ref="AN3:AQ3" si="3">SUMIFS(AN$4:AN$54, $A$4:$A$54, $A$3)</f>
        <v>4000</v>
      </c>
      <c r="AO3" s="134">
        <f t="shared" si="3"/>
        <v>0</v>
      </c>
      <c r="AP3" s="134">
        <f t="shared" si="3"/>
        <v>831</v>
      </c>
      <c r="AQ3" s="134">
        <f t="shared" si="3"/>
        <v>647818</v>
      </c>
      <c r="AR3" s="134">
        <f>ROUND(SUMIFS(AR$4:AR$54,$A$4:$A$54,$A$3),2)</f>
        <v>128.28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1</v>
      </c>
      <c r="BS3" s="134">
        <f>ROUND(SUMIFS(BS$4:BS$54,$A$4:$A$54,$A$3)*100,0)</f>
        <v>51</v>
      </c>
      <c r="BT3" s="134">
        <f>ROUND(SUMIFS(BT$4:BT$54,$A$4:$A$54,$A$3)*100,0)</f>
        <v>48</v>
      </c>
      <c r="BU3" s="134">
        <f t="shared" ref="BU3:CH3" si="7">ROUND(SUMIFS(BU$4:BU$54,$A$4:$A$54,$A$3)*100,0)</f>
        <v>56</v>
      </c>
      <c r="BV3" s="134">
        <f t="shared" si="7"/>
        <v>68</v>
      </c>
      <c r="BW3" s="134">
        <f t="shared" si="7"/>
        <v>4</v>
      </c>
      <c r="BX3" s="134">
        <f t="shared" si="7"/>
        <v>7</v>
      </c>
      <c r="BY3" s="134">
        <f t="shared" si="7"/>
        <v>52</v>
      </c>
      <c r="BZ3" s="134">
        <f>ROUND(SUMIFS(BZ$4:BZ$54,$A$4:$A$54,$A$3)*100,0)</f>
        <v>53</v>
      </c>
      <c r="CA3" s="134">
        <f>ROUND(SUMIFS(CA$4:CA$54,$A$4:$A$54,$A$3)*100,0)</f>
        <v>100</v>
      </c>
      <c r="CB3" s="134">
        <f>ROUND(SUMIFS(CB$4:CB$54,$A$4:$A$54,$A$3)*100,0)</f>
        <v>100</v>
      </c>
      <c r="CC3" s="134">
        <f t="shared" si="7"/>
        <v>4</v>
      </c>
      <c r="CD3" s="134">
        <f t="shared" si="7"/>
        <v>7</v>
      </c>
      <c r="CE3" s="134">
        <f t="shared" si="7"/>
        <v>52</v>
      </c>
      <c r="CF3" s="134">
        <f t="shared" si="7"/>
        <v>53</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12.28</v>
      </c>
    </row>
    <row r="4" spans="1:91" x14ac:dyDescent="0.2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2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40625" defaultRowHeight="15" x14ac:dyDescent="0.25"/>
  <cols>
    <col min="1" max="1" width="11.7109375" customWidth="1"/>
    <col min="2" max="2" width="11.7109375" style="204" customWidth="1"/>
    <col min="3" max="3" width="88.42578125" customWidth="1"/>
    <col min="4" max="7" width="11.7109375" customWidth="1"/>
    <col min="8" max="8" width="11.7109375" style="15" customWidth="1"/>
    <col min="9" max="9" width="11.7109375" style="204"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2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Vermont.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Vermont.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Vermont.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Vermont.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Vermont.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Vermont.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Vermont.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Vermont.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Vermont.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Vermont.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Vermont.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Vermont.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Vermont.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Vermont.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Vermont.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Vermont.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Vermont.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Vermont.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Vermont.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Vermont.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Vermont.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Vermont.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Vermont.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Vermont.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0.1</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8" t="s">
        <v>569</v>
      </c>
      <c r="B2" s="58" t="s">
        <v>571</v>
      </c>
      <c r="C2" s="219">
        <v>1</v>
      </c>
      <c r="D2" s="218" t="s">
        <v>63</v>
      </c>
      <c r="E2" s="218" t="s">
        <v>64</v>
      </c>
      <c r="F2" s="58" t="str">
        <f>UnitControlCenter!$B$3</f>
        <v>million metric tons / year</v>
      </c>
      <c r="G2" s="58" t="s">
        <v>553</v>
      </c>
      <c r="H2" s="58"/>
      <c r="I2" s="58"/>
      <c r="J2" s="58" t="s">
        <v>1739</v>
      </c>
    </row>
    <row r="3" spans="1:10" x14ac:dyDescent="0.25">
      <c r="A3" s="218"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ht="45" x14ac:dyDescent="0.25">
      <c r="A2" s="1" t="s">
        <v>1739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Targets'!L:L,MATCH(About!$C$2,'State Targets'!$B:$B,0))=0,"",INDEX('State Targets'!L:L,MATCH(About!$C$2,'State Targets'!$B:$B,0)))</f>
        <v xml:space="preserve">Vermont enacted statutory targets in 2020 to reduce GHG emissions 40% below 1990 levels by 2030. </v>
      </c>
    </row>
    <row r="3" spans="1:6" ht="45" x14ac:dyDescent="0.25">
      <c r="A3" s="1" t="s">
        <v>1739</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1.1999999999999997</v>
      </c>
      <c r="E3" s="1">
        <f>INDEX('State Targets'!P:P,MATCH(About!$C$2,'State Targets'!$B:$B,0))</f>
        <v>1.1999999999999997</v>
      </c>
      <c r="F3" s="1" t="str">
        <f>IF(INDEX('State Targets'!Q:Q,MATCH(About!$C$2,'State Targets'!$B:$B,0))=0,"",INDEX('State Targets'!Q:Q,MATCH(About!$C$2,'State Targets'!$B:$B,0)))</f>
        <v xml:space="preserve">Vermont enacted statutory targets in 2020 to reduce GHG emissions 80% below 1990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6</v>
      </c>
      <c r="H48" t="s">
        <v>2286</v>
      </c>
      <c r="I48" s="132">
        <v>2030</v>
      </c>
      <c r="J48" s="132">
        <f t="shared" si="0"/>
        <v>3.5999999999999996</v>
      </c>
      <c r="K48" s="132">
        <f t="shared" si="1"/>
        <v>3.5999999999999996</v>
      </c>
      <c r="L48" s="132" t="s">
        <v>2412</v>
      </c>
      <c r="M48" t="s">
        <v>2309</v>
      </c>
      <c r="N48" s="133">
        <v>2050</v>
      </c>
      <c r="O48">
        <f t="shared" si="2"/>
        <v>1.1999999999999997</v>
      </c>
      <c r="P48">
        <f t="shared" si="3"/>
        <v>1.1999999999999997</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6" t="s">
        <v>11</v>
      </c>
      <c r="B1" s="266"/>
      <c r="C1" s="266"/>
      <c r="D1" s="266"/>
      <c r="E1" s="266"/>
    </row>
    <row r="2" spans="1:5" x14ac:dyDescent="0.25">
      <c r="A2" s="267" t="s">
        <v>152</v>
      </c>
      <c r="B2" s="267"/>
      <c r="C2" s="267"/>
      <c r="D2" s="267"/>
      <c r="E2" s="267"/>
    </row>
    <row r="19" spans="1:5" x14ac:dyDescent="0.25">
      <c r="A19" t="s">
        <v>153</v>
      </c>
    </row>
    <row r="20" spans="1:5" x14ac:dyDescent="0.25">
      <c r="A20">
        <v>155400</v>
      </c>
      <c r="B20" t="s">
        <v>154</v>
      </c>
    </row>
    <row r="21" spans="1:5" x14ac:dyDescent="0.25">
      <c r="A21" s="267" t="s">
        <v>155</v>
      </c>
      <c r="B21" s="267"/>
      <c r="C21" s="267"/>
      <c r="D21" s="267"/>
      <c r="E21" s="267"/>
    </row>
    <row r="38" spans="1:5" x14ac:dyDescent="0.25">
      <c r="A38" t="s">
        <v>153</v>
      </c>
    </row>
    <row r="39" spans="1:5" x14ac:dyDescent="0.25">
      <c r="A39">
        <v>100800</v>
      </c>
      <c r="B39" t="s">
        <v>154</v>
      </c>
    </row>
    <row r="40" spans="1:5" x14ac:dyDescent="0.25">
      <c r="A40" s="267" t="s">
        <v>156</v>
      </c>
      <c r="B40" s="267"/>
      <c r="C40" s="267"/>
      <c r="D40" s="267"/>
      <c r="E40" s="267"/>
    </row>
    <row r="57" spans="1:5" ht="15.75" thickBot="1" x14ac:dyDescent="0.3">
      <c r="A57" t="s">
        <v>153</v>
      </c>
    </row>
    <row r="58" spans="1:5" ht="15.75" thickBot="1" x14ac:dyDescent="0.3">
      <c r="A58" s="2">
        <v>194000</v>
      </c>
      <c r="B58" t="s">
        <v>157</v>
      </c>
    </row>
    <row r="60" spans="1:5" x14ac:dyDescent="0.25">
      <c r="A60" s="266" t="s">
        <v>158</v>
      </c>
      <c r="B60" s="266"/>
      <c r="C60" s="266"/>
      <c r="D60" s="266"/>
      <c r="E60" s="266"/>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6" t="s">
        <v>159</v>
      </c>
      <c r="B89" s="266"/>
      <c r="C89" s="266"/>
      <c r="D89" s="266"/>
      <c r="E89" s="266"/>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6" t="s">
        <v>160</v>
      </c>
      <c r="B98" s="266"/>
      <c r="C98" s="266"/>
      <c r="D98" s="266"/>
      <c r="E98" s="266"/>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6" t="s">
        <v>162</v>
      </c>
      <c r="B109" s="266"/>
      <c r="C109" s="266"/>
      <c r="D109" s="266"/>
      <c r="E109" s="266"/>
    </row>
    <row r="110" spans="1:5" ht="15.75" thickBot="1" x14ac:dyDescent="0.3"/>
    <row r="111" spans="1:5" ht="15.75" thickBot="1" x14ac:dyDescent="0.3">
      <c r="A111" s="7">
        <f>A122</f>
        <v>0.20481927710843381</v>
      </c>
      <c r="B111" t="s">
        <v>381</v>
      </c>
    </row>
    <row r="113" spans="1:12" x14ac:dyDescent="0.25">
      <c r="A113" s="266" t="s">
        <v>161</v>
      </c>
      <c r="B113" s="266"/>
      <c r="C113" s="266"/>
      <c r="D113" s="266"/>
      <c r="E113" s="266"/>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6" t="s">
        <v>382</v>
      </c>
      <c r="B124" s="266"/>
      <c r="C124" s="266"/>
      <c r="D124" s="266"/>
      <c r="E124" s="266"/>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6" t="s">
        <v>100</v>
      </c>
      <c r="B134" s="266"/>
      <c r="C134" s="266"/>
      <c r="D134" s="266"/>
      <c r="E134" s="266"/>
    </row>
    <row r="135" spans="1:12" x14ac:dyDescent="0.25">
      <c r="A135" s="14" t="s">
        <v>399</v>
      </c>
      <c r="B135" s="15"/>
      <c r="C135" s="15"/>
      <c r="D135" s="15"/>
      <c r="E135" s="15"/>
      <c r="F135" s="15"/>
      <c r="G135" s="15"/>
    </row>
    <row r="136" spans="1:12" ht="15.75" x14ac:dyDescent="0.3">
      <c r="A136" s="16"/>
      <c r="B136" s="269" t="s">
        <v>400</v>
      </c>
      <c r="C136" s="270"/>
      <c r="D136" s="270"/>
      <c r="E136" s="271"/>
      <c r="F136" s="15"/>
      <c r="G136" s="15"/>
    </row>
    <row r="137" spans="1:12" ht="15.75" x14ac:dyDescent="0.3">
      <c r="A137" s="17"/>
      <c r="B137" s="269" t="s">
        <v>401</v>
      </c>
      <c r="C137" s="271"/>
      <c r="D137" s="269" t="s">
        <v>402</v>
      </c>
      <c r="E137" s="271"/>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6" t="s">
        <v>165</v>
      </c>
      <c r="B165" s="266"/>
      <c r="C165" s="266"/>
      <c r="D165" s="266"/>
      <c r="E165" s="266"/>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6" t="s">
        <v>389</v>
      </c>
      <c r="B169" s="266"/>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6" t="s">
        <v>172</v>
      </c>
      <c r="B174" s="266"/>
      <c r="C174" s="266"/>
      <c r="D174" s="266"/>
      <c r="E174" s="266"/>
    </row>
    <row r="175" spans="1:7" ht="15.75" thickBot="1" x14ac:dyDescent="0.3">
      <c r="A175" t="s">
        <v>398</v>
      </c>
      <c r="B175" s="33">
        <v>0.1246</v>
      </c>
    </row>
    <row r="176" spans="1:7" ht="15.75" thickBot="1" x14ac:dyDescent="0.3">
      <c r="A176" t="s">
        <v>394</v>
      </c>
      <c r="B176" s="32">
        <f>1-B175</f>
        <v>0.87539999999999996</v>
      </c>
    </row>
    <row r="178" spans="1:5" x14ac:dyDescent="0.25">
      <c r="A178" s="266" t="s">
        <v>168</v>
      </c>
      <c r="B178" s="266"/>
      <c r="C178" s="266"/>
      <c r="D178" s="266"/>
      <c r="E178" s="266"/>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6" t="s">
        <v>170</v>
      </c>
      <c r="B183" s="266"/>
      <c r="C183" s="266"/>
      <c r="D183" s="266"/>
      <c r="E183" s="266"/>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6" t="s">
        <v>182</v>
      </c>
      <c r="B191" s="266"/>
      <c r="C191" s="266"/>
      <c r="D191" s="266"/>
      <c r="E191" s="266"/>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8" t="s">
        <v>1229</v>
      </c>
      <c r="C201" s="268"/>
      <c r="D201" s="268"/>
      <c r="E201" s="268"/>
      <c r="F201" s="268"/>
      <c r="G201" s="268"/>
      <c r="H201" s="268"/>
      <c r="I201" s="268"/>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8" t="s">
        <v>1229</v>
      </c>
      <c r="C209" s="268"/>
      <c r="D209" s="268"/>
      <c r="E209" s="268"/>
      <c r="F209" s="268"/>
      <c r="G209" s="268"/>
      <c r="H209" s="268"/>
      <c r="I209" s="268"/>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8" t="s">
        <v>1229</v>
      </c>
      <c r="C217" s="268"/>
      <c r="D217" s="268"/>
      <c r="E217" s="268"/>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VT</v>
      </c>
      <c r="C1" s="115">
        <f>SUM(C4:C87)</f>
        <v>5.8813386562685022</v>
      </c>
      <c r="D1" s="115">
        <f t="shared" ref="D1:AG1" si="0">SUM(D4:D87)</f>
        <v>6.1289544748644005</v>
      </c>
      <c r="E1" s="115">
        <f t="shared" si="0"/>
        <v>6.5038399129551019</v>
      </c>
      <c r="F1" s="115">
        <f t="shared" si="0"/>
        <v>6.5381109913292033</v>
      </c>
      <c r="G1" s="115">
        <f t="shared" si="0"/>
        <v>6.425679152563502</v>
      </c>
      <c r="H1" s="115">
        <f t="shared" si="0"/>
        <v>6.5615798434283885</v>
      </c>
      <c r="I1" s="115">
        <f t="shared" si="0"/>
        <v>7.0432909713635974</v>
      </c>
      <c r="J1" s="115">
        <f t="shared" si="0"/>
        <v>7.1399028551246371</v>
      </c>
      <c r="K1" s="115">
        <f t="shared" si="0"/>
        <v>6.9321185064232642</v>
      </c>
      <c r="L1" s="115">
        <f t="shared" si="0"/>
        <v>6.8627769879588127</v>
      </c>
      <c r="M1" s="115">
        <f t="shared" si="0"/>
        <v>7.2557914679839755</v>
      </c>
      <c r="N1" s="115">
        <f t="shared" si="0"/>
        <v>7.1602842299906051</v>
      </c>
      <c r="O1" s="115">
        <f t="shared" si="0"/>
        <v>6.8612133254872179</v>
      </c>
      <c r="P1" s="115">
        <f t="shared" si="0"/>
        <v>7.1646491957008003</v>
      </c>
      <c r="Q1" s="115">
        <f t="shared" si="0"/>
        <v>7.5823035113892114</v>
      </c>
      <c r="R1" s="115">
        <f t="shared" si="0"/>
        <v>7.2956839961446205</v>
      </c>
      <c r="S1" s="115">
        <f t="shared" si="0"/>
        <v>7.2984627294165101</v>
      </c>
      <c r="T1" s="115">
        <f t="shared" si="0"/>
        <v>7.0711577688657847</v>
      </c>
      <c r="U1" s="115">
        <f t="shared" si="0"/>
        <v>6.3433413125725986</v>
      </c>
      <c r="V1" s="115">
        <f t="shared" si="0"/>
        <v>6.623742854752269</v>
      </c>
      <c r="W1" s="115">
        <f t="shared" si="0"/>
        <v>6.4443300771129977</v>
      </c>
      <c r="X1" s="115">
        <f t="shared" si="0"/>
        <v>6.5598414335521014</v>
      </c>
      <c r="Y1" s="115">
        <f t="shared" si="0"/>
        <v>6.0726476984500994</v>
      </c>
      <c r="Z1" s="115">
        <f t="shared" si="0"/>
        <v>6.364280025667501</v>
      </c>
      <c r="AA1" s="115">
        <f t="shared" si="0"/>
        <v>6.5555795394694014</v>
      </c>
      <c r="AB1" s="115">
        <f t="shared" si="0"/>
        <v>6.6625979136705995</v>
      </c>
      <c r="AC1" s="115">
        <f t="shared" si="0"/>
        <v>6.3847181530119013</v>
      </c>
      <c r="AD1" s="115">
        <f t="shared" si="0"/>
        <v>6.1817425837706006</v>
      </c>
      <c r="AE1" s="115">
        <f t="shared" si="0"/>
        <v>6.330190706782501</v>
      </c>
      <c r="AF1" s="115">
        <f t="shared" si="0"/>
        <v>6.7130055008546021</v>
      </c>
      <c r="AG1" s="115">
        <f t="shared" si="0"/>
        <v>6.0900013170079017</v>
      </c>
      <c r="AH1" s="115">
        <f>SUM(AH4:AH87)</f>
        <v>6.059842025315799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119" t="s">
        <v>479</v>
      </c>
      <c r="B5" s="120" t="s">
        <v>1957</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119" t="s">
        <v>479</v>
      </c>
      <c r="B6" s="120" t="s">
        <v>1958</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119" t="s">
        <v>479</v>
      </c>
      <c r="B7" s="120" t="s">
        <v>1959</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119" t="s">
        <v>479</v>
      </c>
      <c r="B8" s="120" t="s">
        <v>1960</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119" t="s">
        <v>479</v>
      </c>
      <c r="B9" s="120" t="s">
        <v>1961</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119" t="s">
        <v>479</v>
      </c>
      <c r="B10" s="120" t="s">
        <v>1962</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119" t="s">
        <v>479</v>
      </c>
      <c r="B17" s="120" t="s">
        <v>1969</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0.18727932876549999</v>
      </c>
      <c r="AG33" s="121">
        <f>SUMIFS('EPA Export Aggregation'!AJ:AJ,'EPA Export Aggregation'!$A:$A,$B33,'EPA Export Aggregation'!$D:$D,$A$1)*IF($A33="CH4",About!$D$58,IF($A33="N2O",About!$D$59,1))</f>
        <v>0.18615383914389999</v>
      </c>
      <c r="AH33" s="121">
        <f>SUMIFS('EPA Export Aggregation'!AK:AK,'EPA Export Aggregation'!$A:$A,$B33,'EPA Export Aggregation'!$D:$D,$A$1)*IF($A33="CH4",About!$D$58,IF($A33="N2O",About!$D$59,1))</f>
        <v>0.1945542043372</v>
      </c>
    </row>
    <row r="34" spans="1:34" x14ac:dyDescent="0.25">
      <c r="A34" s="119" t="s">
        <v>479</v>
      </c>
      <c r="B34" s="120" t="s">
        <v>1986</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7.9226901367999997E-3</v>
      </c>
      <c r="D76" s="121">
        <f>SUMIFS('EPA Export Aggregation'!G:G,'EPA Export Aggregation'!$A:$A,$B76,'EPA Export Aggregation'!$D:$D,$A$1)*IF($A76="CH4",About!$D$58,IF($A76="N2O",About!$D$59,1))</f>
        <v>7.9226901367999997E-3</v>
      </c>
      <c r="E76" s="121">
        <f>SUMIFS('EPA Export Aggregation'!H:H,'EPA Export Aggregation'!$A:$A,$B76,'EPA Export Aggregation'!$D:$D,$A$1)*IF($A76="CH4",About!$D$58,IF($A76="N2O",About!$D$59,1))</f>
        <v>7.9226901367999997E-3</v>
      </c>
      <c r="F76" s="121">
        <f>SUMIFS('EPA Export Aggregation'!I:I,'EPA Export Aggregation'!$A:$A,$B76,'EPA Export Aggregation'!$D:$D,$A$1)*IF($A76="CH4",About!$D$58,IF($A76="N2O",About!$D$59,1))</f>
        <v>9.9033627330999997E-3</v>
      </c>
      <c r="G76" s="121">
        <f>SUMIFS('EPA Export Aggregation'!J:J,'EPA Export Aggregation'!$A:$A,$B76,'EPA Export Aggregation'!$D:$D,$A$1)*IF($A76="CH4",About!$D$58,IF($A76="N2O",About!$D$59,1))</f>
        <v>1.08936983182E-2</v>
      </c>
      <c r="H76" s="121">
        <f>SUMIFS('EPA Export Aggregation'!K:K,'EPA Export Aggregation'!$A:$A,$B76,'EPA Export Aggregation'!$D:$D,$A$1)*IF($A76="CH4",About!$D$58,IF($A76="N2O",About!$D$59,1))</f>
        <v>1.3689683811300001E-2</v>
      </c>
      <c r="I76" s="121">
        <f>SUMIFS('EPA Export Aggregation'!L:L,'EPA Export Aggregation'!$A:$A,$B76,'EPA Export Aggregation'!$D:$D,$A$1)*IF($A76="CH4",About!$D$58,IF($A76="N2O",About!$D$59,1))</f>
        <v>1.52018861366E-2</v>
      </c>
      <c r="J76" s="121">
        <f>SUMIFS('EPA Export Aggregation'!M:M,'EPA Export Aggregation'!$A:$A,$B76,'EPA Export Aggregation'!$D:$D,$A$1)*IF($A76="CH4",About!$D$58,IF($A76="N2O",About!$D$59,1))</f>
        <v>1.6065353634699998E-2</v>
      </c>
      <c r="K76" s="121">
        <f>SUMIFS('EPA Export Aggregation'!N:N,'EPA Export Aggregation'!$A:$A,$B76,'EPA Export Aggregation'!$D:$D,$A$1)*IF($A76="CH4",About!$D$58,IF($A76="N2O",About!$D$59,1))</f>
        <v>1.9698950803699999E-2</v>
      </c>
      <c r="L76" s="121">
        <f>SUMIFS('EPA Export Aggregation'!O:O,'EPA Export Aggregation'!$A:$A,$B76,'EPA Export Aggregation'!$D:$D,$A$1)*IF($A76="CH4",About!$D$58,IF($A76="N2O",About!$D$59,1))</f>
        <v>1.9989697304399999E-2</v>
      </c>
      <c r="M76" s="121">
        <f>SUMIFS('EPA Export Aggregation'!P:P,'EPA Export Aggregation'!$A:$A,$B76,'EPA Export Aggregation'!$D:$D,$A$1)*IF($A76="CH4",About!$D$58,IF($A76="N2O",About!$D$59,1))</f>
        <v>1.2173441940399999E-2</v>
      </c>
      <c r="N76" s="121">
        <f>SUMIFS('EPA Export Aggregation'!Q:Q,'EPA Export Aggregation'!$A:$A,$B76,'EPA Export Aggregation'!$D:$D,$A$1)*IF($A76="CH4",About!$D$58,IF($A76="N2O",About!$D$59,1))</f>
        <v>8.0893758678999995E-3</v>
      </c>
      <c r="O76" s="121">
        <f>SUMIFS('EPA Export Aggregation'!R:R,'EPA Export Aggregation'!$A:$A,$B76,'EPA Export Aggregation'!$D:$D,$A$1)*IF($A76="CH4",About!$D$58,IF($A76="N2O",About!$D$59,1))</f>
        <v>7.7335457466000002E-3</v>
      </c>
      <c r="P76" s="121">
        <f>SUMIFS('EPA Export Aggregation'!S:S,'EPA Export Aggregation'!$A:$A,$B76,'EPA Export Aggregation'!$D:$D,$A$1)*IF($A76="CH4",About!$D$58,IF($A76="N2O",About!$D$59,1))</f>
        <v>8.0867879449000001E-3</v>
      </c>
      <c r="Q76" s="121">
        <f>SUMIFS('EPA Export Aggregation'!T:T,'EPA Export Aggregation'!$A:$A,$B76,'EPA Export Aggregation'!$D:$D,$A$1)*IF($A76="CH4",About!$D$58,IF($A76="N2O",About!$D$59,1))</f>
        <v>8.0516332513000007E-3</v>
      </c>
      <c r="R76" s="121">
        <f>SUMIFS('EPA Export Aggregation'!U:U,'EPA Export Aggregation'!$A:$A,$B76,'EPA Export Aggregation'!$D:$D,$A$1)*IF($A76="CH4",About!$D$58,IF($A76="N2O",About!$D$59,1))</f>
        <v>7.7291955259000001E-3</v>
      </c>
      <c r="S76" s="121">
        <f>SUMIFS('EPA Export Aggregation'!V:V,'EPA Export Aggregation'!$A:$A,$B76,'EPA Export Aggregation'!$D:$D,$A$1)*IF($A76="CH4",About!$D$58,IF($A76="N2O",About!$D$59,1))</f>
        <v>9.2022502767999999E-3</v>
      </c>
      <c r="T76" s="121">
        <f>SUMIFS('EPA Export Aggregation'!W:W,'EPA Export Aggregation'!$A:$A,$B76,'EPA Export Aggregation'!$D:$D,$A$1)*IF($A76="CH4",About!$D$58,IF($A76="N2O",About!$D$59,1))</f>
        <v>8.9548377599000008E-3</v>
      </c>
      <c r="U76" s="121">
        <f>SUMIFS('EPA Export Aggregation'!X:X,'EPA Export Aggregation'!$A:$A,$B76,'EPA Export Aggregation'!$D:$D,$A$1)*IF($A76="CH4",About!$D$58,IF($A76="N2O",About!$D$59,1))</f>
        <v>8.4637444644999997E-3</v>
      </c>
      <c r="V76" s="121">
        <f>SUMIFS('EPA Export Aggregation'!Y:Y,'EPA Export Aggregation'!$A:$A,$B76,'EPA Export Aggregation'!$D:$D,$A$1)*IF($A76="CH4",About!$D$58,IF($A76="N2O",About!$D$59,1))</f>
        <v>6.4956037311999998E-3</v>
      </c>
      <c r="W76" s="121">
        <f>SUMIFS('EPA Export Aggregation'!Z:Z,'EPA Export Aggregation'!$A:$A,$B76,'EPA Export Aggregation'!$D:$D,$A$1)*IF($A76="CH4",About!$D$58,IF($A76="N2O",About!$D$59,1))</f>
        <v>8.6779950135000006E-3</v>
      </c>
      <c r="X76" s="121">
        <f>SUMIFS('EPA Export Aggregation'!AA:AA,'EPA Export Aggregation'!$A:$A,$B76,'EPA Export Aggregation'!$D:$D,$A$1)*IF($A76="CH4",About!$D$58,IF($A76="N2O",About!$D$59,1))</f>
        <v>1.2615812634999999E-3</v>
      </c>
      <c r="Y76" s="121">
        <f>SUMIFS('EPA Export Aggregation'!AB:AB,'EPA Export Aggregation'!$A:$A,$B76,'EPA Export Aggregation'!$D:$D,$A$1)*IF($A76="CH4",About!$D$58,IF($A76="N2O",About!$D$59,1))</f>
        <v>5.944611616E-4</v>
      </c>
      <c r="Z76" s="121">
        <f>SUMIFS('EPA Export Aggregation'!AC:AC,'EPA Export Aggregation'!$A:$A,$B76,'EPA Export Aggregation'!$D:$D,$A$1)*IF($A76="CH4",About!$D$58,IF($A76="N2O",About!$D$59,1))</f>
        <v>1.20365205769E-2</v>
      </c>
      <c r="AA76" s="121">
        <f>SUMIFS('EPA Export Aggregation'!AD:AD,'EPA Export Aggregation'!$A:$A,$B76,'EPA Export Aggregation'!$D:$D,$A$1)*IF($A76="CH4",About!$D$58,IF($A76="N2O",About!$D$59,1))</f>
        <v>1.313133566E-2</v>
      </c>
      <c r="AB76" s="121">
        <f>SUMIFS('EPA Export Aggregation'!AE:AE,'EPA Export Aggregation'!$A:$A,$B76,'EPA Export Aggregation'!$D:$D,$A$1)*IF($A76="CH4",About!$D$58,IF($A76="N2O",About!$D$59,1))</f>
        <v>1.4547097956700001E-2</v>
      </c>
      <c r="AC76" s="121">
        <f>SUMIFS('EPA Export Aggregation'!AF:AF,'EPA Export Aggregation'!$A:$A,$B76,'EPA Export Aggregation'!$D:$D,$A$1)*IF($A76="CH4",About!$D$58,IF($A76="N2O",About!$D$59,1))</f>
        <v>1.20966652E-2</v>
      </c>
      <c r="AD76" s="121">
        <f>SUMIFS('EPA Export Aggregation'!AG:AG,'EPA Export Aggregation'!$A:$A,$B76,'EPA Export Aggregation'!$D:$D,$A$1)*IF($A76="CH4",About!$D$58,IF($A76="N2O",About!$D$59,1))</f>
        <v>1.70596212E-2</v>
      </c>
      <c r="AE76" s="121">
        <f>SUMIFS('EPA Export Aggregation'!AH:AH,'EPA Export Aggregation'!$A:$A,$B76,'EPA Export Aggregation'!$D:$D,$A$1)*IF($A76="CH4",About!$D$58,IF($A76="N2O",About!$D$59,1))</f>
        <v>1.56611653835E-2</v>
      </c>
      <c r="AF76" s="121">
        <f>SUMIFS('EPA Export Aggregation'!AI:AI,'EPA Export Aggregation'!$A:$A,$B76,'EPA Export Aggregation'!$D:$D,$A$1)*IF($A76="CH4",About!$D$58,IF($A76="N2O",About!$D$59,1))</f>
        <v>1.6011800832699999E-2</v>
      </c>
      <c r="AG76" s="121">
        <f>SUMIFS('EPA Export Aggregation'!AJ:AJ,'EPA Export Aggregation'!$A:$A,$B76,'EPA Export Aggregation'!$D:$D,$A$1)*IF($A76="CH4",About!$D$58,IF($A76="N2O",About!$D$59,1))</f>
        <v>1.6110334519999998E-2</v>
      </c>
      <c r="AH76" s="121">
        <f>SUMIFS('EPA Export Aggregation'!AK:AK,'EPA Export Aggregation'!$A:$A,$B76,'EPA Export Aggregation'!$D:$D,$A$1)*IF($A76="CH4",About!$D$58,IF($A76="N2O",About!$D$59,1))</f>
        <v>1.6420460238699999E-2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0.11106139251420211</v>
      </c>
      <c r="D80" s="121">
        <f>SUMIFS('EPA Export Aggregation'!G:G,'EPA Export Aggregation'!$A:$A,$B80,'EPA Export Aggregation'!$D:$D,$A$1)*IF($A80="CH4",About!$D$58,IF($A80="N2O",About!$D$59,1))</f>
        <v>0.11106139251420211</v>
      </c>
      <c r="E80" s="121">
        <f>SUMIFS('EPA Export Aggregation'!H:H,'EPA Export Aggregation'!$A:$A,$B80,'EPA Export Aggregation'!$D:$D,$A$1)*IF($A80="CH4",About!$D$58,IF($A80="N2O",About!$D$59,1))</f>
        <v>0.11106139251420211</v>
      </c>
      <c r="F80" s="121">
        <f>SUMIFS('EPA Export Aggregation'!I:I,'EPA Export Aggregation'!$A:$A,$B80,'EPA Export Aggregation'!$D:$D,$A$1)*IF($A80="CH4",About!$D$58,IF($A80="N2O",About!$D$59,1))</f>
        <v>0.1388267395348024</v>
      </c>
      <c r="G80" s="121">
        <f>SUMIFS('EPA Export Aggregation'!J:J,'EPA Export Aggregation'!$A:$A,$B80,'EPA Export Aggregation'!$D:$D,$A$1)*IF($A80="CH4",About!$D$58,IF($A80="N2O",About!$D$59,1))</f>
        <v>0.15270941382140271</v>
      </c>
      <c r="H80" s="121">
        <f>SUMIFS('EPA Export Aggregation'!K:K,'EPA Export Aggregation'!$A:$A,$B80,'EPA Export Aggregation'!$D:$D,$A$1)*IF($A80="CH4",About!$D$58,IF($A80="N2O",About!$D$59,1))</f>
        <v>0.19190393637138881</v>
      </c>
      <c r="I80" s="121">
        <f>SUMIFS('EPA Export Aggregation'!L:L,'EPA Export Aggregation'!$A:$A,$B80,'EPA Export Aggregation'!$D:$D,$A$1)*IF($A80="CH4",About!$D$58,IF($A80="N2O",About!$D$59,1))</f>
        <v>0.2131021935651963</v>
      </c>
      <c r="J80" s="121">
        <f>SUMIFS('EPA Export Aggregation'!M:M,'EPA Export Aggregation'!$A:$A,$B80,'EPA Export Aggregation'!$D:$D,$A$1)*IF($A80="CH4",About!$D$58,IF($A80="N2O",About!$D$59,1))</f>
        <v>0.22520641002733621</v>
      </c>
      <c r="K80" s="121">
        <f>SUMIFS('EPA Export Aggregation'!N:N,'EPA Export Aggregation'!$A:$A,$B80,'EPA Export Aggregation'!$D:$D,$A$1)*IF($A80="CH4",About!$D$58,IF($A80="N2O",About!$D$59,1))</f>
        <v>0.27614270093756432</v>
      </c>
      <c r="L80" s="121">
        <f>SUMIFS('EPA Export Aggregation'!O:O,'EPA Export Aggregation'!$A:$A,$B80,'EPA Export Aggregation'!$D:$D,$A$1)*IF($A80="CH4",About!$D$58,IF($A80="N2O",About!$D$59,1))</f>
        <v>0.28021842273471143</v>
      </c>
      <c r="M80" s="121">
        <f>SUMIFS('EPA Export Aggregation'!P:P,'EPA Export Aggregation'!$A:$A,$B80,'EPA Export Aggregation'!$D:$D,$A$1)*IF($A80="CH4",About!$D$58,IF($A80="N2O",About!$D$59,1))</f>
        <v>0.2390070905827755</v>
      </c>
      <c r="N80" s="121">
        <f>SUMIFS('EPA Export Aggregation'!Q:Q,'EPA Export Aggregation'!$A:$A,$B80,'EPA Export Aggregation'!$D:$D,$A$1)*IF($A80="CH4",About!$D$58,IF($A80="N2O",About!$D$59,1))</f>
        <v>0.16820701671610319</v>
      </c>
      <c r="O80" s="121">
        <f>SUMIFS('EPA Export Aggregation'!R:R,'EPA Export Aggregation'!$A:$A,$B80,'EPA Export Aggregation'!$D:$D,$A$1)*IF($A80="CH4",About!$D$58,IF($A80="N2O",About!$D$59,1))</f>
        <v>0.16477811784671861</v>
      </c>
      <c r="P80" s="121">
        <f>SUMIFS('EPA Export Aggregation'!S:S,'EPA Export Aggregation'!$A:$A,$B80,'EPA Export Aggregation'!$D:$D,$A$1)*IF($A80="CH4",About!$D$58,IF($A80="N2O",About!$D$59,1))</f>
        <v>0.1506528911670004</v>
      </c>
      <c r="Q80" s="121">
        <f>SUMIFS('EPA Export Aggregation'!T:T,'EPA Export Aggregation'!$A:$A,$B80,'EPA Export Aggregation'!$D:$D,$A$1)*IF($A80="CH4",About!$D$58,IF($A80="N2O",About!$D$59,1))</f>
        <v>0.13993259643531161</v>
      </c>
      <c r="R80" s="121">
        <f>SUMIFS('EPA Export Aggregation'!U:U,'EPA Export Aggregation'!$A:$A,$B80,'EPA Export Aggregation'!$D:$D,$A$1)*IF($A80="CH4",About!$D$58,IF($A80="N2O",About!$D$59,1))</f>
        <v>0.12892916745612151</v>
      </c>
      <c r="S80" s="121">
        <f>SUMIFS('EPA Export Aggregation'!V:V,'EPA Export Aggregation'!$A:$A,$B80,'EPA Export Aggregation'!$D:$D,$A$1)*IF($A80="CH4",About!$D$58,IF($A80="N2O",About!$D$59,1))</f>
        <v>0.13775017922650901</v>
      </c>
      <c r="T80" s="121">
        <f>SUMIFS('EPA Export Aggregation'!W:W,'EPA Export Aggregation'!$A:$A,$B80,'EPA Export Aggregation'!$D:$D,$A$1)*IF($A80="CH4",About!$D$58,IF($A80="N2O",About!$D$59,1))</f>
        <v>0.13162933324768469</v>
      </c>
      <c r="U80" s="121">
        <f>SUMIFS('EPA Export Aggregation'!X:X,'EPA Export Aggregation'!$A:$A,$B80,'EPA Export Aggregation'!$D:$D,$A$1)*IF($A80="CH4",About!$D$58,IF($A80="N2O",About!$D$59,1))</f>
        <v>0.119620491729398</v>
      </c>
      <c r="V80" s="121">
        <f>SUMIFS('EPA Export Aggregation'!Y:Y,'EPA Export Aggregation'!$A:$A,$B80,'EPA Export Aggregation'!$D:$D,$A$1)*IF($A80="CH4",About!$D$58,IF($A80="N2O",About!$D$59,1))</f>
        <v>8.20533516299677E-2</v>
      </c>
      <c r="W80" s="121">
        <f>SUMIFS('EPA Export Aggregation'!Z:Z,'EPA Export Aggregation'!$A:$A,$B80,'EPA Export Aggregation'!$D:$D,$A$1)*IF($A80="CH4",About!$D$58,IF($A80="N2O",About!$D$59,1))</f>
        <v>0.1102894976858964</v>
      </c>
      <c r="X80" s="121">
        <f>SUMIFS('EPA Export Aggregation'!AA:AA,'EPA Export Aggregation'!$A:$A,$B80,'EPA Export Aggregation'!$D:$D,$A$1)*IF($A80="CH4",About!$D$58,IF($A80="N2O",About!$D$59,1))</f>
        <v>0.25665125156079999</v>
      </c>
      <c r="Y80" s="121">
        <f>SUMIFS('EPA Export Aggregation'!AB:AB,'EPA Export Aggregation'!$A:$A,$B80,'EPA Export Aggregation'!$D:$D,$A$1)*IF($A80="CH4",About!$D$58,IF($A80="N2O",About!$D$59,1))</f>
        <v>0.22297488425760001</v>
      </c>
      <c r="Z80" s="121">
        <f>SUMIFS('EPA Export Aggregation'!AC:AC,'EPA Export Aggregation'!$A:$A,$B80,'EPA Export Aggregation'!$D:$D,$A$1)*IF($A80="CH4",About!$D$58,IF($A80="N2O",About!$D$59,1))</f>
        <v>0.174787839162</v>
      </c>
      <c r="AA80" s="121">
        <f>SUMIFS('EPA Export Aggregation'!AD:AD,'EPA Export Aggregation'!$A:$A,$B80,'EPA Export Aggregation'!$D:$D,$A$1)*IF($A80="CH4",About!$D$58,IF($A80="N2O",About!$D$59,1))</f>
        <v>0.1094721845938</v>
      </c>
      <c r="AB80" s="121">
        <f>SUMIFS('EPA Export Aggregation'!AE:AE,'EPA Export Aggregation'!$A:$A,$B80,'EPA Export Aggregation'!$D:$D,$A$1)*IF($A80="CH4",About!$D$58,IF($A80="N2O",About!$D$59,1))</f>
        <v>0.1052075952</v>
      </c>
      <c r="AC80" s="121">
        <f>SUMIFS('EPA Export Aggregation'!AF:AF,'EPA Export Aggregation'!$A:$A,$B80,'EPA Export Aggregation'!$D:$D,$A$1)*IF($A80="CH4",About!$D$58,IF($A80="N2O",About!$D$59,1))</f>
        <v>0.10615305379999999</v>
      </c>
      <c r="AD80" s="121">
        <f>SUMIFS('EPA Export Aggregation'!AG:AG,'EPA Export Aggregation'!$A:$A,$B80,'EPA Export Aggregation'!$D:$D,$A$1)*IF($A80="CH4",About!$D$58,IF($A80="N2O",About!$D$59,1))</f>
        <v>0.103019504</v>
      </c>
      <c r="AE80" s="121">
        <f>SUMIFS('EPA Export Aggregation'!AH:AH,'EPA Export Aggregation'!$A:$A,$B80,'EPA Export Aggregation'!$D:$D,$A$1)*IF($A80="CH4",About!$D$58,IF($A80="N2O",About!$D$59,1))</f>
        <v>9.6088544485700006E-2</v>
      </c>
      <c r="AF80" s="121">
        <f>SUMIFS('EPA Export Aggregation'!AI:AI,'EPA Export Aggregation'!$A:$A,$B80,'EPA Export Aggregation'!$D:$D,$A$1)*IF($A80="CH4",About!$D$58,IF($A80="N2O",About!$D$59,1))</f>
        <v>9.9848921600000001E-2</v>
      </c>
      <c r="AG80" s="121">
        <f>SUMIFS('EPA Export Aggregation'!AJ:AJ,'EPA Export Aggregation'!$A:$A,$B80,'EPA Export Aggregation'!$D:$D,$A$1)*IF($A80="CH4",About!$D$58,IF($A80="N2O",About!$D$59,1))</f>
        <v>9.8341918200000003E-2</v>
      </c>
      <c r="AH80" s="121">
        <f>SUMIFS('EPA Export Aggregation'!AK:AK,'EPA Export Aggregation'!$A:$A,$B80,'EPA Export Aggregation'!$D:$D,$A$1)*IF($A80="CH4",About!$D$58,IF($A80="N2O",About!$D$59,1))</f>
        <v>0.1084531782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2.2325002350000001E-2</v>
      </c>
      <c r="D84" s="121">
        <f>SUMIFS('EPA Export Aggregation'!G:G,'EPA Export Aggregation'!$A:$A,$B84,'EPA Export Aggregation'!$D:$D,$A$1)*IF($A84="CH4",About!$D$58,IF($A84="N2O",About!$D$59,1))</f>
        <v>2.2325002350000001E-2</v>
      </c>
      <c r="E84" s="121">
        <f>SUMIFS('EPA Export Aggregation'!H:H,'EPA Export Aggregation'!$A:$A,$B84,'EPA Export Aggregation'!$D:$D,$A$1)*IF($A84="CH4",About!$D$58,IF($A84="N2O",About!$D$59,1))</f>
        <v>2.2325002350000001E-2</v>
      </c>
      <c r="F84" s="121">
        <f>SUMIFS('EPA Export Aggregation'!I:I,'EPA Export Aggregation'!$A:$A,$B84,'EPA Export Aggregation'!$D:$D,$A$1)*IF($A84="CH4",About!$D$58,IF($A84="N2O",About!$D$59,1))</f>
        <v>2.7906252350000001E-2</v>
      </c>
      <c r="G84" s="121">
        <f>SUMIFS('EPA Export Aggregation'!J:J,'EPA Export Aggregation'!$A:$A,$B84,'EPA Export Aggregation'!$D:$D,$A$1)*IF($A84="CH4",About!$D$58,IF($A84="N2O",About!$D$59,1))</f>
        <v>3.0696877349999999E-2</v>
      </c>
      <c r="H84" s="121">
        <f>SUMIFS('EPA Export Aggregation'!K:K,'EPA Export Aggregation'!$A:$A,$B84,'EPA Export Aggregation'!$D:$D,$A$1)*IF($A84="CH4",About!$D$58,IF($A84="N2O",About!$D$59,1))</f>
        <v>3.8575564899999998E-2</v>
      </c>
      <c r="I84" s="121">
        <f>SUMIFS('EPA Export Aggregation'!L:L,'EPA Export Aggregation'!$A:$A,$B84,'EPA Export Aggregation'!$D:$D,$A$1)*IF($A84="CH4",About!$D$58,IF($A84="N2O",About!$D$59,1))</f>
        <v>4.2836730599999998E-2</v>
      </c>
      <c r="J84" s="121">
        <f>SUMIFS('EPA Export Aggregation'!M:M,'EPA Export Aggregation'!$A:$A,$B84,'EPA Export Aggregation'!$D:$D,$A$1)*IF($A84="CH4",About!$D$58,IF($A84="N2O",About!$D$59,1))</f>
        <v>4.5269859500000002E-2</v>
      </c>
      <c r="K84" s="121">
        <f>SUMIFS('EPA Export Aggregation'!N:N,'EPA Export Aggregation'!$A:$A,$B84,'EPA Export Aggregation'!$D:$D,$A$1)*IF($A84="CH4",About!$D$58,IF($A84="N2O",About!$D$59,1))</f>
        <v>5.5508816549999999E-2</v>
      </c>
      <c r="L84" s="121">
        <f>SUMIFS('EPA Export Aggregation'!O:O,'EPA Export Aggregation'!$A:$A,$B84,'EPA Export Aggregation'!$D:$D,$A$1)*IF($A84="CH4",About!$D$58,IF($A84="N2O",About!$D$59,1))</f>
        <v>5.6328097049999998E-2</v>
      </c>
      <c r="M84" s="121">
        <f>SUMIFS('EPA Export Aggregation'!P:P,'EPA Export Aggregation'!$A:$A,$B84,'EPA Export Aggregation'!$D:$D,$A$1)*IF($A84="CH4",About!$D$58,IF($A84="N2O",About!$D$59,1))</f>
        <v>4.5527247950000002E-2</v>
      </c>
      <c r="N84" s="121">
        <f>SUMIFS('EPA Export Aggregation'!Q:Q,'EPA Export Aggregation'!$A:$A,$B84,'EPA Export Aggregation'!$D:$D,$A$1)*IF($A84="CH4",About!$D$58,IF($A84="N2O",About!$D$59,1))</f>
        <v>3.0954653549999999E-2</v>
      </c>
      <c r="O84" s="121">
        <f>SUMIFS('EPA Export Aggregation'!R:R,'EPA Export Aggregation'!$A:$A,$B84,'EPA Export Aggregation'!$D:$D,$A$1)*IF($A84="CH4",About!$D$58,IF($A84="N2O",About!$D$59,1))</f>
        <v>2.7475791100000001E-2</v>
      </c>
      <c r="P84" s="121">
        <f>SUMIFS('EPA Export Aggregation'!S:S,'EPA Export Aggregation'!$A:$A,$B84,'EPA Export Aggregation'!$D:$D,$A$1)*IF($A84="CH4",About!$D$58,IF($A84="N2O",About!$D$59,1))</f>
        <v>3.3100365700000002E-2</v>
      </c>
      <c r="Q84" s="121">
        <f>SUMIFS('EPA Export Aggregation'!T:T,'EPA Export Aggregation'!$A:$A,$B84,'EPA Export Aggregation'!$D:$D,$A$1)*IF($A84="CH4",About!$D$58,IF($A84="N2O",About!$D$59,1))</f>
        <v>3.1774194899999997E-2</v>
      </c>
      <c r="R84" s="121">
        <f>SUMIFS('EPA Export Aggregation'!U:U,'EPA Export Aggregation'!$A:$A,$B84,'EPA Export Aggregation'!$D:$D,$A$1)*IF($A84="CH4",About!$D$58,IF($A84="N2O",About!$D$59,1))</f>
        <v>3.4551758600000003E-2</v>
      </c>
      <c r="S84" s="121">
        <f>SUMIFS('EPA Export Aggregation'!V:V,'EPA Export Aggregation'!$A:$A,$B84,'EPA Export Aggregation'!$D:$D,$A$1)*IF($A84="CH4",About!$D$58,IF($A84="N2O",About!$D$59,1))</f>
        <v>3.3553377549999999E-2</v>
      </c>
      <c r="T84" s="121">
        <f>SUMIFS('EPA Export Aggregation'!W:W,'EPA Export Aggregation'!$A:$A,$B84,'EPA Export Aggregation'!$D:$D,$A$1)*IF($A84="CH4",About!$D$58,IF($A84="N2O",About!$D$59,1))</f>
        <v>2.6996104399999998E-2</v>
      </c>
      <c r="U84" s="121">
        <f>SUMIFS('EPA Export Aggregation'!X:X,'EPA Export Aggregation'!$A:$A,$B84,'EPA Export Aggregation'!$D:$D,$A$1)*IF($A84="CH4",About!$D$58,IF($A84="N2O",About!$D$59,1))</f>
        <v>2.4789943200000001E-2</v>
      </c>
      <c r="V84" s="121">
        <f>SUMIFS('EPA Export Aggregation'!Y:Y,'EPA Export Aggregation'!$A:$A,$B84,'EPA Export Aggregation'!$D:$D,$A$1)*IF($A84="CH4",About!$D$58,IF($A84="N2O",About!$D$59,1))</f>
        <v>1.8942003450000001E-2</v>
      </c>
      <c r="W84" s="121">
        <f>SUMIFS('EPA Export Aggregation'!Z:Z,'EPA Export Aggregation'!$A:$A,$B84,'EPA Export Aggregation'!$D:$D,$A$1)*IF($A84="CH4",About!$D$58,IF($A84="N2O",About!$D$59,1))</f>
        <v>2.4764889849999999E-2</v>
      </c>
      <c r="X84" s="121">
        <f>SUMIFS('EPA Export Aggregation'!AA:AA,'EPA Export Aggregation'!$A:$A,$B84,'EPA Export Aggregation'!$D:$D,$A$1)*IF($A84="CH4",About!$D$58,IF($A84="N2O",About!$D$59,1))</f>
        <v>3.58251625E-2</v>
      </c>
      <c r="Y84" s="121">
        <f>SUMIFS('EPA Export Aggregation'!AB:AB,'EPA Export Aggregation'!$A:$A,$B84,'EPA Export Aggregation'!$D:$D,$A$1)*IF($A84="CH4",About!$D$58,IF($A84="N2O",About!$D$59,1))</f>
        <v>5.1590137500000001E-2</v>
      </c>
      <c r="Z84" s="121">
        <f>SUMIFS('EPA Export Aggregation'!AC:AC,'EPA Export Aggregation'!$A:$A,$B84,'EPA Export Aggregation'!$D:$D,$A$1)*IF($A84="CH4",About!$D$58,IF($A84="N2O",About!$D$59,1))</f>
        <v>4.8620912500000002E-2</v>
      </c>
      <c r="AA84" s="121">
        <f>SUMIFS('EPA Export Aggregation'!AD:AD,'EPA Export Aggregation'!$A:$A,$B84,'EPA Export Aggregation'!$D:$D,$A$1)*IF($A84="CH4",About!$D$58,IF($A84="N2O",About!$D$59,1))</f>
        <v>4.4241099999999998E-2</v>
      </c>
      <c r="AB84" s="121">
        <f>SUMIFS('EPA Export Aggregation'!AE:AE,'EPA Export Aggregation'!$A:$A,$B84,'EPA Export Aggregation'!$D:$D,$A$1)*IF($A84="CH4",About!$D$58,IF($A84="N2O",About!$D$59,1))</f>
        <v>3.6770450000000003E-2</v>
      </c>
      <c r="AC84" s="121">
        <f>SUMIFS('EPA Export Aggregation'!AF:AF,'EPA Export Aggregation'!$A:$A,$B84,'EPA Export Aggregation'!$D:$D,$A$1)*IF($A84="CH4",About!$D$58,IF($A84="N2O",About!$D$59,1))</f>
        <v>3.3355900000000001E-2</v>
      </c>
      <c r="AD84" s="121">
        <f>SUMIFS('EPA Export Aggregation'!AG:AG,'EPA Export Aggregation'!$A:$A,$B84,'EPA Export Aggregation'!$D:$D,$A$1)*IF($A84="CH4",About!$D$58,IF($A84="N2O",About!$D$59,1))</f>
        <v>1.243385E-2</v>
      </c>
      <c r="AE84" s="121">
        <f>SUMIFS('EPA Export Aggregation'!AH:AH,'EPA Export Aggregation'!$A:$A,$B84,'EPA Export Aggregation'!$D:$D,$A$1)*IF($A84="CH4",About!$D$58,IF($A84="N2O",About!$D$59,1))</f>
        <v>1.336445E-2</v>
      </c>
      <c r="AF84" s="121">
        <f>SUMIFS('EPA Export Aggregation'!AI:AI,'EPA Export Aggregation'!$A:$A,$B84,'EPA Export Aggregation'!$D:$D,$A$1)*IF($A84="CH4",About!$D$58,IF($A84="N2O",About!$D$59,1))</f>
        <v>2.5934599999999999E-2</v>
      </c>
      <c r="AG84" s="121">
        <f>SUMIFS('EPA Export Aggregation'!AJ:AJ,'EPA Export Aggregation'!$A:$A,$B84,'EPA Export Aggregation'!$D:$D,$A$1)*IF($A84="CH4",About!$D$58,IF($A84="N2O",About!$D$59,1))</f>
        <v>3.1534649999999997E-2</v>
      </c>
      <c r="AH84" s="121">
        <f>SUMIFS('EPA Export Aggregation'!AK:AK,'EPA Export Aggregation'!$A:$A,$B84,'EPA Export Aggregation'!$D:$D,$A$1)*IF($A84="CH4",About!$D$58,IF($A84="N2O",About!$D$59,1))</f>
        <v>3.9430649999999998E-2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1.9607175700000002E-3</v>
      </c>
      <c r="D87" s="121">
        <f>SUMIFS('EPA Export Aggregation'!$F:$F,'EPA Export Aggregation'!$A:$A,$B87,'EPA Export Aggregation'!$D:$D,$A$1)*IF($A87="CH4",About!$D$58,IF($A87="N2O",About!$D$59,1))</f>
        <v>1.9607175700000002E-3</v>
      </c>
      <c r="E87" s="121">
        <f>SUMIFS('EPA Export Aggregation'!$F:$F,'EPA Export Aggregation'!$A:$A,$B87,'EPA Export Aggregation'!$D:$D,$A$1)*IF($A87="CH4",About!$D$58,IF($A87="N2O",About!$D$59,1))</f>
        <v>1.9607175700000002E-3</v>
      </c>
      <c r="F87" s="121">
        <f>SUMIFS('EPA Export Aggregation'!$F:$F,'EPA Export Aggregation'!$A:$A,$B87,'EPA Export Aggregation'!$D:$D,$A$1)*IF($A87="CH4",About!$D$58,IF($A87="N2O",About!$D$59,1))</f>
        <v>1.9607175700000002E-3</v>
      </c>
      <c r="G87" s="121">
        <f>SUMIFS('EPA Export Aggregation'!$F:$F,'EPA Export Aggregation'!$A:$A,$B87,'EPA Export Aggregation'!$D:$D,$A$1)*IF($A87="CH4",About!$D$58,IF($A87="N2O",About!$D$59,1))</f>
        <v>1.9607175700000002E-3</v>
      </c>
      <c r="H87" s="121">
        <f>SUMIFS('EPA Export Aggregation'!$F:$F,'EPA Export Aggregation'!$A:$A,$B87,'EPA Export Aggregation'!$D:$D,$A$1)*IF($A87="CH4",About!$D$58,IF($A87="N2O",About!$D$59,1))</f>
        <v>1.9607175700000002E-3</v>
      </c>
      <c r="I87" s="121">
        <f>SUMIFS('EPA Export Aggregation'!$F:$F,'EPA Export Aggregation'!$A:$A,$B87,'EPA Export Aggregation'!$D:$D,$A$1)*IF($A87="CH4",About!$D$58,IF($A87="N2O",About!$D$59,1))</f>
        <v>1.9607175700000002E-3</v>
      </c>
      <c r="J87" s="121">
        <f>SUMIFS('EPA Export Aggregation'!$F:$F,'EPA Export Aggregation'!$A:$A,$B87,'EPA Export Aggregation'!$D:$D,$A$1)*IF($A87="CH4",About!$D$58,IF($A87="N2O",About!$D$59,1))</f>
        <v>1.9607175700000002E-3</v>
      </c>
      <c r="K87" s="121">
        <f>SUMIFS('EPA Export Aggregation'!$F:$F,'EPA Export Aggregation'!$A:$A,$B87,'EPA Export Aggregation'!$D:$D,$A$1)*IF($A87="CH4",About!$D$58,IF($A87="N2O",About!$D$59,1))</f>
        <v>1.9607175700000002E-3</v>
      </c>
      <c r="L87" s="121">
        <f>SUMIFS('EPA Export Aggregation'!$F:$F,'EPA Export Aggregation'!$A:$A,$B87,'EPA Export Aggregation'!$D:$D,$A$1)*IF($A87="CH4",About!$D$58,IF($A87="N2O",About!$D$59,1))</f>
        <v>1.9607175700000002E-3</v>
      </c>
      <c r="M87" s="121">
        <f>SUMIFS('EPA Export Aggregation'!$F:$F,'EPA Export Aggregation'!$A:$A,$B87,'EPA Export Aggregation'!$D:$D,$A$1)*IF($A87="CH4",About!$D$58,IF($A87="N2O",About!$D$59,1))</f>
        <v>1.9607175700000002E-3</v>
      </c>
      <c r="N87" s="121">
        <f>SUMIFS('EPA Export Aggregation'!$F:$F,'EPA Export Aggregation'!$A:$A,$B87,'EPA Export Aggregation'!$D:$D,$A$1)*IF($A87="CH4",About!$D$58,IF($A87="N2O",About!$D$59,1))</f>
        <v>1.9607175700000002E-3</v>
      </c>
      <c r="O87" s="121">
        <f>SUMIFS('EPA Export Aggregation'!$F:$F,'EPA Export Aggregation'!$A:$A,$B87,'EPA Export Aggregation'!$D:$D,$A$1)*IF($A87="CH4",About!$D$58,IF($A87="N2O",About!$D$59,1))</f>
        <v>1.9607175700000002E-3</v>
      </c>
      <c r="P87" s="121">
        <f>SUMIFS('EPA Export Aggregation'!$F:$F,'EPA Export Aggregation'!$A:$A,$B87,'EPA Export Aggregation'!$D:$D,$A$1)*IF($A87="CH4",About!$D$58,IF($A87="N2O",About!$D$59,1))</f>
        <v>1.9607175700000002E-3</v>
      </c>
      <c r="Q87" s="121">
        <f>SUMIFS('EPA Export Aggregation'!$F:$F,'EPA Export Aggregation'!$A:$A,$B87,'EPA Export Aggregation'!$D:$D,$A$1)*IF($A87="CH4",About!$D$58,IF($A87="N2O",About!$D$59,1))</f>
        <v>1.9607175700000002E-3</v>
      </c>
      <c r="R87" s="121">
        <f>SUMIFS('EPA Export Aggregation'!$F:$F,'EPA Export Aggregation'!$A:$A,$B87,'EPA Export Aggregation'!$D:$D,$A$1)*IF($A87="CH4",About!$D$58,IF($A87="N2O",About!$D$59,1))</f>
        <v>1.9607175700000002E-3</v>
      </c>
      <c r="S87" s="121">
        <f>SUMIFS('EPA Export Aggregation'!$F:$F,'EPA Export Aggregation'!$A:$A,$B87,'EPA Export Aggregation'!$D:$D,$A$1)*IF($A87="CH4",About!$D$58,IF($A87="N2O",About!$D$59,1))</f>
        <v>1.9607175700000002E-3</v>
      </c>
      <c r="T87" s="121">
        <f>SUMIFS('EPA Export Aggregation'!$F:$F,'EPA Export Aggregation'!$A:$A,$B87,'EPA Export Aggregation'!$D:$D,$A$1)*IF($A87="CH4",About!$D$58,IF($A87="N2O",About!$D$59,1))</f>
        <v>1.9607175700000002E-3</v>
      </c>
      <c r="U87" s="121">
        <f>SUMIFS('EPA Export Aggregation'!$F:$F,'EPA Export Aggregation'!$A:$A,$B87,'EPA Export Aggregation'!$D:$D,$A$1)*IF($A87="CH4",About!$D$58,IF($A87="N2O",About!$D$59,1))</f>
        <v>1.9607175700000002E-3</v>
      </c>
      <c r="V87" s="121">
        <f>SUMIFS('EPA Export Aggregation'!$F:$F,'EPA Export Aggregation'!$A:$A,$B87,'EPA Export Aggregation'!$D:$D,$A$1)*IF($A87="CH4",About!$D$58,IF($A87="N2O",About!$D$59,1))</f>
        <v>1.9607175700000002E-3</v>
      </c>
      <c r="W87" s="121">
        <f>SUMIFS('EPA Export Aggregation'!$F:$F,'EPA Export Aggregation'!$A:$A,$B87,'EPA Export Aggregation'!$D:$D,$A$1)*IF($A87="CH4",About!$D$58,IF($A87="N2O",About!$D$59,1))</f>
        <v>1.9607175700000002E-3</v>
      </c>
      <c r="X87" s="121">
        <f>SUMIFS('EPA Export Aggregation'!$F:$F,'EPA Export Aggregation'!$A:$A,$B87,'EPA Export Aggregation'!$D:$D,$A$1)*IF($A87="CH4",About!$D$58,IF($A87="N2O",About!$D$59,1))</f>
        <v>1.9607175700000002E-3</v>
      </c>
      <c r="Y87" s="121">
        <f>SUMIFS('EPA Export Aggregation'!$F:$F,'EPA Export Aggregation'!$A:$A,$B87,'EPA Export Aggregation'!$D:$D,$A$1)*IF($A87="CH4",About!$D$58,IF($A87="N2O",About!$D$59,1))</f>
        <v>1.9607175700000002E-3</v>
      </c>
      <c r="Z87" s="121">
        <f>SUMIFS('EPA Export Aggregation'!$F:$F,'EPA Export Aggregation'!$A:$A,$B87,'EPA Export Aggregation'!$D:$D,$A$1)*IF($A87="CH4",About!$D$58,IF($A87="N2O",About!$D$59,1))</f>
        <v>1.9607175700000002E-3</v>
      </c>
      <c r="AA87" s="121">
        <f>SUMIFS('EPA Export Aggregation'!$F:$F,'EPA Export Aggregation'!$A:$A,$B87,'EPA Export Aggregation'!$D:$D,$A$1)*IF($A87="CH4",About!$D$58,IF($A87="N2O",About!$D$59,1))</f>
        <v>1.9607175700000002E-3</v>
      </c>
      <c r="AB87" s="121">
        <f>SUMIFS('EPA Export Aggregation'!$F:$F,'EPA Export Aggregation'!$A:$A,$B87,'EPA Export Aggregation'!$D:$D,$A$1)*IF($A87="CH4",About!$D$58,IF($A87="N2O",About!$D$59,1))</f>
        <v>1.9607175700000002E-3</v>
      </c>
      <c r="AC87" s="121">
        <f>SUMIFS('EPA Export Aggregation'!$F:$F,'EPA Export Aggregation'!$A:$A,$B87,'EPA Export Aggregation'!$D:$D,$A$1)*IF($A87="CH4",About!$D$58,IF($A87="N2O",About!$D$59,1))</f>
        <v>1.9607175700000002E-3</v>
      </c>
      <c r="AD87" s="121">
        <f>SUMIFS('EPA Export Aggregation'!$F:$F,'EPA Export Aggregation'!$A:$A,$B87,'EPA Export Aggregation'!$D:$D,$A$1)*IF($A87="CH4",About!$D$58,IF($A87="N2O",About!$D$59,1))</f>
        <v>1.9607175700000002E-3</v>
      </c>
      <c r="AE87" s="121">
        <f>SUMIFS('EPA Export Aggregation'!$F:$F,'EPA Export Aggregation'!$A:$A,$B87,'EPA Export Aggregation'!$D:$D,$A$1)*IF($A87="CH4",About!$D$58,IF($A87="N2O",About!$D$59,1))</f>
        <v>1.9607175700000002E-3</v>
      </c>
      <c r="AF87" s="121">
        <f>SUMIFS('EPA Export Aggregation'!$F:$F,'EPA Export Aggregation'!$A:$A,$B87,'EPA Export Aggregation'!$D:$D,$A$1)*IF($A87="CH4",About!$D$58,IF($A87="N2O",About!$D$59,1))</f>
        <v>1.9607175700000002E-3</v>
      </c>
      <c r="AG87" s="121">
        <f>SUMIFS('EPA Export Aggregation'!$F:$F,'EPA Export Aggregation'!$A:$A,$B87,'EPA Export Aggregation'!$D:$D,$A$1)*IF($A87="CH4",About!$D$58,IF($A87="N2O",About!$D$59,1))</f>
        <v>1.9607175700000002E-3</v>
      </c>
      <c r="AH87" s="121">
        <f>SUMIFS('EPA Export Aggregation'!$F:$F,'EPA Export Aggregation'!$A:$A,$B87,'EPA Export Aggregation'!$D:$D,$A$1)*IF($A87="CH4",About!$D$58,IF($A87="N2O",About!$D$59,1))</f>
        <v>1.9607175700000002E-3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2025-03-31T20:52:01Z</dcterms:modified>
</cp:coreProperties>
</file>