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VA\trans\NBPoNVP\"/>
    </mc:Choice>
  </mc:AlternateContent>
  <xr:revisionPtr revIDLastSave="0" documentId="8_{A49DCB53-8A41-4D47-B6FF-41101B37DB52}" xr6:coauthVersionLast="47" xr6:coauthVersionMax="47" xr10:uidLastSave="{00000000-0000-0000-0000-000000000000}"/>
  <bookViews>
    <workbookView xWindow="2250" yWindow="2250" windowWidth="21600" windowHeight="12645"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AEO by Class" sheetId="64" r:id="rId21"/>
    <sheet name="ICE Freight HDVs" sheetId="62" r:id="rId22"/>
    <sheet name="ICCT LDV Data" sheetId="58" r:id="rId23"/>
    <sheet name="ICCT MDV HDV Data" sheetId="59" r:id="rId24"/>
    <sheet name="ICCT LDV Calculations" sheetId="60" r:id="rId25"/>
    <sheet name="ICCT MDV HDV Calcs" sheetId="61" r:id="rId26"/>
    <sheet name="ICCT Diesel and FCV Prices" sheetId="63" r:id="rId27"/>
    <sheet name="NREL_ATB_2020" sheetId="42" r:id="rId28"/>
    <sheet name="NREL Calcs" sheetId="43" r:id="rId29"/>
    <sheet name="LDV Cost Calcs" sheetId="40" r:id="rId30"/>
    <sheet name="CARB ACT ISOR" sheetId="36" r:id="rId31"/>
    <sheet name="LDV Shares" sheetId="50" r:id="rId32"/>
    <sheet name="Hydrogen Vehicle Calcs" sheetId="31" r:id="rId33"/>
    <sheet name="Passenger Aircraft" sheetId="22" r:id="rId34"/>
    <sheet name="Ships" sheetId="25" r:id="rId35"/>
    <sheet name="Motorbikes" sheetId="23" r:id="rId36"/>
    <sheet name="NBPoNVP-LDVs-psgr" sheetId="2" r:id="rId37"/>
    <sheet name="NBPoNVP-LDVs-frgt" sheetId="8" r:id="rId38"/>
    <sheet name="NBPoNVP-HDVs-psgr" sheetId="9" r:id="rId39"/>
    <sheet name="NBPoNVP-HDVs-frgt" sheetId="10" r:id="rId40"/>
    <sheet name="NBPoNVP-aircraft-psgr" sheetId="11" r:id="rId41"/>
    <sheet name="NBPoNVP-aircraft-frgt" sheetId="12" r:id="rId42"/>
    <sheet name="NBPoNVP-rail-psgr" sheetId="13" r:id="rId43"/>
    <sheet name="NBPoNVP-rail-frgt" sheetId="14" r:id="rId44"/>
    <sheet name="NBPoNVP-ships-psgr" sheetId="15" r:id="rId45"/>
    <sheet name="NBPoNVP-ships-frgt" sheetId="16" r:id="rId46"/>
    <sheet name="NBPoNVP-motorbikes-psgr" sheetId="17" r:id="rId47"/>
    <sheet name="NBPoNVP-motorbikes-frgt" sheetId="18" r:id="rId48"/>
  </sheets>
  <definedNames>
    <definedName name="_xlnm._FilterDatabase" localSheetId="20" hidden="1">'AEO by Class'!$A$21:$AD$372</definedName>
    <definedName name="_xlnm._FilterDatabase" localSheetId="27" hidden="1">NREL_ATB_2020!$A$1:$L$253</definedName>
    <definedName name="asdf" localSheetId="19">#REF!</definedName>
    <definedName name="asdf">#REF!</definedName>
    <definedName name="cpi_2010to2012" localSheetId="19">#REF!</definedName>
    <definedName name="cpi_2010to2012" localSheetId="21">#REF!</definedName>
    <definedName name="cpi_2010to2012" localSheetId="31">About!#REF!</definedName>
    <definedName name="cpi_2010to2012">About!#REF!</definedName>
    <definedName name="cpi_2013to2012">About!$A$118</definedName>
    <definedName name="cpi_2014to2012" localSheetId="19">#REF!</definedName>
    <definedName name="cpi_2014to2012" localSheetId="21">#REF!</definedName>
    <definedName name="cpi_2014to2012" localSheetId="31">About!#REF!</definedName>
    <definedName name="cpi_2014to2012">About!#REF!</definedName>
    <definedName name="cpi_2016to2012">About!$A$119</definedName>
    <definedName name="cpi_2017to2012" localSheetId="19">#REF!</definedName>
    <definedName name="cpi_2017to2012" localSheetId="21">#REF!</definedName>
    <definedName name="cpi_2017to2012" localSheetId="31">About!$A$120</definedName>
    <definedName name="cpi_2017to2012">About!$A$120</definedName>
    <definedName name="cpi_2018to2012" localSheetId="19">#REF!</definedName>
    <definedName name="cpi_2018to2012" localSheetId="21">#REF!</definedName>
    <definedName name="cpi_2018to2012" localSheetId="31">About!$A$121</definedName>
    <definedName name="cpi_2018to2012">About!$A$121</definedName>
    <definedName name="cpi_2019to2012" localSheetId="19">#REF!</definedName>
    <definedName name="cpi_2019to2012" localSheetId="21">#REF!</definedName>
    <definedName name="cpi_2019to2012" localSheetId="31">About!$A$122</definedName>
    <definedName name="cpi_2019to2012">About!$A$122</definedName>
    <definedName name="cpi_2020to2012" localSheetId="19">#REF!</definedName>
    <definedName name="cpi_2020to2012" localSheetId="21">#REF!</definedName>
    <definedName name="cpi_2020to2012" localSheetId="31">About!$A$123</definedName>
    <definedName name="cpi_2020to2012">About!$A$123</definedName>
    <definedName name="cpi_2021to2012" localSheetId="19">#REF!</definedName>
    <definedName name="cpi_2021to2012" localSheetId="21">#REF!</definedName>
    <definedName name="cpi_2021to2012">About!$A$124</definedName>
    <definedName name="cpi_2022to2012" localSheetId="21">#REF!</definedName>
    <definedName name="cpi_2022to2012">About!$A$125</definedName>
    <definedName name="H2_kg_to_MMBtu" localSheetId="19">#REF!</definedName>
    <definedName name="H2_kg_to_MMBtu">#REF!</definedName>
    <definedName name="kWh_to_Btu" localSheetId="19">#REF!</definedName>
    <definedName name="kWh_to_Btu">#REF!</definedName>
    <definedName name="US_salestax" localSheetId="19">#REF!</definedName>
    <definedName name="US_salestax" localSheetId="21">#REF!</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52" i="61" l="1"/>
  <c r="AG53" i="61" s="1"/>
  <c r="E52" i="61"/>
  <c r="E53" i="61" s="1"/>
  <c r="F52" i="61"/>
  <c r="F53" i="61" s="1"/>
  <c r="G52" i="61"/>
  <c r="G53" i="61" s="1"/>
  <c r="H52" i="61"/>
  <c r="I52" i="61"/>
  <c r="J52" i="61"/>
  <c r="K52" i="61"/>
  <c r="L52" i="61"/>
  <c r="M52" i="61"/>
  <c r="N52" i="61"/>
  <c r="O52" i="61"/>
  <c r="P52" i="61"/>
  <c r="Q52" i="61"/>
  <c r="R52" i="61"/>
  <c r="S52" i="61"/>
  <c r="S53" i="61" s="1"/>
  <c r="T52" i="61"/>
  <c r="T53" i="61" s="1"/>
  <c r="U52" i="61"/>
  <c r="U53" i="61" s="1"/>
  <c r="V52" i="61"/>
  <c r="V53" i="61" s="1"/>
  <c r="W52" i="61"/>
  <c r="W53" i="61" s="1"/>
  <c r="X52" i="61"/>
  <c r="X53" i="61" s="1"/>
  <c r="Y52" i="61"/>
  <c r="Y53" i="61" s="1"/>
  <c r="Z52" i="61"/>
  <c r="Z53" i="61" s="1"/>
  <c r="AA52" i="61"/>
  <c r="AA53" i="61" s="1"/>
  <c r="AB52" i="61"/>
  <c r="AB53" i="61" s="1"/>
  <c r="AC52" i="61"/>
  <c r="AC53" i="61" s="1"/>
  <c r="AD52" i="61"/>
  <c r="AE52" i="61"/>
  <c r="AF52" i="61"/>
  <c r="AF53" i="61" s="1"/>
  <c r="H53" i="61"/>
  <c r="I53" i="61"/>
  <c r="J53" i="61"/>
  <c r="K53" i="61"/>
  <c r="L53" i="61"/>
  <c r="M53" i="61"/>
  <c r="N53" i="61"/>
  <c r="O53" i="61"/>
  <c r="P53" i="61"/>
  <c r="Q53" i="61"/>
  <c r="R53" i="61"/>
  <c r="AD53" i="61"/>
  <c r="AE53" i="61"/>
  <c r="D52" i="61"/>
  <c r="D53" i="61" s="1"/>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B13" i="64"/>
  <c r="AC60" i="64" a="1"/>
  <c r="AC60" i="64" s="1"/>
  <c r="AB60" i="64" a="1"/>
  <c r="AB60" i="64" s="1"/>
  <c r="AA60" i="64" a="1"/>
  <c r="AA60" i="64" s="1"/>
  <c r="AC59" i="64" a="1"/>
  <c r="AC59" i="64" s="1"/>
  <c r="AB59" i="64" a="1"/>
  <c r="AB59" i="64" s="1"/>
  <c r="AA59" i="64" a="1"/>
  <c r="AA59" i="64" s="1"/>
  <c r="AC58" i="64" a="1"/>
  <c r="AC58" i="64" s="1"/>
  <c r="AB58" i="64" a="1"/>
  <c r="AB58" i="64" s="1"/>
  <c r="AA58" i="64" a="1"/>
  <c r="AA58" i="64" s="1"/>
  <c r="AC57" i="64" a="1"/>
  <c r="AC57" i="64" s="1"/>
  <c r="AB57" i="64"/>
  <c r="AB57" i="64" a="1"/>
  <c r="AA57" i="64" a="1"/>
  <c r="AA57" i="64" s="1"/>
  <c r="AC56" i="64" a="1"/>
  <c r="AC56" i="64" s="1"/>
  <c r="AB56" i="64" a="1"/>
  <c r="AB56" i="64" s="1"/>
  <c r="AA56" i="64" a="1"/>
  <c r="AA56" i="64" s="1"/>
  <c r="AC55" i="64" a="1"/>
  <c r="AC55" i="64" s="1"/>
  <c r="AB55" i="64" a="1"/>
  <c r="AB55" i="64" s="1"/>
  <c r="AA55" i="64" a="1"/>
  <c r="AA55" i="64" s="1"/>
  <c r="AD55" i="64" s="1"/>
  <c r="AC54" i="64" a="1"/>
  <c r="AC54" i="64" s="1"/>
  <c r="AB54" i="64" a="1"/>
  <c r="AB54" i="64" s="1"/>
  <c r="AA54" i="64" a="1"/>
  <c r="AA54" i="64" s="1"/>
  <c r="AC53" i="64" a="1"/>
  <c r="AC53" i="64" s="1"/>
  <c r="AB53" i="64" a="1"/>
  <c r="AB53" i="64" s="1"/>
  <c r="AA53" i="64" a="1"/>
  <c r="AA53" i="64" s="1"/>
  <c r="AC52" i="64" a="1"/>
  <c r="AC52" i="64" s="1"/>
  <c r="AB52" i="64"/>
  <c r="AB52" i="64" a="1"/>
  <c r="AA52" i="64" a="1"/>
  <c r="AA52" i="64" s="1"/>
  <c r="AC51" i="64" a="1"/>
  <c r="AC51" i="64" s="1"/>
  <c r="AB51" i="64" a="1"/>
  <c r="AB51" i="64" s="1"/>
  <c r="AA51" i="64" a="1"/>
  <c r="AA51" i="64" s="1"/>
  <c r="AC50" i="64" a="1"/>
  <c r="AC50" i="64" s="1"/>
  <c r="AB50" i="64" a="1"/>
  <c r="AB50" i="64" s="1"/>
  <c r="AA50" i="64" a="1"/>
  <c r="AA50" i="64" s="1"/>
  <c r="C50" i="64"/>
  <c r="C59" i="64" s="1"/>
  <c r="C68" i="64" s="1"/>
  <c r="C77" i="64" s="1"/>
  <c r="C86" i="64" s="1"/>
  <c r="C95" i="64" s="1"/>
  <c r="C104" i="64" s="1"/>
  <c r="C113" i="64" s="1"/>
  <c r="C122" i="64" s="1"/>
  <c r="C131" i="64" s="1"/>
  <c r="C140" i="64" s="1"/>
  <c r="C149" i="64" s="1"/>
  <c r="C158" i="64" s="1"/>
  <c r="C167" i="64" s="1"/>
  <c r="C176" i="64" s="1"/>
  <c r="C185" i="64" s="1"/>
  <c r="C194" i="64" s="1"/>
  <c r="C203" i="64" s="1"/>
  <c r="C212" i="64" s="1"/>
  <c r="C221" i="64" s="1"/>
  <c r="C230" i="64" s="1"/>
  <c r="C239" i="64" s="1"/>
  <c r="C248" i="64" s="1"/>
  <c r="C257" i="64" s="1"/>
  <c r="C266" i="64" s="1"/>
  <c r="C275" i="64" s="1"/>
  <c r="C284" i="64" s="1"/>
  <c r="C293" i="64" s="1"/>
  <c r="C302" i="64" s="1"/>
  <c r="C311" i="64" s="1"/>
  <c r="C320" i="64" s="1"/>
  <c r="C329" i="64" s="1"/>
  <c r="C338" i="64" s="1"/>
  <c r="C347" i="64" s="1"/>
  <c r="C356" i="64" s="1"/>
  <c r="C365" i="64" s="1"/>
  <c r="AC49" i="64" a="1"/>
  <c r="AC49" i="64" s="1"/>
  <c r="AB49" i="64"/>
  <c r="AB49" i="64" a="1"/>
  <c r="AA49" i="64" a="1"/>
  <c r="AA49" i="64" s="1"/>
  <c r="AC48" i="64" a="1"/>
  <c r="AC48" i="64" s="1"/>
  <c r="AB48" i="64" a="1"/>
  <c r="AB48" i="64" s="1"/>
  <c r="AA48" i="64"/>
  <c r="AA48" i="64" a="1"/>
  <c r="AC47" i="64" a="1"/>
  <c r="AC47" i="64" s="1"/>
  <c r="AB47" i="64" a="1"/>
  <c r="AB47" i="64" s="1"/>
  <c r="AA47" i="64" a="1"/>
  <c r="AA47" i="64" s="1"/>
  <c r="AC46" i="64" a="1"/>
  <c r="AC46" i="64" s="1"/>
  <c r="AB46" i="64" a="1"/>
  <c r="AB46" i="64" s="1"/>
  <c r="AA46" i="64" a="1"/>
  <c r="AA46" i="64" s="1"/>
  <c r="AC45" i="64" a="1"/>
  <c r="AC45" i="64" s="1"/>
  <c r="AB45" i="64" a="1"/>
  <c r="AB45" i="64" s="1"/>
  <c r="AA45" i="64" a="1"/>
  <c r="AA45" i="64" s="1"/>
  <c r="AC44" i="64" a="1"/>
  <c r="AC44" i="64" s="1"/>
  <c r="AB44" i="64" a="1"/>
  <c r="AB44" i="64" s="1"/>
  <c r="AA44" i="64" a="1"/>
  <c r="AA44" i="64" s="1"/>
  <c r="AC43" i="64" a="1"/>
  <c r="AC43" i="64" s="1"/>
  <c r="AB43" i="64" a="1"/>
  <c r="AB43" i="64" s="1"/>
  <c r="AA43" i="64" a="1"/>
  <c r="AA43" i="64" s="1"/>
  <c r="AD43" i="64" s="1"/>
  <c r="AC42" i="64" a="1"/>
  <c r="AC42" i="64" s="1"/>
  <c r="AB42" i="64" a="1"/>
  <c r="AB42" i="64" s="1"/>
  <c r="AA42" i="64" a="1"/>
  <c r="AA42" i="64" s="1"/>
  <c r="AC41" i="64" a="1"/>
  <c r="AC41" i="64" s="1"/>
  <c r="AB41" i="64" a="1"/>
  <c r="AB41" i="64" s="1"/>
  <c r="AA41" i="64" a="1"/>
  <c r="AA41" i="64" s="1"/>
  <c r="AC40" i="64" a="1"/>
  <c r="AC40" i="64" s="1"/>
  <c r="AB40" i="64" a="1"/>
  <c r="AB40" i="64" s="1"/>
  <c r="AA40" i="64" a="1"/>
  <c r="AA40" i="64" s="1"/>
  <c r="AC39" i="64" a="1"/>
  <c r="AC39" i="64" s="1"/>
  <c r="AB39" i="64"/>
  <c r="AB39" i="64" a="1"/>
  <c r="AA39" i="64" a="1"/>
  <c r="AA39" i="64" s="1"/>
  <c r="C39" i="64"/>
  <c r="C48" i="64" s="1"/>
  <c r="C57" i="64" s="1"/>
  <c r="C66" i="64" s="1"/>
  <c r="C75" i="64" s="1"/>
  <c r="C84" i="64" s="1"/>
  <c r="C93" i="64" s="1"/>
  <c r="C102" i="64" s="1"/>
  <c r="C111" i="64" s="1"/>
  <c r="C120" i="64" s="1"/>
  <c r="C129" i="64" s="1"/>
  <c r="C138" i="64" s="1"/>
  <c r="C147" i="64" s="1"/>
  <c r="C156" i="64" s="1"/>
  <c r="C165" i="64" s="1"/>
  <c r="C174" i="64" s="1"/>
  <c r="C183" i="64" s="1"/>
  <c r="C192" i="64" s="1"/>
  <c r="C201" i="64" s="1"/>
  <c r="C210" i="64" s="1"/>
  <c r="C219" i="64" s="1"/>
  <c r="C228" i="64" s="1"/>
  <c r="C237" i="64" s="1"/>
  <c r="C246" i="64" s="1"/>
  <c r="C255" i="64" s="1"/>
  <c r="C264" i="64" s="1"/>
  <c r="C273" i="64" s="1"/>
  <c r="C282" i="64" s="1"/>
  <c r="C291" i="64" s="1"/>
  <c r="C300" i="64" s="1"/>
  <c r="C309" i="64" s="1"/>
  <c r="C318" i="64" s="1"/>
  <c r="C327" i="64" s="1"/>
  <c r="C336" i="64" s="1"/>
  <c r="C345" i="64" s="1"/>
  <c r="C354" i="64" s="1"/>
  <c r="C363" i="64" s="1"/>
  <c r="C372" i="64" s="1"/>
  <c r="AC38" i="64" a="1"/>
  <c r="AC38" i="64" s="1"/>
  <c r="AB38" i="64" a="1"/>
  <c r="AB38" i="64" s="1"/>
  <c r="AA38" i="64" a="1"/>
  <c r="AA38" i="64" s="1"/>
  <c r="AD38" i="64" s="1"/>
  <c r="C38" i="64"/>
  <c r="C47" i="64" s="1"/>
  <c r="C56" i="64" s="1"/>
  <c r="C65" i="64" s="1"/>
  <c r="C74" i="64" s="1"/>
  <c r="C83" i="64" s="1"/>
  <c r="C92" i="64" s="1"/>
  <c r="C101" i="64" s="1"/>
  <c r="C110" i="64" s="1"/>
  <c r="C119" i="64" s="1"/>
  <c r="C128" i="64" s="1"/>
  <c r="C137" i="64" s="1"/>
  <c r="C146" i="64" s="1"/>
  <c r="C155" i="64" s="1"/>
  <c r="C164" i="64" s="1"/>
  <c r="C173" i="64" s="1"/>
  <c r="C182" i="64" s="1"/>
  <c r="C191" i="64" s="1"/>
  <c r="C200" i="64" s="1"/>
  <c r="C209" i="64" s="1"/>
  <c r="C218" i="64" s="1"/>
  <c r="C227" i="64" s="1"/>
  <c r="C236" i="64" s="1"/>
  <c r="C245" i="64" s="1"/>
  <c r="C254" i="64" s="1"/>
  <c r="C263" i="64" s="1"/>
  <c r="C272" i="64" s="1"/>
  <c r="C281" i="64" s="1"/>
  <c r="C290" i="64" s="1"/>
  <c r="C299" i="64" s="1"/>
  <c r="C308" i="64" s="1"/>
  <c r="C317" i="64" s="1"/>
  <c r="C326" i="64" s="1"/>
  <c r="C335" i="64" s="1"/>
  <c r="C344" i="64" s="1"/>
  <c r="C353" i="64" s="1"/>
  <c r="C362" i="64" s="1"/>
  <c r="C371" i="64" s="1"/>
  <c r="AC37" i="64" a="1"/>
  <c r="AC37" i="64" s="1"/>
  <c r="AB37" i="64" a="1"/>
  <c r="AB37" i="64" s="1"/>
  <c r="AA37" i="64" a="1"/>
  <c r="AA37" i="64" s="1"/>
  <c r="C37" i="64"/>
  <c r="C46" i="64" s="1"/>
  <c r="C55" i="64" s="1"/>
  <c r="C64" i="64" s="1"/>
  <c r="C73" i="64" s="1"/>
  <c r="C82" i="64" s="1"/>
  <c r="C91" i="64" s="1"/>
  <c r="C100" i="64" s="1"/>
  <c r="C109" i="64" s="1"/>
  <c r="C118" i="64" s="1"/>
  <c r="C127" i="64" s="1"/>
  <c r="C136" i="64" s="1"/>
  <c r="C145" i="64" s="1"/>
  <c r="C154" i="64" s="1"/>
  <c r="C163" i="64" s="1"/>
  <c r="C172" i="64" s="1"/>
  <c r="C181" i="64" s="1"/>
  <c r="C190" i="64" s="1"/>
  <c r="C199" i="64" s="1"/>
  <c r="C208" i="64" s="1"/>
  <c r="C217" i="64" s="1"/>
  <c r="C226" i="64" s="1"/>
  <c r="C235" i="64" s="1"/>
  <c r="C244" i="64" s="1"/>
  <c r="C253" i="64" s="1"/>
  <c r="C262" i="64" s="1"/>
  <c r="C271" i="64" s="1"/>
  <c r="C280" i="64" s="1"/>
  <c r="C289" i="64" s="1"/>
  <c r="C298" i="64" s="1"/>
  <c r="C307" i="64" s="1"/>
  <c r="C316" i="64" s="1"/>
  <c r="C325" i="64" s="1"/>
  <c r="C334" i="64" s="1"/>
  <c r="C343" i="64" s="1"/>
  <c r="C352" i="64" s="1"/>
  <c r="C361" i="64" s="1"/>
  <c r="C370" i="64" s="1"/>
  <c r="AC36" i="64" a="1"/>
  <c r="AC36" i="64" s="1"/>
  <c r="AB36" i="64" a="1"/>
  <c r="AB36" i="64" s="1"/>
  <c r="AA36" i="64" a="1"/>
  <c r="AA36" i="64" s="1"/>
  <c r="C36" i="64"/>
  <c r="C45" i="64" s="1"/>
  <c r="C54" i="64" s="1"/>
  <c r="C63" i="64" s="1"/>
  <c r="C72" i="64" s="1"/>
  <c r="C81" i="64" s="1"/>
  <c r="C90" i="64" s="1"/>
  <c r="C99" i="64" s="1"/>
  <c r="C108" i="64" s="1"/>
  <c r="C117" i="64" s="1"/>
  <c r="C126" i="64" s="1"/>
  <c r="C135" i="64" s="1"/>
  <c r="C144" i="64" s="1"/>
  <c r="C153" i="64" s="1"/>
  <c r="C162" i="64" s="1"/>
  <c r="C171" i="64" s="1"/>
  <c r="C180" i="64" s="1"/>
  <c r="C189" i="64" s="1"/>
  <c r="C198" i="64" s="1"/>
  <c r="C207" i="64" s="1"/>
  <c r="C216" i="64" s="1"/>
  <c r="C225" i="64" s="1"/>
  <c r="C234" i="64" s="1"/>
  <c r="C243" i="64" s="1"/>
  <c r="C252" i="64" s="1"/>
  <c r="C261" i="64" s="1"/>
  <c r="C270" i="64" s="1"/>
  <c r="C279" i="64" s="1"/>
  <c r="C288" i="64" s="1"/>
  <c r="C297" i="64" s="1"/>
  <c r="C306" i="64" s="1"/>
  <c r="C315" i="64" s="1"/>
  <c r="C324" i="64" s="1"/>
  <c r="C333" i="64" s="1"/>
  <c r="C342" i="64" s="1"/>
  <c r="C351" i="64" s="1"/>
  <c r="C360" i="64" s="1"/>
  <c r="C369" i="64" s="1"/>
  <c r="AC35" i="64" a="1"/>
  <c r="AC35" i="64" s="1"/>
  <c r="AB35" i="64" a="1"/>
  <c r="AB35" i="64" s="1"/>
  <c r="AA35" i="64" a="1"/>
  <c r="AA35" i="64" s="1"/>
  <c r="C35" i="64"/>
  <c r="C44" i="64" s="1"/>
  <c r="C53" i="64" s="1"/>
  <c r="C62" i="64" s="1"/>
  <c r="C71" i="64" s="1"/>
  <c r="C80" i="64" s="1"/>
  <c r="C89" i="64" s="1"/>
  <c r="C98" i="64" s="1"/>
  <c r="C107" i="64" s="1"/>
  <c r="C116" i="64" s="1"/>
  <c r="C125" i="64" s="1"/>
  <c r="C134" i="64" s="1"/>
  <c r="C143" i="64" s="1"/>
  <c r="C152" i="64" s="1"/>
  <c r="C161" i="64" s="1"/>
  <c r="C170" i="64" s="1"/>
  <c r="C179" i="64" s="1"/>
  <c r="C188" i="64" s="1"/>
  <c r="C197" i="64" s="1"/>
  <c r="C206" i="64" s="1"/>
  <c r="C215" i="64" s="1"/>
  <c r="C224" i="64" s="1"/>
  <c r="C233" i="64" s="1"/>
  <c r="C242" i="64" s="1"/>
  <c r="C251" i="64" s="1"/>
  <c r="C260" i="64" s="1"/>
  <c r="C269" i="64" s="1"/>
  <c r="C278" i="64" s="1"/>
  <c r="C287" i="64" s="1"/>
  <c r="C296" i="64" s="1"/>
  <c r="C305" i="64" s="1"/>
  <c r="C314" i="64" s="1"/>
  <c r="C323" i="64" s="1"/>
  <c r="C332" i="64" s="1"/>
  <c r="C341" i="64" s="1"/>
  <c r="C350" i="64" s="1"/>
  <c r="C359" i="64" s="1"/>
  <c r="C368" i="64" s="1"/>
  <c r="AC34" i="64" a="1"/>
  <c r="AC34" i="64" s="1"/>
  <c r="AB34" i="64" a="1"/>
  <c r="AB34" i="64" s="1"/>
  <c r="AA34" i="64" a="1"/>
  <c r="AA34" i="64" s="1"/>
  <c r="C34" i="64"/>
  <c r="C43" i="64" s="1"/>
  <c r="C52" i="64" s="1"/>
  <c r="C61" i="64" s="1"/>
  <c r="C70" i="64" s="1"/>
  <c r="C79" i="64" s="1"/>
  <c r="C88" i="64" s="1"/>
  <c r="C97" i="64" s="1"/>
  <c r="C106" i="64" s="1"/>
  <c r="C115" i="64" s="1"/>
  <c r="C124" i="64" s="1"/>
  <c r="C133" i="64" s="1"/>
  <c r="C142" i="64" s="1"/>
  <c r="C151" i="64" s="1"/>
  <c r="C160" i="64" s="1"/>
  <c r="C169" i="64" s="1"/>
  <c r="C178" i="64" s="1"/>
  <c r="C187" i="64" s="1"/>
  <c r="C196" i="64" s="1"/>
  <c r="C205" i="64" s="1"/>
  <c r="C214" i="64" s="1"/>
  <c r="C223" i="64" s="1"/>
  <c r="C232" i="64" s="1"/>
  <c r="C241" i="64" s="1"/>
  <c r="C250" i="64" s="1"/>
  <c r="C259" i="64" s="1"/>
  <c r="C268" i="64" s="1"/>
  <c r="C277" i="64" s="1"/>
  <c r="C286" i="64" s="1"/>
  <c r="C295" i="64" s="1"/>
  <c r="C304" i="64" s="1"/>
  <c r="C313" i="64" s="1"/>
  <c r="C322" i="64" s="1"/>
  <c r="C331" i="64" s="1"/>
  <c r="C340" i="64" s="1"/>
  <c r="C349" i="64" s="1"/>
  <c r="C358" i="64" s="1"/>
  <c r="C367" i="64" s="1"/>
  <c r="AC33" i="64" a="1"/>
  <c r="AC33" i="64" s="1"/>
  <c r="AB33" i="64" a="1"/>
  <c r="AB33" i="64" s="1"/>
  <c r="AA33" i="64" a="1"/>
  <c r="AA33" i="64" s="1"/>
  <c r="AD33" i="64" s="1"/>
  <c r="C33" i="64"/>
  <c r="C42" i="64" s="1"/>
  <c r="C51" i="64" s="1"/>
  <c r="C60" i="64" s="1"/>
  <c r="C69" i="64" s="1"/>
  <c r="C78" i="64" s="1"/>
  <c r="C87" i="64" s="1"/>
  <c r="C96" i="64" s="1"/>
  <c r="C105" i="64" s="1"/>
  <c r="C114" i="64" s="1"/>
  <c r="C123" i="64" s="1"/>
  <c r="C132" i="64" s="1"/>
  <c r="C141" i="64" s="1"/>
  <c r="C150" i="64" s="1"/>
  <c r="C159" i="64" s="1"/>
  <c r="C168" i="64" s="1"/>
  <c r="C177" i="64" s="1"/>
  <c r="C186" i="64" s="1"/>
  <c r="C195" i="64" s="1"/>
  <c r="C204" i="64" s="1"/>
  <c r="C213" i="64" s="1"/>
  <c r="C222" i="64" s="1"/>
  <c r="C231" i="64" s="1"/>
  <c r="C240" i="64" s="1"/>
  <c r="C249" i="64" s="1"/>
  <c r="C258" i="64" s="1"/>
  <c r="C267" i="64" s="1"/>
  <c r="C276" i="64" s="1"/>
  <c r="C285" i="64" s="1"/>
  <c r="C294" i="64" s="1"/>
  <c r="C303" i="64" s="1"/>
  <c r="C312" i="64" s="1"/>
  <c r="C321" i="64" s="1"/>
  <c r="C330" i="64" s="1"/>
  <c r="C339" i="64" s="1"/>
  <c r="C348" i="64" s="1"/>
  <c r="C357" i="64" s="1"/>
  <c r="C366" i="64" s="1"/>
  <c r="AC32" i="64" a="1"/>
  <c r="AC32" i="64" s="1"/>
  <c r="AB32" i="64" a="1"/>
  <c r="AB32" i="64" s="1"/>
  <c r="AD32" i="64" s="1"/>
  <c r="AA32" i="64" a="1"/>
  <c r="AA32" i="64" s="1"/>
  <c r="C32" i="64"/>
  <c r="C41" i="64" s="1"/>
  <c r="AC31" i="64" a="1"/>
  <c r="AC31" i="64" s="1"/>
  <c r="AB31" i="64" a="1"/>
  <c r="AB31" i="64" s="1"/>
  <c r="AA31" i="64" a="1"/>
  <c r="AA31" i="64" s="1"/>
  <c r="C31" i="64"/>
  <c r="C40" i="64" s="1"/>
  <c r="C49" i="64" s="1"/>
  <c r="C58" i="64" s="1"/>
  <c r="C67" i="64" s="1"/>
  <c r="C76" i="64" s="1"/>
  <c r="C85" i="64" s="1"/>
  <c r="C94" i="64" s="1"/>
  <c r="C103" i="64" s="1"/>
  <c r="C112" i="64" s="1"/>
  <c r="C121" i="64" s="1"/>
  <c r="C130" i="64" s="1"/>
  <c r="C139" i="64" s="1"/>
  <c r="C148" i="64" s="1"/>
  <c r="C157" i="64" s="1"/>
  <c r="C166" i="64" s="1"/>
  <c r="C175" i="64" s="1"/>
  <c r="C184" i="64" s="1"/>
  <c r="C193" i="64" s="1"/>
  <c r="C202" i="64" s="1"/>
  <c r="C211" i="64" s="1"/>
  <c r="C220" i="64" s="1"/>
  <c r="C229" i="64" s="1"/>
  <c r="C238" i="64" s="1"/>
  <c r="C247" i="64" s="1"/>
  <c r="C256" i="64" s="1"/>
  <c r="C265" i="64" s="1"/>
  <c r="C274" i="64" s="1"/>
  <c r="C283" i="64" s="1"/>
  <c r="C292" i="64" s="1"/>
  <c r="C301" i="64" s="1"/>
  <c r="C310" i="64" s="1"/>
  <c r="C319" i="64" s="1"/>
  <c r="C328" i="64" s="1"/>
  <c r="C337" i="64" s="1"/>
  <c r="C346" i="64" s="1"/>
  <c r="C355" i="64" s="1"/>
  <c r="C364" i="64" s="1"/>
  <c r="AC30" i="64" a="1"/>
  <c r="AC30" i="64" s="1"/>
  <c r="AB30" i="64" a="1"/>
  <c r="AB30" i="64" s="1"/>
  <c r="AA30" i="64" a="1"/>
  <c r="AA30" i="64" s="1"/>
  <c r="AC29" i="64" a="1"/>
  <c r="AC29" i="64" s="1"/>
  <c r="AB29" i="64" a="1"/>
  <c r="AB29" i="64" s="1"/>
  <c r="AA29" i="64" a="1"/>
  <c r="AA29" i="64" s="1"/>
  <c r="AD29" i="64" s="1"/>
  <c r="AC28" i="64" a="1"/>
  <c r="AC28" i="64" s="1"/>
  <c r="AB28" i="64" a="1"/>
  <c r="AB28" i="64" s="1"/>
  <c r="AA28" i="64" a="1"/>
  <c r="AA28" i="64" s="1"/>
  <c r="AC27" i="64" a="1"/>
  <c r="AC27" i="64" s="1"/>
  <c r="AB27" i="64" a="1"/>
  <c r="AB27" i="64" s="1"/>
  <c r="AA27" i="64" a="1"/>
  <c r="AA27" i="64" s="1"/>
  <c r="AD27" i="64" s="1"/>
  <c r="AC26" i="64" a="1"/>
  <c r="AC26" i="64" s="1"/>
  <c r="AB26" i="64" a="1"/>
  <c r="AB26" i="64" s="1"/>
  <c r="AA26" i="64" a="1"/>
  <c r="AA26" i="64" s="1"/>
  <c r="AC25" i="64" a="1"/>
  <c r="AC25" i="64" s="1"/>
  <c r="AB25" i="64" a="1"/>
  <c r="AB25" i="64" s="1"/>
  <c r="AA25" i="64" a="1"/>
  <c r="AA25" i="64" s="1"/>
  <c r="AD25" i="64" s="1"/>
  <c r="AC24" i="64" a="1"/>
  <c r="AC24" i="64" s="1"/>
  <c r="AB24" i="64" a="1"/>
  <c r="AB24" i="64" s="1"/>
  <c r="AA24" i="64" a="1"/>
  <c r="AA24" i="64" s="1"/>
  <c r="AD24" i="64" s="1"/>
  <c r="AC23" i="64" a="1"/>
  <c r="AC23" i="64" s="1"/>
  <c r="AB23" i="64" a="1"/>
  <c r="AB23" i="64" s="1"/>
  <c r="AA23" i="64" a="1"/>
  <c r="AA23" i="64" s="1"/>
  <c r="AC22" i="64" a="1"/>
  <c r="AC22" i="64" s="1"/>
  <c r="AB22" i="64" a="1"/>
  <c r="AB22" i="64" s="1"/>
  <c r="AA22" i="64" a="1"/>
  <c r="AA22" i="64" s="1"/>
  <c r="AD15" i="64"/>
  <c r="AC15" i="64"/>
  <c r="AE9" i="64"/>
  <c r="AD9" i="64"/>
  <c r="AC9" i="64"/>
  <c r="AB9" i="64"/>
  <c r="AA9" i="64"/>
  <c r="Z9" i="64"/>
  <c r="Z15" i="64" s="1"/>
  <c r="Y9" i="64"/>
  <c r="Y15" i="64" s="1"/>
  <c r="X9" i="64"/>
  <c r="X15" i="64" s="1"/>
  <c r="W9" i="64"/>
  <c r="W15" i="64" s="1"/>
  <c r="V9" i="64"/>
  <c r="V15" i="64" s="1"/>
  <c r="U9" i="64"/>
  <c r="U15" i="64" s="1"/>
  <c r="T9" i="64"/>
  <c r="S9" i="64"/>
  <c r="R9" i="64"/>
  <c r="Q9" i="64"/>
  <c r="P9" i="64"/>
  <c r="O9" i="64"/>
  <c r="N9" i="64"/>
  <c r="M9" i="64"/>
  <c r="L9" i="64"/>
  <c r="K9" i="64"/>
  <c r="J9" i="64"/>
  <c r="J15" i="64" s="1"/>
  <c r="I9" i="64"/>
  <c r="I15" i="64" s="1"/>
  <c r="H9" i="64"/>
  <c r="G9" i="64"/>
  <c r="F9" i="64"/>
  <c r="F15" i="64" s="1"/>
  <c r="E9" i="64"/>
  <c r="E15" i="64" s="1"/>
  <c r="D9" i="64"/>
  <c r="D15" i="64" s="1"/>
  <c r="C9" i="64"/>
  <c r="C15" i="64" s="1"/>
  <c r="B9" i="64"/>
  <c r="B15" i="64" s="1"/>
  <c r="AE8" i="64"/>
  <c r="AE14" i="64" s="1"/>
  <c r="AD8" i="64"/>
  <c r="AC8" i="64"/>
  <c r="AB8" i="64"/>
  <c r="AB15" i="64" s="1"/>
  <c r="AA8" i="64"/>
  <c r="Z8" i="64"/>
  <c r="Y8" i="64"/>
  <c r="Y14" i="64" s="1"/>
  <c r="X8" i="64"/>
  <c r="W8" i="64"/>
  <c r="V8" i="64"/>
  <c r="V14" i="64" s="1"/>
  <c r="U8" i="64"/>
  <c r="U14" i="64" s="1"/>
  <c r="T8" i="64"/>
  <c r="T14" i="64" s="1"/>
  <c r="S8" i="64"/>
  <c r="S14" i="64" s="1"/>
  <c r="R8" i="64"/>
  <c r="Q8" i="64"/>
  <c r="P8" i="64"/>
  <c r="P14" i="64" s="1"/>
  <c r="O8" i="64"/>
  <c r="O14" i="64" s="1"/>
  <c r="N8" i="64"/>
  <c r="N14" i="64" s="1"/>
  <c r="M8" i="64"/>
  <c r="M14" i="64" s="1"/>
  <c r="L8" i="64"/>
  <c r="L14" i="64" s="1"/>
  <c r="K8" i="64"/>
  <c r="K14" i="64" s="1"/>
  <c r="J8" i="64"/>
  <c r="I8" i="64"/>
  <c r="H8" i="64"/>
  <c r="G8" i="64"/>
  <c r="F8" i="64"/>
  <c r="E8" i="64"/>
  <c r="D8" i="64"/>
  <c r="C8" i="64"/>
  <c r="B8"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B7"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B6"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B5"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B4"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B3" i="64"/>
  <c r="C123" i="1"/>
  <c r="D123" i="1" s="1"/>
  <c r="AD51" i="64" l="1"/>
  <c r="Q14" i="64"/>
  <c r="G15" i="64"/>
  <c r="AA15" i="64"/>
  <c r="AD30" i="64"/>
  <c r="AD42" i="64"/>
  <c r="AD52" i="64"/>
  <c r="AD57" i="64"/>
  <c r="R14" i="64"/>
  <c r="H15" i="64"/>
  <c r="K15" i="64"/>
  <c r="AD35" i="64"/>
  <c r="AD39" i="64"/>
  <c r="AD53" i="64"/>
  <c r="AD58" i="64"/>
  <c r="AD45" i="64"/>
  <c r="B14" i="64"/>
  <c r="L15" i="64"/>
  <c r="AD31" i="64"/>
  <c r="AD44" i="64"/>
  <c r="AD48" i="64"/>
  <c r="AD34" i="64"/>
  <c r="C14" i="64"/>
  <c r="M15" i="64"/>
  <c r="AD26" i="64"/>
  <c r="AD46" i="64"/>
  <c r="D14" i="64"/>
  <c r="N15" i="64"/>
  <c r="AD54" i="64"/>
  <c r="AD47" i="64"/>
  <c r="E14" i="64"/>
  <c r="O15" i="64"/>
  <c r="AD49" i="64"/>
  <c r="F14" i="64"/>
  <c r="Z14" i="64"/>
  <c r="P15" i="64"/>
  <c r="AD36" i="64"/>
  <c r="AD40" i="64"/>
  <c r="AD60" i="64"/>
  <c r="AE15" i="64"/>
  <c r="AD22" i="64"/>
  <c r="AD28" i="64"/>
  <c r="AD41" i="64"/>
  <c r="AD50" i="64"/>
  <c r="AD37" i="64"/>
  <c r="AD23" i="64"/>
  <c r="AD59" i="64"/>
  <c r="W14" i="64"/>
  <c r="G14" i="64"/>
  <c r="AA14" i="64"/>
  <c r="Q15" i="64"/>
  <c r="AD56" i="64"/>
  <c r="X14" i="64"/>
  <c r="H14" i="64"/>
  <c r="AB14" i="64"/>
  <c r="R15" i="64"/>
  <c r="I14" i="64"/>
  <c r="AC14" i="64"/>
  <c r="S15" i="64"/>
  <c r="J14" i="64"/>
  <c r="AD14" i="64"/>
  <c r="T15" i="64"/>
  <c r="B38" i="63" l="1"/>
  <c r="Q258" i="60" l="1"/>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6" i="9"/>
  <c r="B3" i="9"/>
  <c r="P33" i="62"/>
  <c r="P32" i="62"/>
  <c r="P31" i="62"/>
  <c r="O5" i="62"/>
  <c r="N5" i="62"/>
  <c r="O4" i="62"/>
  <c r="N4" i="62"/>
  <c r="O3" i="62"/>
  <c r="N3" i="62"/>
  <c r="B72" i="36" l="1"/>
  <c r="B65" i="36"/>
  <c r="B58" i="36"/>
  <c r="B82" i="61"/>
  <c r="B2" i="61"/>
  <c r="L2" i="61"/>
  <c r="L12" i="61" s="1"/>
  <c r="L24" i="61" s="1"/>
  <c r="Q2" i="61"/>
  <c r="Q6" i="61" s="1"/>
  <c r="Q18" i="61" s="1"/>
  <c r="L8" i="61"/>
  <c r="L20" i="61" s="1"/>
  <c r="L9" i="61"/>
  <c r="L21" i="61" s="1"/>
  <c r="L11" i="61"/>
  <c r="L23" i="61" s="1"/>
  <c r="Q12" i="61"/>
  <c r="Q24" i="61" s="1"/>
  <c r="L13" i="61"/>
  <c r="L25" i="61" s="1"/>
  <c r="L14" i="61"/>
  <c r="L26" i="61" s="1"/>
  <c r="Q14" i="61"/>
  <c r="Q26" i="61" s="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C19" i="59" a="1"/>
  <c r="C19" i="59"/>
  <c r="B20" i="59" a="1"/>
  <c r="B20" i="59" s="1"/>
  <c r="C20" i="59" a="1"/>
  <c r="C20" i="59" s="1"/>
  <c r="B21" i="59" a="1"/>
  <c r="B21" i="59" s="1"/>
  <c r="C21" i="59" a="1"/>
  <c r="C21" i="59"/>
  <c r="B22" i="59" a="1"/>
  <c r="B22" i="59" s="1"/>
  <c r="B8" i="61" s="1"/>
  <c r="C22" i="59" a="1"/>
  <c r="C22" i="59" s="1"/>
  <c r="B23" i="59" a="1"/>
  <c r="B23" i="59" s="1"/>
  <c r="C23" i="59" a="1"/>
  <c r="C23" i="59" s="1"/>
  <c r="B24" i="59" a="1"/>
  <c r="B24" i="59" s="1"/>
  <c r="C24" i="59" a="1"/>
  <c r="C24" i="59" s="1"/>
  <c r="B25" i="59" a="1"/>
  <c r="B25" i="59" s="1"/>
  <c r="B11" i="61" s="1"/>
  <c r="C25" i="59" a="1"/>
  <c r="C25" i="59" s="1"/>
  <c r="B26" i="59" a="1"/>
  <c r="B26" i="59" s="1"/>
  <c r="C26" i="59" a="1"/>
  <c r="C26" i="59" s="1"/>
  <c r="B27" i="59" a="1"/>
  <c r="B27" i="59" s="1"/>
  <c r="C27" i="59" a="1"/>
  <c r="C27" i="59" s="1"/>
  <c r="B28" i="59" a="1"/>
  <c r="B28" i="59"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G119" i="59"/>
  <c r="B120" i="59"/>
  <c r="B43" i="61" s="1"/>
  <c r="B121" i="59"/>
  <c r="C121" i="59"/>
  <c r="C44" i="61" s="1"/>
  <c r="B122" i="59"/>
  <c r="G122" i="59"/>
  <c r="B123" i="59"/>
  <c r="B124" i="59"/>
  <c r="S124" i="59"/>
  <c r="B125" i="59"/>
  <c r="M125" i="59"/>
  <c r="M48" i="61" s="1"/>
  <c r="B126" i="59"/>
  <c r="B49" i="61" s="1"/>
  <c r="B65"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14" i="61" l="1"/>
  <c r="B5" i="61"/>
  <c r="B13" i="61"/>
  <c r="B12" i="61"/>
  <c r="C2" i="61"/>
  <c r="C12" i="61" s="1"/>
  <c r="B59" i="61"/>
  <c r="L10" i="61"/>
  <c r="L22" i="61" s="1"/>
  <c r="B9" i="61"/>
  <c r="B10" i="61"/>
  <c r="L7" i="61"/>
  <c r="L19" i="61" s="1"/>
  <c r="M64" i="61"/>
  <c r="L6" i="61"/>
  <c r="L18" i="61" s="1"/>
  <c r="L5" i="61"/>
  <c r="L17" i="61" s="1"/>
  <c r="B7" i="61"/>
  <c r="B6" i="61"/>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83" i="61"/>
  <c r="K50" i="61"/>
  <c r="K139" i="59"/>
  <c r="H41" i="61"/>
  <c r="H130" i="59"/>
  <c r="E47" i="61"/>
  <c r="E136" i="59"/>
  <c r="M50" i="61"/>
  <c r="M66" i="61" s="1"/>
  <c r="M139" i="59"/>
  <c r="C47" i="61"/>
  <c r="C136" i="59"/>
  <c r="G50" i="61"/>
  <c r="G139" i="59"/>
  <c r="H123" i="59"/>
  <c r="H120" i="59"/>
  <c r="B44" i="61"/>
  <c r="B60" i="61" s="1"/>
  <c r="G121" i="59"/>
  <c r="H121" i="59"/>
  <c r="K121" i="59"/>
  <c r="M121" i="59"/>
  <c r="E123" i="59"/>
  <c r="B45" i="61"/>
  <c r="B61" i="61" s="1"/>
  <c r="H122" i="59"/>
  <c r="K122" i="59"/>
  <c r="M122" i="59"/>
  <c r="K126" i="59"/>
  <c r="I120" i="59"/>
  <c r="W126" i="59"/>
  <c r="G126" i="59"/>
  <c r="E122" i="59"/>
  <c r="K118" i="59"/>
  <c r="N44" i="59"/>
  <c r="O44" i="59" s="1"/>
  <c r="N115" i="59"/>
  <c r="N127" i="59" s="1"/>
  <c r="B46" i="61"/>
  <c r="B62" i="61" s="1"/>
  <c r="D123" i="59"/>
  <c r="L123" i="59"/>
  <c r="C123" i="59"/>
  <c r="S123" i="59"/>
  <c r="C42" i="61"/>
  <c r="C131" i="59"/>
  <c r="K125" i="59"/>
  <c r="E133" i="59"/>
  <c r="J125" i="59"/>
  <c r="W124" i="59"/>
  <c r="C137" i="59"/>
  <c r="C133" i="59"/>
  <c r="S126" i="59"/>
  <c r="B48" i="61"/>
  <c r="B64"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63" i="61" s="1"/>
  <c r="S136" i="59"/>
  <c r="C122" i="59"/>
  <c r="H126" i="59"/>
  <c r="I122" i="59"/>
  <c r="S120" i="59"/>
  <c r="S127" i="59"/>
  <c r="K124" i="59"/>
  <c r="O42" i="59"/>
  <c r="O113" i="59"/>
  <c r="C126" i="59"/>
  <c r="R123" i="59"/>
  <c r="J127" i="59"/>
  <c r="M123" i="59"/>
  <c r="R122" i="59"/>
  <c r="E138" i="59"/>
  <c r="B50" i="61"/>
  <c r="B66" i="61" s="1"/>
  <c r="L127" i="59"/>
  <c r="R127" i="59"/>
  <c r="F127" i="59"/>
  <c r="I127" i="59"/>
  <c r="I126" i="59"/>
  <c r="K123" i="59"/>
  <c r="M120" i="59"/>
  <c r="K119" i="59"/>
  <c r="R125" i="59"/>
  <c r="J124" i="59"/>
  <c r="I121" i="59"/>
  <c r="G45" i="61"/>
  <c r="G134" i="59"/>
  <c r="G42" i="61"/>
  <c r="G131" i="59"/>
  <c r="B41" i="61"/>
  <c r="B56"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63"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7" i="2"/>
  <c r="B17" i="31"/>
  <c r="B5" i="31"/>
  <c r="B16" i="31"/>
  <c r="B15" i="31"/>
  <c r="B14" i="31"/>
  <c r="B13" i="31"/>
  <c r="B12" i="31"/>
  <c r="B11" i="31"/>
  <c r="B10" i="31"/>
  <c r="B9" i="31"/>
  <c r="B8" i="31"/>
  <c r="B7" i="31"/>
  <c r="B6" i="31"/>
  <c r="B4" i="31"/>
  <c r="B3" i="31"/>
  <c r="D2" i="61" l="1"/>
  <c r="D12" i="61" s="1"/>
  <c r="D24" i="61" s="1"/>
  <c r="C11" i="61"/>
  <c r="C14" i="61"/>
  <c r="C13" i="61"/>
  <c r="E2" i="61"/>
  <c r="F2" i="61" s="1"/>
  <c r="F5" i="61" s="1"/>
  <c r="F17" i="61" s="1"/>
  <c r="E126" i="60"/>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L96" i="60"/>
  <c r="L151" i="60" s="1"/>
  <c r="M41" i="60"/>
  <c r="F229" i="60"/>
  <c r="E268" i="60"/>
  <c r="F268" i="60" s="1"/>
  <c r="G268" i="60" s="1"/>
  <c r="H268" i="60" s="1"/>
  <c r="I268" i="60" s="1"/>
  <c r="J268" i="60" s="1"/>
  <c r="K268" i="60" s="1"/>
  <c r="L268" i="60" s="1"/>
  <c r="N268" i="60"/>
  <c r="O268" i="60" s="1"/>
  <c r="P268" i="60" s="1"/>
  <c r="U111" i="59"/>
  <c r="U39" i="59"/>
  <c r="V111" i="59" s="1"/>
  <c r="W50" i="61"/>
  <c r="W66" i="61" s="1"/>
  <c r="W139" i="59"/>
  <c r="R45" i="61"/>
  <c r="R61"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6" i="61" s="1"/>
  <c r="W130" i="59"/>
  <c r="W46" i="61"/>
  <c r="W62" i="61" s="1"/>
  <c r="W135" i="59"/>
  <c r="F45" i="61"/>
  <c r="F134" i="59"/>
  <c r="J41" i="61"/>
  <c r="J130" i="59"/>
  <c r="F46" i="61"/>
  <c r="F135" i="59"/>
  <c r="N47" i="61"/>
  <c r="N136" i="59"/>
  <c r="H42" i="61"/>
  <c r="D28" i="63" s="1"/>
  <c r="D41" i="63" s="1"/>
  <c r="F5" i="8" s="1"/>
  <c r="H131" i="59"/>
  <c r="H142" i="59" s="1"/>
  <c r="N45" i="61"/>
  <c r="N134" i="59"/>
  <c r="I44" i="61"/>
  <c r="I133" i="59"/>
  <c r="K46" i="61"/>
  <c r="K135" i="59"/>
  <c r="D127" i="59"/>
  <c r="M46" i="61"/>
  <c r="M62" i="61" s="1"/>
  <c r="M135" i="59"/>
  <c r="AB42" i="59" a="1"/>
  <c r="AB42" i="59" s="1"/>
  <c r="AC113" i="59" s="1"/>
  <c r="K47" i="61"/>
  <c r="K136" i="59"/>
  <c r="C45" i="61"/>
  <c r="C134" i="59"/>
  <c r="J45" i="61"/>
  <c r="J134" i="59"/>
  <c r="U125" i="59"/>
  <c r="X44" i="59" a="1"/>
  <c r="X44" i="59" s="1"/>
  <c r="Y115" i="59" s="1"/>
  <c r="E45" i="61"/>
  <c r="E134" i="59"/>
  <c r="M45" i="61"/>
  <c r="M61" i="61" s="1"/>
  <c r="M134" i="59"/>
  <c r="H44" i="61"/>
  <c r="H133" i="59"/>
  <c r="D74" i="60"/>
  <c r="D129" i="60" s="1"/>
  <c r="N53" i="60"/>
  <c r="N108" i="60" s="1"/>
  <c r="M108" i="60"/>
  <c r="M163" i="60" s="1"/>
  <c r="O41" i="59"/>
  <c r="S44" i="61"/>
  <c r="S60" i="61" s="1"/>
  <c r="S133" i="59"/>
  <c r="S45" i="61"/>
  <c r="S61" i="61" s="1"/>
  <c r="S134" i="59"/>
  <c r="M43" i="6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131" i="59"/>
  <c r="S42" i="61"/>
  <c r="S131" i="59"/>
  <c r="K43" i="61"/>
  <c r="K132" i="59"/>
  <c r="M41" i="61"/>
  <c r="M130" i="59"/>
  <c r="V125" i="59"/>
  <c r="J50" i="61"/>
  <c r="J139" i="59"/>
  <c r="F41" i="61"/>
  <c r="F130" i="59"/>
  <c r="F142" i="59" s="1"/>
  <c r="S48" i="61"/>
  <c r="S64" i="61" s="1"/>
  <c r="S137" i="59"/>
  <c r="S49" i="61"/>
  <c r="S65" i="61" s="1"/>
  <c r="S138" i="59"/>
  <c r="W47" i="61"/>
  <c r="W63" i="61" s="1"/>
  <c r="W136" i="59"/>
  <c r="S46" i="61"/>
  <c r="S62" i="61" s="1"/>
  <c r="S135" i="59"/>
  <c r="AE44" i="59" a="1"/>
  <c r="AE44" i="59" s="1"/>
  <c r="AF115" i="59" s="1"/>
  <c r="K45" i="61"/>
  <c r="K134" i="59"/>
  <c r="G44" i="61"/>
  <c r="G133" i="59"/>
  <c r="L68" i="60"/>
  <c r="L123" i="60" s="1"/>
  <c r="G41" i="61"/>
  <c r="G130" i="59"/>
  <c r="G142" i="59" s="1"/>
  <c r="G147" i="59" s="1"/>
  <c r="L50" i="61"/>
  <c r="L139" i="59"/>
  <c r="D48" i="61"/>
  <c r="D137" i="59"/>
  <c r="K44" i="61"/>
  <c r="K133" i="59"/>
  <c r="L3" i="9"/>
  <c r="AC5" i="13"/>
  <c r="M5" i="13"/>
  <c r="D5" i="14"/>
  <c r="D5" i="61"/>
  <c r="D17" i="61" s="1"/>
  <c r="D6" i="61"/>
  <c r="D18" i="61" s="1"/>
  <c r="D7" i="61"/>
  <c r="D19" i="61" s="1"/>
  <c r="D8" i="61"/>
  <c r="D20" i="61" s="1"/>
  <c r="E60" i="61" s="1"/>
  <c r="D9" i="61"/>
  <c r="D21" i="61" s="1"/>
  <c r="D10" i="61"/>
  <c r="D22" i="61" s="1"/>
  <c r="D11" i="61"/>
  <c r="D23" i="61" s="1"/>
  <c r="E63" i="61" s="1"/>
  <c r="D13" i="6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60" i="61" s="1"/>
  <c r="T133" i="59"/>
  <c r="T42" i="61"/>
  <c r="T131" i="59"/>
  <c r="D47" i="61"/>
  <c r="D136" i="59"/>
  <c r="T122" i="59"/>
  <c r="J43" i="61"/>
  <c r="J132" i="59"/>
  <c r="G48" i="61"/>
  <c r="G137" i="59"/>
  <c r="N43" i="61"/>
  <c r="N132" i="59"/>
  <c r="M49" i="61"/>
  <c r="M65" i="61" s="1"/>
  <c r="M138" i="59"/>
  <c r="D126" i="59"/>
  <c r="N41" i="61"/>
  <c r="N130" i="59"/>
  <c r="E42" i="61"/>
  <c r="E131" i="59"/>
  <c r="I49" i="61"/>
  <c r="I138" i="59"/>
  <c r="P42" i="59"/>
  <c r="AH42" i="59" s="1" a="1"/>
  <c r="AH42" i="59" s="1"/>
  <c r="P113" i="59"/>
  <c r="S50" i="61"/>
  <c r="S66" i="61" s="1"/>
  <c r="S139" i="59"/>
  <c r="S41" i="61"/>
  <c r="S56" i="61" s="1"/>
  <c r="S130" i="59"/>
  <c r="S142" i="59" s="1"/>
  <c r="E48" i="61"/>
  <c r="E64" i="61" s="1"/>
  <c r="E137" i="59"/>
  <c r="E144" i="59" s="1"/>
  <c r="J48" i="61"/>
  <c r="J137" i="59"/>
  <c r="C46" i="61"/>
  <c r="C135" i="59"/>
  <c r="G49" i="6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6" i="61" s="1"/>
  <c r="T130" i="59"/>
  <c r="AC37" i="59" a="1"/>
  <c r="AC37" i="59" s="1"/>
  <c r="AD109" i="59" s="1"/>
  <c r="T47" i="61"/>
  <c r="T63" i="61" s="1"/>
  <c r="T136" i="59"/>
  <c r="P38" i="59"/>
  <c r="P110" i="59"/>
  <c r="F44" i="61"/>
  <c r="F133" i="59"/>
  <c r="J49" i="61"/>
  <c r="J138" i="59"/>
  <c r="W44" i="61"/>
  <c r="W60" i="61" s="1"/>
  <c r="W133" i="59"/>
  <c r="U41" i="61"/>
  <c r="U56" i="61" s="1"/>
  <c r="U130" i="59"/>
  <c r="U142" i="59" s="1"/>
  <c r="L49" i="61"/>
  <c r="L138" i="59"/>
  <c r="J42" i="61"/>
  <c r="J131" i="59"/>
  <c r="N42" i="61"/>
  <c r="N131" i="59"/>
  <c r="J46" i="61"/>
  <c r="J135" i="59"/>
  <c r="M42" i="61"/>
  <c r="M58" i="61" s="1"/>
  <c r="M131" i="59"/>
  <c r="J47" i="61"/>
  <c r="J136" i="59"/>
  <c r="J144" i="59" s="1"/>
  <c r="J149" i="59" s="1"/>
  <c r="I50" i="61"/>
  <c r="I139" i="59"/>
  <c r="AD42" i="59" a="1"/>
  <c r="AD42" i="59" s="1"/>
  <c r="AE113" i="59" s="1"/>
  <c r="AI42" i="59" a="1"/>
  <c r="AI42" i="59" s="1"/>
  <c r="S43" i="61"/>
  <c r="S59" i="61" s="1"/>
  <c r="S132" i="59"/>
  <c r="G43" i="61"/>
  <c r="G132" i="59"/>
  <c r="G143" i="59" s="1"/>
  <c r="N46" i="61"/>
  <c r="N135" i="59"/>
  <c r="C50" i="61"/>
  <c r="C139" i="59"/>
  <c r="W43" i="61"/>
  <c r="W59"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136" i="59"/>
  <c r="G144" i="59" s="1"/>
  <c r="R44" i="61"/>
  <c r="R60" i="61" s="1"/>
  <c r="R133" i="59"/>
  <c r="V119" i="59"/>
  <c r="V118" i="59"/>
  <c r="T126" i="59"/>
  <c r="W42" i="61"/>
  <c r="W131" i="59"/>
  <c r="W45" i="61"/>
  <c r="W61" i="61" s="1"/>
  <c r="W134" i="59"/>
  <c r="M47" i="61"/>
  <c r="M136" i="59"/>
  <c r="M144" i="59" s="1"/>
  <c r="F50" i="61"/>
  <c r="F139" i="59"/>
  <c r="AC42" i="59" a="1"/>
  <c r="AC42" i="59" s="1"/>
  <c r="AD113" i="59" s="1"/>
  <c r="AE42" i="59" a="1"/>
  <c r="AE42" i="59" s="1"/>
  <c r="AF113" i="59" s="1"/>
  <c r="I45" i="61"/>
  <c r="I134" i="59"/>
  <c r="G46" i="61"/>
  <c r="G135" i="59"/>
  <c r="F47" i="61"/>
  <c r="F136" i="59"/>
  <c r="N44" i="61"/>
  <c r="N133" i="59"/>
  <c r="W48" i="61"/>
  <c r="W64" i="61" s="1"/>
  <c r="W137" i="59"/>
  <c r="L46" i="61"/>
  <c r="L135" i="59"/>
  <c r="W44" i="59" a="1"/>
  <c r="W44" i="59" s="1"/>
  <c r="X115" i="59" s="1"/>
  <c r="W49" i="61"/>
  <c r="W65" i="61" s="1"/>
  <c r="W138" i="59"/>
  <c r="M5" i="61"/>
  <c r="M17" i="61" s="1"/>
  <c r="M29" i="61" s="1"/>
  <c r="M6" i="61"/>
  <c r="M18" i="61" s="1"/>
  <c r="M7" i="61"/>
  <c r="M19" i="61" s="1"/>
  <c r="M31" i="61" s="1"/>
  <c r="M8" i="61"/>
  <c r="M20" i="61" s="1"/>
  <c r="M32" i="61" s="1"/>
  <c r="M9" i="61"/>
  <c r="M21" i="61" s="1"/>
  <c r="M33" i="61" s="1"/>
  <c r="M10" i="61"/>
  <c r="M11" i="61"/>
  <c r="M12" i="61"/>
  <c r="M13" i="61"/>
  <c r="M14" i="61"/>
  <c r="O34" i="59"/>
  <c r="O106" i="59"/>
  <c r="J44" i="61"/>
  <c r="J133" i="59"/>
  <c r="K49" i="61"/>
  <c r="K138" i="59"/>
  <c r="E5" i="61"/>
  <c r="E17" i="61" s="1"/>
  <c r="E29" i="61" s="1"/>
  <c r="E6" i="61"/>
  <c r="E18" i="61" s="1"/>
  <c r="E10" i="61"/>
  <c r="E22" i="61" s="1"/>
  <c r="E11" i="61"/>
  <c r="E12" i="61"/>
  <c r="E13" i="6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132" i="59"/>
  <c r="E143" i="59" s="1"/>
  <c r="I46" i="61"/>
  <c r="I135" i="59"/>
  <c r="N48" i="61"/>
  <c r="N137" i="59"/>
  <c r="R48" i="61"/>
  <c r="R64" i="61" s="1"/>
  <c r="R137" i="59"/>
  <c r="R50" i="61"/>
  <c r="R66" i="61" s="1"/>
  <c r="R139" i="59"/>
  <c r="R46" i="61"/>
  <c r="R62" i="61" s="1"/>
  <c r="R135" i="59"/>
  <c r="AA42" i="59" a="1"/>
  <c r="AA42" i="59" s="1"/>
  <c r="AB113" i="59" s="1"/>
  <c r="H49" i="61"/>
  <c r="H138" i="59"/>
  <c r="E41" i="61"/>
  <c r="E56" i="61" s="1"/>
  <c r="E130" i="59"/>
  <c r="E142" i="59" s="1"/>
  <c r="R49" i="61"/>
  <c r="R65" i="61" s="1"/>
  <c r="R138" i="59"/>
  <c r="E50" i="61"/>
  <c r="E139" i="59"/>
  <c r="U127" i="59"/>
  <c r="T125" i="59"/>
  <c r="K48" i="61"/>
  <c r="K137" i="59"/>
  <c r="D46" i="61"/>
  <c r="D135" i="59"/>
  <c r="N50" i="61"/>
  <c r="N139" i="59"/>
  <c r="Y44" i="59" a="1"/>
  <c r="Y44" i="59" s="1"/>
  <c r="Z115" i="59" s="1"/>
  <c r="E46" i="6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131" i="59"/>
  <c r="I42" i="61"/>
  <c r="I131" i="59"/>
  <c r="C43" i="61"/>
  <c r="C132" i="59"/>
  <c r="C143" i="59" s="1"/>
  <c r="N49" i="61"/>
  <c r="N138" i="59"/>
  <c r="O115" i="59"/>
  <c r="O127" i="59" s="1"/>
  <c r="R43" i="61"/>
  <c r="R132" i="59"/>
  <c r="H50" i="61"/>
  <c r="H139" i="59"/>
  <c r="F49" i="61"/>
  <c r="F138" i="59"/>
  <c r="K42" i="61"/>
  <c r="K131" i="59"/>
  <c r="T127" i="59"/>
  <c r="C49" i="61"/>
  <c r="C138" i="59"/>
  <c r="C144" i="59" s="1"/>
  <c r="Y42" i="59" a="1"/>
  <c r="Y42" i="59" s="1"/>
  <c r="Z113" i="59" s="1"/>
  <c r="W42" i="59" a="1"/>
  <c r="W42" i="59" s="1"/>
  <c r="X113" i="59" s="1"/>
  <c r="V126" i="59"/>
  <c r="R41" i="61"/>
  <c r="R130" i="59"/>
  <c r="R142" i="59" s="1"/>
  <c r="C142" i="59"/>
  <c r="R47" i="61"/>
  <c r="R136" i="59"/>
  <c r="I47" i="61"/>
  <c r="I136" i="59"/>
  <c r="I144" i="59" s="1"/>
  <c r="L48" i="61"/>
  <c r="L137" i="59"/>
  <c r="AI44" i="59" a="1"/>
  <c r="AI44" i="59" s="1"/>
  <c r="K41" i="61"/>
  <c r="K130" i="59"/>
  <c r="K142" i="59" s="1"/>
  <c r="I43" i="61"/>
  <c r="I132" i="59"/>
  <c r="I143" i="59" s="1"/>
  <c r="I148" i="59" s="1"/>
  <c r="M44" i="61"/>
  <c r="M60"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R58" i="61" l="1"/>
  <c r="R57" i="61"/>
  <c r="U58" i="61"/>
  <c r="U57" i="61"/>
  <c r="F9" i="61"/>
  <c r="F21" i="61" s="1"/>
  <c r="G61" i="61" s="1"/>
  <c r="M30" i="61"/>
  <c r="N58" i="61"/>
  <c r="N57" i="61"/>
  <c r="T57" i="61"/>
  <c r="T58" i="61"/>
  <c r="S58" i="61"/>
  <c r="S57" i="61"/>
  <c r="E58" i="61"/>
  <c r="E57" i="61"/>
  <c r="E69" i="61" s="1"/>
  <c r="M57" i="61"/>
  <c r="F57" i="61"/>
  <c r="F58" i="61"/>
  <c r="W57" i="61"/>
  <c r="W58" i="61"/>
  <c r="F7" i="61"/>
  <c r="F19" i="61" s="1"/>
  <c r="F8" i="61"/>
  <c r="F20" i="61" s="1"/>
  <c r="F6" i="61"/>
  <c r="F18" i="61" s="1"/>
  <c r="E62" i="61"/>
  <c r="E30" i="61"/>
  <c r="G34" i="63"/>
  <c r="I8" i="10" s="1"/>
  <c r="G29" i="63"/>
  <c r="I5" i="10" s="1"/>
  <c r="I4" i="10" s="1"/>
  <c r="G59" i="61"/>
  <c r="C29" i="63"/>
  <c r="E5" i="10" s="1"/>
  <c r="E4" i="10" s="1"/>
  <c r="C34" i="63"/>
  <c r="E8" i="10" s="1"/>
  <c r="H33" i="63"/>
  <c r="H42" i="63" s="1"/>
  <c r="J8" i="8" s="1"/>
  <c r="H28" i="63"/>
  <c r="H41" i="63" s="1"/>
  <c r="J5" i="8" s="1"/>
  <c r="M26" i="61"/>
  <c r="N66" i="61" s="1"/>
  <c r="B35" i="63"/>
  <c r="D8" i="9" s="1"/>
  <c r="C8" i="9" s="1"/>
  <c r="B30" i="63"/>
  <c r="D5" i="9" s="1"/>
  <c r="G35" i="63"/>
  <c r="I8" i="9" s="1"/>
  <c r="G30" i="63"/>
  <c r="I5" i="9" s="1"/>
  <c r="F14" i="61"/>
  <c r="F26" i="61" s="1"/>
  <c r="G66" i="61" s="1"/>
  <c r="M25" i="61"/>
  <c r="M37" i="61" s="1"/>
  <c r="D30" i="63"/>
  <c r="F5" i="9" s="1"/>
  <c r="D35" i="63"/>
  <c r="F8" i="9" s="1"/>
  <c r="F13" i="61"/>
  <c r="F25" i="61" s="1"/>
  <c r="G65" i="61" s="1"/>
  <c r="E25" i="61"/>
  <c r="E24" i="61"/>
  <c r="G33" i="63"/>
  <c r="G42" i="63" s="1"/>
  <c r="I8" i="8" s="1"/>
  <c r="G28" i="63"/>
  <c r="G41" i="63" s="1"/>
  <c r="I5" i="8" s="1"/>
  <c r="H34" i="63"/>
  <c r="J8" i="10" s="1"/>
  <c r="H29" i="63"/>
  <c r="J5" i="10" s="1"/>
  <c r="J4" i="10" s="1"/>
  <c r="M56" i="61"/>
  <c r="I33" i="63"/>
  <c r="I42" i="63" s="1"/>
  <c r="K8" i="8" s="1"/>
  <c r="I28" i="63"/>
  <c r="I41" i="63" s="1"/>
  <c r="K5" i="8" s="1"/>
  <c r="J30" i="63"/>
  <c r="L5" i="9" s="1"/>
  <c r="J35" i="63"/>
  <c r="L8" i="9" s="1"/>
  <c r="G60" i="61"/>
  <c r="F62" i="61"/>
  <c r="E30" i="63"/>
  <c r="G5" i="9" s="1"/>
  <c r="E35" i="63"/>
  <c r="G8" i="9" s="1"/>
  <c r="R59" i="61"/>
  <c r="R70" i="61" s="1"/>
  <c r="R75" i="61" s="1"/>
  <c r="P2" i="10" s="1"/>
  <c r="N34" i="63"/>
  <c r="P8" i="10" s="1"/>
  <c r="N29" i="63"/>
  <c r="P5" i="10" s="1"/>
  <c r="J28" i="63"/>
  <c r="J41" i="63" s="1"/>
  <c r="L5" i="8" s="1"/>
  <c r="J33" i="63"/>
  <c r="J42" i="63" s="1"/>
  <c r="L8" i="8" s="1"/>
  <c r="M59" i="61"/>
  <c r="M70" i="61" s="1"/>
  <c r="M75" i="61" s="1"/>
  <c r="K2" i="10" s="1"/>
  <c r="I29" i="63"/>
  <c r="K5" i="10" s="1"/>
  <c r="K4" i="10" s="1"/>
  <c r="I34" i="63"/>
  <c r="K8" i="10" s="1"/>
  <c r="F28" i="63"/>
  <c r="F41" i="63" s="1"/>
  <c r="H5" i="8" s="1"/>
  <c r="F33" i="63"/>
  <c r="F42" i="63" s="1"/>
  <c r="H8" i="8" s="1"/>
  <c r="G2" i="61"/>
  <c r="G5" i="61" s="1"/>
  <c r="G17" i="61" s="1"/>
  <c r="R63" i="61"/>
  <c r="R71" i="61" s="1"/>
  <c r="R76" i="61" s="1"/>
  <c r="T76" i="61" s="1"/>
  <c r="N30" i="63"/>
  <c r="P5" i="9" s="1"/>
  <c r="Q5" i="9" s="1"/>
  <c r="N35" i="63"/>
  <c r="P8" i="9" s="1"/>
  <c r="M24" i="61"/>
  <c r="N64" i="61" s="1"/>
  <c r="C35" i="63"/>
  <c r="E8" i="9" s="1"/>
  <c r="C30" i="63"/>
  <c r="E5" i="9" s="1"/>
  <c r="F12" i="61"/>
  <c r="F24" i="61" s="1"/>
  <c r="G64" i="61" s="1"/>
  <c r="R56" i="61"/>
  <c r="R69" i="61" s="1"/>
  <c r="R74" i="61" s="1"/>
  <c r="AA74" i="61" s="1"/>
  <c r="N28" i="63"/>
  <c r="N41" i="63" s="1"/>
  <c r="P5" i="8" s="1"/>
  <c r="N33" i="63"/>
  <c r="N42" i="63" s="1"/>
  <c r="P8" i="8" s="1"/>
  <c r="E59" i="61"/>
  <c r="M23" i="61"/>
  <c r="M35" i="61" s="1"/>
  <c r="N59" i="61"/>
  <c r="J29" i="63"/>
  <c r="L5" i="10" s="1"/>
  <c r="L4" i="10" s="1"/>
  <c r="J34" i="63"/>
  <c r="L8" i="10" s="1"/>
  <c r="F11" i="61"/>
  <c r="F23" i="61" s="1"/>
  <c r="G63" i="61" s="1"/>
  <c r="E66" i="61"/>
  <c r="E14" i="61"/>
  <c r="M22" i="61"/>
  <c r="N62" i="61" s="1"/>
  <c r="F30" i="63"/>
  <c r="H5" i="9" s="1"/>
  <c r="F35" i="63"/>
  <c r="H8" i="9" s="1"/>
  <c r="F10" i="61"/>
  <c r="D33" i="63"/>
  <c r="D42" i="63" s="1"/>
  <c r="F8" i="8" s="1"/>
  <c r="D29" i="63"/>
  <c r="F5" i="10" s="1"/>
  <c r="F4" i="10" s="1"/>
  <c r="D34" i="63"/>
  <c r="F8" i="10" s="1"/>
  <c r="E23" i="61"/>
  <c r="E35" i="61" s="1"/>
  <c r="F29" i="63"/>
  <c r="H5" i="10" s="1"/>
  <c r="H4" i="10" s="1"/>
  <c r="F34" i="63"/>
  <c r="H8" i="10" s="1"/>
  <c r="B34" i="63"/>
  <c r="D8" i="10" s="1"/>
  <c r="C8" i="10" s="1"/>
  <c r="B29" i="63"/>
  <c r="D5" i="10" s="1"/>
  <c r="H30" i="63"/>
  <c r="J5" i="9" s="1"/>
  <c r="H35" i="63"/>
  <c r="J8" i="9" s="1"/>
  <c r="E34" i="61"/>
  <c r="B28" i="63"/>
  <c r="B41" i="63" s="1"/>
  <c r="D5" i="8" s="1"/>
  <c r="B33" i="63"/>
  <c r="B42" i="63" s="1"/>
  <c r="D8" i="8" s="1"/>
  <c r="C8" i="8" s="1"/>
  <c r="E9" i="61"/>
  <c r="E21" i="61" s="1"/>
  <c r="E33" i="61" s="1"/>
  <c r="E28" i="63"/>
  <c r="E41" i="63" s="1"/>
  <c r="G5" i="8" s="1"/>
  <c r="E33" i="63"/>
  <c r="E42" i="63" s="1"/>
  <c r="G8" i="8" s="1"/>
  <c r="E8" i="61"/>
  <c r="E20" i="61" s="1"/>
  <c r="F32" i="61" s="1"/>
  <c r="E29" i="63"/>
  <c r="G5" i="10" s="1"/>
  <c r="G4" i="10" s="1"/>
  <c r="E34" i="63"/>
  <c r="G8" i="10" s="1"/>
  <c r="E7" i="61"/>
  <c r="E19" i="61" s="1"/>
  <c r="E31" i="61" s="1"/>
  <c r="M63" i="61"/>
  <c r="M71" i="61" s="1"/>
  <c r="M76" i="61" s="1"/>
  <c r="K2" i="9" s="1"/>
  <c r="I30" i="63"/>
  <c r="K5" i="9" s="1"/>
  <c r="I35" i="63"/>
  <c r="K8" i="9" s="1"/>
  <c r="D25" i="61"/>
  <c r="E65" i="61" s="1"/>
  <c r="G56" i="61"/>
  <c r="C28" i="63"/>
  <c r="C41" i="63" s="1"/>
  <c r="E5" i="8" s="1"/>
  <c r="C33" i="63"/>
  <c r="C42" i="63" s="1"/>
  <c r="E8" i="8" s="1"/>
  <c r="T2" i="2"/>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M101" i="60"/>
  <c r="M156" i="60" s="1"/>
  <c r="N46" i="60"/>
  <c r="N101" i="60" s="1"/>
  <c r="M82" i="60"/>
  <c r="M137" i="60" s="1"/>
  <c r="N82" i="60"/>
  <c r="G94" i="60"/>
  <c r="H39" i="60"/>
  <c r="V49" i="61"/>
  <c r="V65" i="61" s="1"/>
  <c r="V138" i="59"/>
  <c r="T43" i="61"/>
  <c r="T59"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60" i="61"/>
  <c r="E51" i="60"/>
  <c r="D106" i="60"/>
  <c r="D161" i="60" s="1"/>
  <c r="F71" i="60"/>
  <c r="F126" i="60" s="1"/>
  <c r="AG44" i="59" a="1"/>
  <c r="AG44" i="59" s="1"/>
  <c r="L73" i="60"/>
  <c r="L128" i="60" s="1"/>
  <c r="Z44" i="59" a="1"/>
  <c r="Z44" i="59" s="1"/>
  <c r="AA115" i="59" s="1"/>
  <c r="S147" i="59"/>
  <c r="L147" i="59"/>
  <c r="E89" i="60"/>
  <c r="E144" i="60" s="1"/>
  <c r="F34" i="60"/>
  <c r="V48" i="61"/>
  <c r="V64" i="61" s="1"/>
  <c r="V137" i="59"/>
  <c r="L89" i="60"/>
  <c r="L144" i="60" s="1"/>
  <c r="M34" i="60"/>
  <c r="M143" i="59"/>
  <c r="M148" i="59" s="1"/>
  <c r="E61" i="61"/>
  <c r="K144" i="59"/>
  <c r="K149" i="59" s="1"/>
  <c r="E43" i="60"/>
  <c r="D98" i="60"/>
  <c r="D153" i="60" s="1"/>
  <c r="G229" i="60"/>
  <c r="E284" i="60"/>
  <c r="E289" i="60" s="1"/>
  <c r="D2" i="2" s="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R144" i="59"/>
  <c r="L103" i="60"/>
  <c r="L158" i="60" s="1"/>
  <c r="M48" i="60"/>
  <c r="F101" i="60"/>
  <c r="F156" i="60" s="1"/>
  <c r="G46" i="60"/>
  <c r="L69" i="60"/>
  <c r="L124" i="60" s="1"/>
  <c r="I64" i="60"/>
  <c r="H64" i="60"/>
  <c r="H119" i="60" s="1"/>
  <c r="O247" i="60"/>
  <c r="M284" i="60"/>
  <c r="M289" i="60" s="1"/>
  <c r="L2" i="2" s="1"/>
  <c r="O124" i="59"/>
  <c r="N134" i="60"/>
  <c r="O134" i="60"/>
  <c r="P34" i="59"/>
  <c r="P106" i="59"/>
  <c r="V41" i="61"/>
  <c r="V56" i="61" s="1"/>
  <c r="V130" i="59"/>
  <c r="V142" i="59" s="1"/>
  <c r="V147" i="59"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4" i="61" s="1"/>
  <c r="U137" i="59"/>
  <c r="J142" i="59"/>
  <c r="J147" i="59" s="1"/>
  <c r="U49" i="61"/>
  <c r="U65" i="61" s="1"/>
  <c r="U138" i="59"/>
  <c r="D42" i="61"/>
  <c r="D131" i="59"/>
  <c r="D142" i="59" s="1"/>
  <c r="L97" i="60"/>
  <c r="L152" i="60" s="1"/>
  <c r="M42" i="60"/>
  <c r="F33" i="61"/>
  <c r="O42" i="61"/>
  <c r="O131" i="59"/>
  <c r="F40" i="60"/>
  <c r="E95" i="60"/>
  <c r="E150" i="60" s="1"/>
  <c r="E81" i="60"/>
  <c r="E136" i="60" s="1"/>
  <c r="N5" i="61"/>
  <c r="N17" i="61" s="1"/>
  <c r="N29" i="61" s="1"/>
  <c r="N6" i="61"/>
  <c r="N18" i="61" s="1"/>
  <c r="N7" i="61"/>
  <c r="N19" i="61" s="1"/>
  <c r="N31" i="61" s="1"/>
  <c r="N8" i="61"/>
  <c r="N20" i="61" s="1"/>
  <c r="N32" i="61" s="1"/>
  <c r="N9" i="61"/>
  <c r="N21" i="61" s="1"/>
  <c r="N33" i="61" s="1"/>
  <c r="N10" i="61"/>
  <c r="N11" i="61"/>
  <c r="N12" i="61"/>
  <c r="N13" i="61"/>
  <c r="N14" i="61"/>
  <c r="O2" i="61"/>
  <c r="T48" i="61"/>
  <c r="T64" i="61" s="1"/>
  <c r="T137" i="59"/>
  <c r="T144" i="59" s="1"/>
  <c r="T149" i="59" s="1"/>
  <c r="L148" i="59"/>
  <c r="M51" i="60"/>
  <c r="L106" i="60"/>
  <c r="L161" i="60" s="1"/>
  <c r="V42" i="61"/>
  <c r="V131" i="59"/>
  <c r="E109" i="60"/>
  <c r="E164" i="60" s="1"/>
  <c r="F54" i="60"/>
  <c r="F37" i="60"/>
  <c r="E92" i="60"/>
  <c r="E147" i="60" s="1"/>
  <c r="F41" i="60"/>
  <c r="E96" i="60"/>
  <c r="E151" i="60" s="1"/>
  <c r="W143" i="59"/>
  <c r="S143" i="59"/>
  <c r="M47" i="60"/>
  <c r="L102" i="60"/>
  <c r="L157" i="60" s="1"/>
  <c r="N142" i="59"/>
  <c r="N147" i="59" s="1"/>
  <c r="E47" i="60"/>
  <c r="D102" i="60"/>
  <c r="D157" i="60" s="1"/>
  <c r="F56" i="61"/>
  <c r="N61" i="61"/>
  <c r="U47" i="61"/>
  <c r="U63" i="61" s="1"/>
  <c r="U136" i="59"/>
  <c r="U144" i="59" s="1"/>
  <c r="T46" i="61"/>
  <c r="T62" i="61" s="1"/>
  <c r="T135" i="59"/>
  <c r="O141" i="60"/>
  <c r="N141" i="60"/>
  <c r="AF44" i="59" a="1"/>
  <c r="AF44" i="59" s="1"/>
  <c r="AG115" i="59" s="1"/>
  <c r="E148" i="59"/>
  <c r="T49" i="61"/>
  <c r="T65" i="61" s="1"/>
  <c r="T138" i="59"/>
  <c r="F33" i="60"/>
  <c r="E88" i="60"/>
  <c r="E143" i="60" s="1"/>
  <c r="T50" i="61"/>
  <c r="T66" i="61" s="1"/>
  <c r="T139" i="59"/>
  <c r="R143" i="59"/>
  <c r="AG39" i="59" a="1"/>
  <c r="AG39" i="59" s="1"/>
  <c r="U50" i="61"/>
  <c r="U66" i="61" s="1"/>
  <c r="U139" i="59"/>
  <c r="N64" i="60"/>
  <c r="M64" i="60"/>
  <c r="M119" i="60" s="1"/>
  <c r="M74" i="60"/>
  <c r="M129" i="60" s="1"/>
  <c r="N74" i="60"/>
  <c r="N145" i="60"/>
  <c r="O145" i="60"/>
  <c r="F60" i="61"/>
  <c r="E70" i="60"/>
  <c r="E125" i="60" s="1"/>
  <c r="Q113" i="59"/>
  <c r="AG42" i="59" a="1"/>
  <c r="AG42" i="59" s="1"/>
  <c r="AF42" i="59" a="1"/>
  <c r="AF42" i="59" s="1"/>
  <c r="AG113" i="59" s="1"/>
  <c r="N56" i="61"/>
  <c r="J143" i="59"/>
  <c r="J148" i="59" s="1"/>
  <c r="P43" i="59"/>
  <c r="Z43" i="59" s="1" a="1"/>
  <c r="Z43" i="59" s="1"/>
  <c r="AA114" i="59" s="1"/>
  <c r="P114" i="59"/>
  <c r="AH43" i="59" a="1"/>
  <c r="AH43" i="59" s="1"/>
  <c r="W144" i="59"/>
  <c r="Z42" i="59" a="1"/>
  <c r="Z42" i="59" s="1"/>
  <c r="AA113" i="59" s="1"/>
  <c r="V50" i="61"/>
  <c r="V66"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63" i="61" s="1"/>
  <c r="V136" i="59"/>
  <c r="V144" i="59" s="1"/>
  <c r="V149" i="59" s="1"/>
  <c r="M70" i="60"/>
  <c r="M125" i="60" s="1"/>
  <c r="N70" i="60"/>
  <c r="O122" i="60"/>
  <c r="N122" i="60"/>
  <c r="D50" i="61"/>
  <c r="D139" i="59"/>
  <c r="L65" i="60"/>
  <c r="L120" i="60" s="1"/>
  <c r="F67" i="60"/>
  <c r="F122" i="60" s="1"/>
  <c r="U123" i="59"/>
  <c r="U121" i="59"/>
  <c r="U122" i="59"/>
  <c r="U120" i="59"/>
  <c r="X42" i="59" a="1"/>
  <c r="X42" i="59" s="1"/>
  <c r="Y113" i="59" s="1"/>
  <c r="F30" i="61"/>
  <c r="L61" i="60"/>
  <c r="L116" i="60" s="1"/>
  <c r="O50" i="6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61" i="61" s="1"/>
  <c r="T134" i="59"/>
  <c r="AB34" i="59" a="1"/>
  <c r="AB34" i="59" s="1"/>
  <c r="AC106" i="59" s="1"/>
  <c r="AC43" i="59" a="1"/>
  <c r="AC43" i="59" s="1"/>
  <c r="AD114" i="59" s="1"/>
  <c r="AG34" i="59" a="1"/>
  <c r="AG34" i="59" s="1"/>
  <c r="E97" i="60"/>
  <c r="E152" i="60" s="1"/>
  <c r="F42" i="60"/>
  <c r="L88" i="60"/>
  <c r="L143" i="60" s="1"/>
  <c r="M33" i="60"/>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29" i="61"/>
  <c r="D8" i="36"/>
  <c r="C8" i="36"/>
  <c r="B8" i="36"/>
  <c r="M69" i="61" l="1"/>
  <c r="M74" i="61" s="1"/>
  <c r="N30" i="61"/>
  <c r="O58" i="61"/>
  <c r="O57" i="61"/>
  <c r="V57" i="61"/>
  <c r="V58" i="61"/>
  <c r="G57" i="61"/>
  <c r="G58" i="61"/>
  <c r="G9" i="61"/>
  <c r="G21" i="61" s="1"/>
  <c r="G33" i="61" s="1"/>
  <c r="G12" i="61"/>
  <c r="G24" i="61" s="1"/>
  <c r="G36" i="61" s="1"/>
  <c r="G11" i="61"/>
  <c r="F37" i="61"/>
  <c r="F31" i="61"/>
  <c r="G14" i="61"/>
  <c r="N63" i="61"/>
  <c r="G6" i="61"/>
  <c r="G18" i="61" s="1"/>
  <c r="U75" i="61"/>
  <c r="S2" i="10" s="1"/>
  <c r="V75" i="61"/>
  <c r="T2" i="10" s="1"/>
  <c r="AG74" i="61"/>
  <c r="AE74" i="61"/>
  <c r="AC75" i="61"/>
  <c r="AA2" i="10" s="1"/>
  <c r="AA75" i="61"/>
  <c r="Y2" i="10" s="1"/>
  <c r="Y74" i="61"/>
  <c r="T75" i="61"/>
  <c r="R2" i="10" s="1"/>
  <c r="S75" i="61"/>
  <c r="Q2" i="10" s="1"/>
  <c r="V74" i="61"/>
  <c r="E32" i="61"/>
  <c r="AB74" i="61"/>
  <c r="F65" i="61"/>
  <c r="Z74" i="61"/>
  <c r="AF75" i="61"/>
  <c r="AD2" i="10" s="1"/>
  <c r="G69" i="61"/>
  <c r="G74" i="61" s="1"/>
  <c r="AF74" i="61"/>
  <c r="S74" i="61"/>
  <c r="E74" i="61"/>
  <c r="Z75" i="61"/>
  <c r="X2" i="10" s="1"/>
  <c r="G71" i="61"/>
  <c r="G76" i="61" s="1"/>
  <c r="E2" i="9" s="1"/>
  <c r="AE75" i="61"/>
  <c r="AC2" i="10" s="1"/>
  <c r="AB75" i="61"/>
  <c r="Z2" i="10" s="1"/>
  <c r="W74" i="61"/>
  <c r="AD74" i="61"/>
  <c r="T74" i="61"/>
  <c r="W75" i="61"/>
  <c r="U2" i="10" s="1"/>
  <c r="X74" i="61"/>
  <c r="X75" i="61"/>
  <c r="V2" i="10" s="1"/>
  <c r="AD75" i="61"/>
  <c r="AB2" i="10" s="1"/>
  <c r="F36" i="61"/>
  <c r="M36" i="61"/>
  <c r="F69" i="61"/>
  <c r="F74" i="61" s="1"/>
  <c r="Y76" i="61"/>
  <c r="W2" i="9" s="1"/>
  <c r="B5" i="9"/>
  <c r="B4" i="9" s="1"/>
  <c r="C5" i="9"/>
  <c r="N24" i="61"/>
  <c r="N36" i="61" s="1"/>
  <c r="Z76" i="61"/>
  <c r="X2" i="9" s="1"/>
  <c r="AC74" i="61"/>
  <c r="G26" i="61"/>
  <c r="G38" i="61" s="1"/>
  <c r="M34" i="61"/>
  <c r="E71" i="61"/>
  <c r="E76" i="61" s="1"/>
  <c r="C2" i="9" s="1"/>
  <c r="N25" i="61"/>
  <c r="N37" i="61" s="1"/>
  <c r="N69" i="61"/>
  <c r="N74" i="61" s="1"/>
  <c r="N23" i="61"/>
  <c r="N35" i="61" s="1"/>
  <c r="F35" i="61"/>
  <c r="AF76" i="61"/>
  <c r="AD2" i="9" s="1"/>
  <c r="U74" i="61"/>
  <c r="F63" i="61"/>
  <c r="N65" i="61"/>
  <c r="S76" i="61"/>
  <c r="Q2" i="9" s="1"/>
  <c r="E26" i="61"/>
  <c r="F66" i="61" s="1"/>
  <c r="N26" i="61"/>
  <c r="N38" i="61" s="1"/>
  <c r="X76" i="61"/>
  <c r="V2" i="9" s="1"/>
  <c r="F64" i="61"/>
  <c r="AE76" i="61"/>
  <c r="AC2" i="9" s="1"/>
  <c r="M38" i="61"/>
  <c r="W76" i="61"/>
  <c r="U2" i="9" s="1"/>
  <c r="P2" i="9"/>
  <c r="E70" i="61"/>
  <c r="E75" i="61" s="1"/>
  <c r="C2" i="10" s="1"/>
  <c r="N22" i="61"/>
  <c r="N34" i="61" s="1"/>
  <c r="E36" i="61"/>
  <c r="H2" i="61"/>
  <c r="H5" i="61" s="1"/>
  <c r="H17" i="61" s="1"/>
  <c r="AC76" i="61"/>
  <c r="AA2" i="9" s="1"/>
  <c r="U76" i="61"/>
  <c r="S2" i="9" s="1"/>
  <c r="T8" i="10"/>
  <c r="V8" i="10"/>
  <c r="AE8" i="10"/>
  <c r="Q8" i="10"/>
  <c r="X8" i="10"/>
  <c r="U8" i="10"/>
  <c r="AB8" i="10"/>
  <c r="Z8" i="10"/>
  <c r="W8" i="10"/>
  <c r="AA8" i="10"/>
  <c r="S8" i="10"/>
  <c r="AC8" i="10"/>
  <c r="Y8" i="10"/>
  <c r="AD8" i="10"/>
  <c r="R8" i="10"/>
  <c r="E37" i="61"/>
  <c r="G23" i="61"/>
  <c r="G35" i="61" s="1"/>
  <c r="AG76" i="61"/>
  <c r="AE2" i="9" s="1"/>
  <c r="AA76" i="61"/>
  <c r="Y2" i="9" s="1"/>
  <c r="Y5" i="10"/>
  <c r="AD5" i="10"/>
  <c r="V5" i="10"/>
  <c r="AC5" i="10"/>
  <c r="U5" i="10"/>
  <c r="AB5" i="10"/>
  <c r="T5" i="10"/>
  <c r="Q5" i="10"/>
  <c r="P4" i="10"/>
  <c r="W5" i="10"/>
  <c r="AA5" i="10"/>
  <c r="S5" i="10"/>
  <c r="AE5" i="10"/>
  <c r="Z5" i="10"/>
  <c r="R5" i="10"/>
  <c r="X5" i="10"/>
  <c r="AB76" i="61"/>
  <c r="Z2" i="9" s="1"/>
  <c r="C5" i="8"/>
  <c r="B5" i="8"/>
  <c r="U8" i="8"/>
  <c r="AB8" i="8"/>
  <c r="X8" i="8"/>
  <c r="AC8" i="8"/>
  <c r="AE8" i="8"/>
  <c r="Z8" i="8"/>
  <c r="T8" i="8"/>
  <c r="W8" i="8"/>
  <c r="Y8" i="8"/>
  <c r="V8" i="8"/>
  <c r="Q8" i="8"/>
  <c r="AD8" i="8"/>
  <c r="S8" i="8"/>
  <c r="R8" i="8"/>
  <c r="AA8" i="8"/>
  <c r="V76" i="61"/>
  <c r="T2" i="9" s="1"/>
  <c r="AG75" i="61"/>
  <c r="AE2" i="10" s="1"/>
  <c r="N70" i="61"/>
  <c r="N75" i="61" s="1"/>
  <c r="L2" i="10" s="1"/>
  <c r="AB8" i="9"/>
  <c r="V8" i="9"/>
  <c r="U8" i="9"/>
  <c r="X8" i="9"/>
  <c r="AE8" i="9"/>
  <c r="Q8" i="9"/>
  <c r="T8" i="9"/>
  <c r="Z8" i="9"/>
  <c r="R8" i="9"/>
  <c r="W8" i="9"/>
  <c r="AA8" i="9"/>
  <c r="AD8" i="9"/>
  <c r="AC8" i="9"/>
  <c r="Y8" i="9"/>
  <c r="S8" i="9"/>
  <c r="C5" i="10"/>
  <c r="B5" i="10"/>
  <c r="B6" i="10" s="1"/>
  <c r="D4" i="10"/>
  <c r="AD76" i="61"/>
  <c r="AB2" i="9" s="1"/>
  <c r="G10" i="61"/>
  <c r="G8" i="61"/>
  <c r="G20" i="61" s="1"/>
  <c r="G32" i="61" s="1"/>
  <c r="G13" i="61"/>
  <c r="F61" i="61"/>
  <c r="F59" i="61"/>
  <c r="F70" i="61" s="1"/>
  <c r="F75" i="61" s="1"/>
  <c r="D2" i="10" s="1"/>
  <c r="Y75" i="61"/>
  <c r="W2" i="10" s="1"/>
  <c r="F22" i="61"/>
  <c r="G62" i="61" s="1"/>
  <c r="G70" i="61" s="1"/>
  <c r="G75" i="61" s="1"/>
  <c r="E2" i="10" s="1"/>
  <c r="G134" i="60"/>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R2" i="9"/>
  <c r="P45" i="61"/>
  <c r="P134" i="59"/>
  <c r="D147" i="59"/>
  <c r="E147" i="59"/>
  <c r="D149" i="59"/>
  <c r="E149" i="59"/>
  <c r="AG120" i="59"/>
  <c r="AG121" i="59"/>
  <c r="M61" i="60"/>
  <c r="M116" i="60" s="1"/>
  <c r="N61" i="60"/>
  <c r="G75" i="60"/>
  <c r="G130" i="60" s="1"/>
  <c r="M88" i="60"/>
  <c r="M143" i="60" s="1"/>
  <c r="N33" i="60"/>
  <c r="N88" i="60" s="1"/>
  <c r="M81" i="60"/>
  <c r="M136" i="60" s="1"/>
  <c r="N81" i="60"/>
  <c r="Y122" i="59"/>
  <c r="P263" i="60"/>
  <c r="N285" i="60"/>
  <c r="N290" i="60" s="1"/>
  <c r="M6" i="2" s="1"/>
  <c r="U45" i="61"/>
  <c r="U61" i="61" s="1"/>
  <c r="U134" i="59"/>
  <c r="F66" i="60"/>
  <c r="F121" i="60" s="1"/>
  <c r="V46" i="61"/>
  <c r="V62" i="61" s="1"/>
  <c r="V135" i="59"/>
  <c r="N119" i="60"/>
  <c r="O119" i="60"/>
  <c r="W148" i="59"/>
  <c r="F95" i="60"/>
  <c r="F150" i="60" s="1"/>
  <c r="G40" i="60"/>
  <c r="N123" i="60"/>
  <c r="O123" i="60"/>
  <c r="M77" i="60"/>
  <c r="M132" i="60" s="1"/>
  <c r="N77" i="60"/>
  <c r="I39" i="60"/>
  <c r="I94" i="60" s="1"/>
  <c r="H94" i="60"/>
  <c r="H149" i="60" s="1"/>
  <c r="Y43" i="61"/>
  <c r="Y59" i="61" s="1"/>
  <c r="Y132" i="59"/>
  <c r="Q108" i="59"/>
  <c r="AE36" i="59" a="1"/>
  <c r="AE36" i="59" s="1"/>
  <c r="AF108" i="59" s="1"/>
  <c r="Z36" i="59" a="1"/>
  <c r="Z36" i="59" s="1"/>
  <c r="AA108" i="59" s="1"/>
  <c r="AG36" i="59" a="1"/>
  <c r="AG36" i="59" s="1"/>
  <c r="AA36" i="59" a="1"/>
  <c r="AA36" i="59" s="1"/>
  <c r="AB108" i="59" s="1"/>
  <c r="W36" i="59" a="1"/>
  <c r="W36" i="59" s="1"/>
  <c r="X108" i="59" s="1"/>
  <c r="U44" i="61"/>
  <c r="U60" i="61" s="1"/>
  <c r="U133" i="59"/>
  <c r="F76" i="60"/>
  <c r="F131" i="60" s="1"/>
  <c r="P47" i="61"/>
  <c r="P136" i="59"/>
  <c r="W149" i="59"/>
  <c r="M149" i="59"/>
  <c r="P123" i="59"/>
  <c r="AG119" i="59"/>
  <c r="O47" i="61"/>
  <c r="O136" i="59"/>
  <c r="G101" i="60"/>
  <c r="G156" i="60" s="1"/>
  <c r="H46" i="60"/>
  <c r="W147" i="59"/>
  <c r="F284" i="60"/>
  <c r="H229" i="60"/>
  <c r="E106" i="60"/>
  <c r="E161" i="60" s="1"/>
  <c r="F51" i="60"/>
  <c r="Q123" i="59"/>
  <c r="X42" i="61"/>
  <c r="X131" i="59"/>
  <c r="F78" i="60"/>
  <c r="F133" i="60" s="1"/>
  <c r="M89" i="60"/>
  <c r="M144" i="60" s="1"/>
  <c r="N34" i="60"/>
  <c r="N89" i="60" s="1"/>
  <c r="M73" i="60"/>
  <c r="M128" i="60" s="1"/>
  <c r="N73" i="60"/>
  <c r="N137" i="60"/>
  <c r="O137" i="60"/>
  <c r="AC36" i="59" a="1"/>
  <c r="AC36" i="59" s="1"/>
  <c r="AD108" i="59" s="1"/>
  <c r="Q122" i="59"/>
  <c r="O49" i="61"/>
  <c r="O138" i="59"/>
  <c r="M78" i="60"/>
  <c r="M133" i="60" s="1"/>
  <c r="N78" i="60"/>
  <c r="H45" i="60"/>
  <c r="G100" i="60"/>
  <c r="G155" i="60" s="1"/>
  <c r="O44" i="61"/>
  <c r="O60" i="61" s="1"/>
  <c r="O133" i="59"/>
  <c r="M98" i="60"/>
  <c r="M153" i="60" s="1"/>
  <c r="N43" i="60"/>
  <c r="N98" i="60" s="1"/>
  <c r="P126" i="59"/>
  <c r="N129" i="60"/>
  <c r="O129" i="60"/>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6" i="61" s="1"/>
  <c r="AG130" i="59"/>
  <c r="AB122" i="59"/>
  <c r="P50" i="61"/>
  <c r="P139" i="59"/>
  <c r="O48" i="61"/>
  <c r="O64" i="61" s="1"/>
  <c r="O137" i="59"/>
  <c r="F60" i="60"/>
  <c r="F115" i="60" s="1"/>
  <c r="N151" i="60"/>
  <c r="O151" i="60"/>
  <c r="G29" i="61"/>
  <c r="H56" i="61"/>
  <c r="O46" i="6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10" i="61"/>
  <c r="O7" i="61"/>
  <c r="O19" i="61" s="1"/>
  <c r="O31" i="61" s="1"/>
  <c r="O12" i="61"/>
  <c r="O6" i="61"/>
  <c r="O18" i="61" s="1"/>
  <c r="O14" i="61"/>
  <c r="O11" i="61"/>
  <c r="O9" i="61"/>
  <c r="O21" i="61" s="1"/>
  <c r="O33" i="61" s="1"/>
  <c r="P2" i="61"/>
  <c r="X123" i="59"/>
  <c r="AI36" i="59" a="1"/>
  <c r="AI36" i="59" s="1"/>
  <c r="X122" i="59"/>
  <c r="I79" i="60"/>
  <c r="H79" i="60"/>
  <c r="H134" i="60" s="1"/>
  <c r="G38" i="60"/>
  <c r="F93" i="60"/>
  <c r="F148" i="60" s="1"/>
  <c r="G67" i="60"/>
  <c r="G122" i="60" s="1"/>
  <c r="X118" i="59"/>
  <c r="I127" i="60"/>
  <c r="J127" i="60"/>
  <c r="V44" i="61"/>
  <c r="V60" i="61" s="1"/>
  <c r="V133" i="59"/>
  <c r="O45" i="61"/>
  <c r="O61"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M66" i="60"/>
  <c r="M121" i="60" s="1"/>
  <c r="N66" i="60"/>
  <c r="N156" i="60"/>
  <c r="O156" i="60"/>
  <c r="T143" i="59"/>
  <c r="T148" i="59" s="1"/>
  <c r="AB36" i="59" a="1"/>
  <c r="AB36" i="59" s="1"/>
  <c r="AC108" i="59" s="1"/>
  <c r="F62" i="60"/>
  <c r="F117" i="60" s="1"/>
  <c r="AD122" i="59"/>
  <c r="H59" i="61"/>
  <c r="M65" i="60"/>
  <c r="M120" i="60" s="1"/>
  <c r="N65" i="60"/>
  <c r="N125" i="60"/>
  <c r="O125" i="60"/>
  <c r="O41" i="61"/>
  <c r="O130" i="59"/>
  <c r="O142" i="59" s="1"/>
  <c r="O147" i="59" s="1"/>
  <c r="V45" i="61"/>
  <c r="V61" i="61" s="1"/>
  <c r="V134" i="59"/>
  <c r="O43" i="61"/>
  <c r="O132" i="59"/>
  <c r="O143" i="59" s="1"/>
  <c r="O148" i="59" s="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62" i="61" s="1"/>
  <c r="U135" i="59"/>
  <c r="G105" i="60"/>
  <c r="G160" i="60" s="1"/>
  <c r="H50" i="60"/>
  <c r="AD127" i="59"/>
  <c r="P120" i="59"/>
  <c r="P121" i="59"/>
  <c r="Y36" i="59" a="1"/>
  <c r="Y36" i="59" s="1"/>
  <c r="Z108" i="59" s="1"/>
  <c r="AG122" i="59"/>
  <c r="AC122" i="59"/>
  <c r="M93" i="60"/>
  <c r="M148" i="60" s="1"/>
  <c r="N38" i="60"/>
  <c r="N93" i="60" s="1"/>
  <c r="U43" i="61"/>
  <c r="U59" i="61" s="1"/>
  <c r="U132" i="59"/>
  <c r="U147" i="59"/>
  <c r="F80" i="60"/>
  <c r="F135" i="60" s="1"/>
  <c r="V43" i="61"/>
  <c r="V59" i="61" s="1"/>
  <c r="V132" i="59"/>
  <c r="V143" i="59" s="1"/>
  <c r="AG125" i="59"/>
  <c r="S148" i="59"/>
  <c r="AC35" i="59" a="1"/>
  <c r="AC35" i="59" s="1"/>
  <c r="AD107" i="59" s="1"/>
  <c r="AD119" i="59" s="1"/>
  <c r="M69" i="60"/>
  <c r="M124" i="60" s="1"/>
  <c r="N69" i="60"/>
  <c r="M62" i="60"/>
  <c r="M117" i="60" s="1"/>
  <c r="N62" i="60"/>
  <c r="G71" i="60"/>
  <c r="G126" i="60" s="1"/>
  <c r="AB123" i="59"/>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N71" i="61" l="1"/>
  <c r="N76" i="61" s="1"/>
  <c r="G30" i="61"/>
  <c r="H57" i="61"/>
  <c r="H58" i="61"/>
  <c r="O30" i="61"/>
  <c r="P58" i="61"/>
  <c r="P57" i="61"/>
  <c r="X57" i="61"/>
  <c r="X58" i="61"/>
  <c r="H60" i="61"/>
  <c r="O62" i="61"/>
  <c r="H61" i="61"/>
  <c r="H13" i="61"/>
  <c r="H25" i="61" s="1"/>
  <c r="I65" i="61" s="1"/>
  <c r="H63" i="61"/>
  <c r="H14" i="61"/>
  <c r="H26" i="61" s="1"/>
  <c r="H12" i="61"/>
  <c r="H24" i="61" s="1"/>
  <c r="H36" i="61" s="1"/>
  <c r="H10" i="61"/>
  <c r="H22" i="61" s="1"/>
  <c r="I62" i="61" s="1"/>
  <c r="H11" i="61"/>
  <c r="H23" i="61" s="1"/>
  <c r="I63" i="61" s="1"/>
  <c r="H9" i="61"/>
  <c r="H21" i="61" s="1"/>
  <c r="H33" i="61" s="1"/>
  <c r="H8" i="61"/>
  <c r="H20" i="61" s="1"/>
  <c r="H32" i="61" s="1"/>
  <c r="F71" i="61"/>
  <c r="F76" i="61" s="1"/>
  <c r="F38" i="61"/>
  <c r="O66" i="61"/>
  <c r="H66" i="61"/>
  <c r="H69" i="61"/>
  <c r="H74" i="61" s="1"/>
  <c r="I2" i="61"/>
  <c r="I5" i="61" s="1"/>
  <c r="I17" i="61" s="1"/>
  <c r="H64" i="61"/>
  <c r="O23" i="61"/>
  <c r="O35" i="61" s="1"/>
  <c r="F34" i="61"/>
  <c r="E38" i="61"/>
  <c r="O26" i="61"/>
  <c r="O38" i="61" s="1"/>
  <c r="O22" i="61"/>
  <c r="O34" i="61" s="1"/>
  <c r="H7" i="61"/>
  <c r="H19" i="61" s="1"/>
  <c r="H31" i="61" s="1"/>
  <c r="O59" i="61"/>
  <c r="O70" i="61" s="1"/>
  <c r="O75" i="61" s="1"/>
  <c r="M2" i="10" s="1"/>
  <c r="K29" i="63"/>
  <c r="M5" i="10" s="1"/>
  <c r="M4" i="10" s="1"/>
  <c r="K34" i="63"/>
  <c r="M8" i="10" s="1"/>
  <c r="O65" i="61"/>
  <c r="O56" i="61"/>
  <c r="O69" i="61" s="1"/>
  <c r="O74" i="61" s="1"/>
  <c r="K33" i="63"/>
  <c r="K42" i="63" s="1"/>
  <c r="M8" i="8" s="1"/>
  <c r="K28" i="63"/>
  <c r="K41" i="63" s="1"/>
  <c r="M5" i="8" s="1"/>
  <c r="O25" i="61"/>
  <c r="O37" i="61" s="1"/>
  <c r="O63" i="61"/>
  <c r="K30" i="63"/>
  <c r="M5" i="9" s="1"/>
  <c r="K35" i="63"/>
  <c r="M8" i="9" s="1"/>
  <c r="H6" i="61"/>
  <c r="H18" i="61" s="1"/>
  <c r="O24" i="61"/>
  <c r="O36" i="61" s="1"/>
  <c r="G25" i="61"/>
  <c r="H65" i="61" s="1"/>
  <c r="G22" i="61"/>
  <c r="H62" i="61"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4" i="61" s="1"/>
  <c r="Y137" i="59"/>
  <c r="AC50" i="61"/>
  <c r="AC66" i="61" s="1"/>
  <c r="AC139" i="59"/>
  <c r="AB50" i="61"/>
  <c r="AB66" i="61" s="1"/>
  <c r="AB139" i="59"/>
  <c r="N124" i="60"/>
  <c r="O124" i="60"/>
  <c r="AC45" i="61"/>
  <c r="AC61" i="61" s="1"/>
  <c r="AC134" i="59"/>
  <c r="H90" i="60"/>
  <c r="H145" i="60" s="1"/>
  <c r="I35" i="60"/>
  <c r="I90" i="60" s="1"/>
  <c r="O157" i="60"/>
  <c r="N157" i="60"/>
  <c r="G62" i="60"/>
  <c r="G117" i="60" s="1"/>
  <c r="AB41" i="61"/>
  <c r="AB56" i="61" s="1"/>
  <c r="AB130" i="59"/>
  <c r="I134" i="60"/>
  <c r="J134" i="60"/>
  <c r="AF42" i="61"/>
  <c r="AF131" i="59"/>
  <c r="AC126" i="59"/>
  <c r="AE49" i="61"/>
  <c r="AE65" i="61" s="1"/>
  <c r="AE138" i="59"/>
  <c r="H41" i="60"/>
  <c r="G96" i="60"/>
  <c r="G151" i="60" s="1"/>
  <c r="AD124" i="59"/>
  <c r="AD125" i="59"/>
  <c r="AF46" i="61"/>
  <c r="AF62" i="61" s="1"/>
  <c r="AF135" i="59"/>
  <c r="F289" i="60"/>
  <c r="E2" i="2" s="1"/>
  <c r="P46" i="61"/>
  <c r="P135" i="59"/>
  <c r="G76" i="60"/>
  <c r="G131" i="60" s="1"/>
  <c r="AB120" i="59"/>
  <c r="AB121" i="59"/>
  <c r="G95" i="60"/>
  <c r="G150" i="60" s="1"/>
  <c r="H40" i="60"/>
  <c r="AG44" i="61"/>
  <c r="AG60" i="61" s="1"/>
  <c r="AG133" i="59"/>
  <c r="AE120" i="59"/>
  <c r="AE121" i="59"/>
  <c r="G80" i="60"/>
  <c r="G135" i="60" s="1"/>
  <c r="AG45" i="61"/>
  <c r="AG61" i="61" s="1"/>
  <c r="AG134" i="59"/>
  <c r="Y41" i="61"/>
  <c r="Y56" i="61" s="1"/>
  <c r="Y130" i="59"/>
  <c r="AE119" i="59"/>
  <c r="H33" i="60"/>
  <c r="G88" i="60"/>
  <c r="G143" i="60" s="1"/>
  <c r="X45" i="61"/>
  <c r="X61" i="61" s="1"/>
  <c r="X134" i="59"/>
  <c r="AG46" i="61"/>
  <c r="AG62" i="61" s="1"/>
  <c r="AG135" i="59"/>
  <c r="AC42" i="61"/>
  <c r="AC131" i="59"/>
  <c r="AG49" i="61"/>
  <c r="AG65" i="61" s="1"/>
  <c r="AG138" i="59"/>
  <c r="AA47" i="61"/>
  <c r="AA63" i="61" s="1"/>
  <c r="AA136" i="59"/>
  <c r="AE124" i="59"/>
  <c r="AE125" i="59"/>
  <c r="N144" i="60"/>
  <c r="O144" i="60"/>
  <c r="AE127" i="59"/>
  <c r="I149" i="60"/>
  <c r="J149" i="60"/>
  <c r="AG43" i="61"/>
  <c r="AG59" i="61" s="1"/>
  <c r="AG132" i="59"/>
  <c r="Z120" i="59"/>
  <c r="Z121" i="59"/>
  <c r="AA120" i="59"/>
  <c r="AA121" i="59"/>
  <c r="I6" i="61"/>
  <c r="I18" i="61" s="1"/>
  <c r="I14" i="61"/>
  <c r="I26" i="61" s="1"/>
  <c r="I8" i="61"/>
  <c r="I20" i="61" s="1"/>
  <c r="P44" i="61"/>
  <c r="P60" i="61" s="1"/>
  <c r="P133" i="59"/>
  <c r="AC120" i="59"/>
  <c r="AC121" i="59"/>
  <c r="G82" i="60"/>
  <c r="G137" i="60" s="1"/>
  <c r="Z41" i="61"/>
  <c r="Z56" i="61" s="1"/>
  <c r="Z130" i="59"/>
  <c r="E290" i="60"/>
  <c r="D6" i="2" s="1"/>
  <c r="H67" i="60"/>
  <c r="H122" i="60" s="1"/>
  <c r="I67" i="60"/>
  <c r="X46" i="61"/>
  <c r="X62" i="61" s="1"/>
  <c r="X135" i="59"/>
  <c r="G74" i="60"/>
  <c r="G129" i="60" s="1"/>
  <c r="H37" i="60"/>
  <c r="G92" i="60"/>
  <c r="G147" i="60" s="1"/>
  <c r="Z49" i="61"/>
  <c r="Z65" i="61" s="1"/>
  <c r="Z138" i="59"/>
  <c r="G285" i="60"/>
  <c r="G290" i="60" s="1"/>
  <c r="F6" i="2" s="1"/>
  <c r="I257" i="60"/>
  <c r="X124" i="59"/>
  <c r="X127" i="59"/>
  <c r="X125" i="59"/>
  <c r="AA122" i="59"/>
  <c r="G78" i="60"/>
  <c r="G133" i="60" s="1"/>
  <c r="AE123" i="59"/>
  <c r="H101" i="60"/>
  <c r="H156" i="60" s="1"/>
  <c r="I46" i="60"/>
  <c r="I101" i="60" s="1"/>
  <c r="AF120" i="59"/>
  <c r="AF121" i="59"/>
  <c r="AC123" i="59"/>
  <c r="H38" i="61"/>
  <c r="I66" i="61"/>
  <c r="O285" i="60"/>
  <c r="O290" i="60" s="1"/>
  <c r="N6" i="2" s="1"/>
  <c r="AE41" i="61"/>
  <c r="AE56" i="61" s="1"/>
  <c r="AE130" i="59"/>
  <c r="AB45" i="61"/>
  <c r="AB61" i="61" s="1"/>
  <c r="AB134" i="59"/>
  <c r="Q45" i="61"/>
  <c r="Q134" i="59"/>
  <c r="N143" i="60"/>
  <c r="O143" i="60"/>
  <c r="AB46" i="61"/>
  <c r="AB62" i="61" s="1"/>
  <c r="AB135" i="59"/>
  <c r="I71" i="60"/>
  <c r="H71" i="60"/>
  <c r="H126" i="60" s="1"/>
  <c r="AB42" i="6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137" i="59"/>
  <c r="P144" i="59" s="1"/>
  <c r="P149" i="59" s="1"/>
  <c r="AB49" i="61"/>
  <c r="AB65" i="61" s="1"/>
  <c r="AB138" i="59"/>
  <c r="G60" i="60"/>
  <c r="G115" i="60" s="1"/>
  <c r="AF124" i="59"/>
  <c r="AF127" i="59"/>
  <c r="AF125" i="59"/>
  <c r="N158" i="60"/>
  <c r="O158" i="60"/>
  <c r="AD120" i="59"/>
  <c r="AD121" i="59"/>
  <c r="F106" i="60"/>
  <c r="F161" i="60" s="1"/>
  <c r="G51" i="60"/>
  <c r="Z123" i="59"/>
  <c r="Q120" i="59"/>
  <c r="Q121" i="59"/>
  <c r="N132" i="60"/>
  <c r="O132" i="60"/>
  <c r="H29" i="61"/>
  <c r="I56" i="61"/>
  <c r="AE122" i="59"/>
  <c r="I75" i="60"/>
  <c r="H75" i="60"/>
  <c r="H130" i="60" s="1"/>
  <c r="Y119" i="59"/>
  <c r="AD42" i="61"/>
  <c r="AD131" i="59"/>
  <c r="X41" i="61"/>
  <c r="X56" i="61" s="1"/>
  <c r="X130" i="59"/>
  <c r="X142" i="59" s="1"/>
  <c r="X147" i="59" s="1"/>
  <c r="G89" i="60"/>
  <c r="G144" i="60" s="1"/>
  <c r="H34" i="60"/>
  <c r="Q49" i="61"/>
  <c r="Q138" i="59"/>
  <c r="AA123" i="59"/>
  <c r="P43" i="61"/>
  <c r="P132" i="59"/>
  <c r="AA42" i="61"/>
  <c r="AA131" i="59"/>
  <c r="Q41" i="61"/>
  <c r="Q130" i="59"/>
  <c r="Q119" i="59"/>
  <c r="AF49" i="61"/>
  <c r="AF65" i="61" s="1"/>
  <c r="AF138" i="59"/>
  <c r="N162" i="60"/>
  <c r="O162" i="60"/>
  <c r="AB124" i="59"/>
  <c r="AB125" i="59"/>
  <c r="P49" i="61"/>
  <c r="P138" i="59"/>
  <c r="I45" i="60"/>
  <c r="I100" i="60" s="1"/>
  <c r="H100" i="60"/>
  <c r="H155" i="60" s="1"/>
  <c r="O144" i="59"/>
  <c r="O149" i="59" s="1"/>
  <c r="AF122" i="59"/>
  <c r="Y143" i="59"/>
  <c r="AD123" i="59"/>
  <c r="Y45" i="61"/>
  <c r="Y61" i="61" s="1"/>
  <c r="Y134" i="59"/>
  <c r="AA126" i="59"/>
  <c r="N120" i="60"/>
  <c r="O120" i="60"/>
  <c r="Y44" i="61"/>
  <c r="Y60" i="61" s="1"/>
  <c r="Y133" i="59"/>
  <c r="Y124" i="59"/>
  <c r="Y127" i="59"/>
  <c r="U143" i="59"/>
  <c r="U148" i="59" s="1"/>
  <c r="Y46" i="61"/>
  <c r="Y62" i="61" s="1"/>
  <c r="Y135" i="59"/>
  <c r="O117" i="60"/>
  <c r="N117" i="60"/>
  <c r="AG48" i="61"/>
  <c r="AG64" i="61" s="1"/>
  <c r="AG137" i="59"/>
  <c r="N148" i="60"/>
  <c r="O148" i="60"/>
  <c r="H105" i="60"/>
  <c r="H160" i="60" s="1"/>
  <c r="I50" i="60"/>
  <c r="I105" i="60" s="1"/>
  <c r="N154" i="60"/>
  <c r="O154" i="60"/>
  <c r="AD45" i="61"/>
  <c r="AD61" i="61" s="1"/>
  <c r="AD134" i="59"/>
  <c r="AA118" i="59"/>
  <c r="G93" i="60"/>
  <c r="G148" i="60" s="1"/>
  <c r="H38" i="60"/>
  <c r="O284" i="60"/>
  <c r="O289" i="60" s="1"/>
  <c r="N2" i="2" s="1"/>
  <c r="O152" i="60"/>
  <c r="N152" i="60"/>
  <c r="Y126" i="59"/>
  <c r="AG124" i="59"/>
  <c r="Q124" i="59"/>
  <c r="Q127" i="59"/>
  <c r="N153" i="60"/>
  <c r="O153" i="60"/>
  <c r="N133" i="60"/>
  <c r="O133" i="60"/>
  <c r="AA127" i="59"/>
  <c r="AD126" i="59"/>
  <c r="O136" i="60"/>
  <c r="N136" i="60"/>
  <c r="N116" i="60"/>
  <c r="O116" i="60"/>
  <c r="G97" i="60"/>
  <c r="G152" i="60" s="1"/>
  <c r="H42" i="60"/>
  <c r="N161" i="60"/>
  <c r="O161" i="60"/>
  <c r="AC124" i="59"/>
  <c r="AC125" i="59"/>
  <c r="Q46" i="61"/>
  <c r="Q135" i="59"/>
  <c r="AD50" i="61"/>
  <c r="AD66" i="61" s="1"/>
  <c r="AD139" i="59"/>
  <c r="V148" i="59"/>
  <c r="G81" i="60"/>
  <c r="G136" i="60" s="1"/>
  <c r="N121" i="60"/>
  <c r="O121" i="60"/>
  <c r="AD118" i="59"/>
  <c r="AG50" i="61"/>
  <c r="AG66" i="61" s="1"/>
  <c r="AG139" i="59"/>
  <c r="F102" i="60"/>
  <c r="F157" i="60" s="1"/>
  <c r="G47" i="60"/>
  <c r="P41" i="61"/>
  <c r="P130" i="59"/>
  <c r="P142" i="59" s="1"/>
  <c r="P147" i="59" s="1"/>
  <c r="G70" i="60"/>
  <c r="G125" i="60" s="1"/>
  <c r="X49" i="61"/>
  <c r="X65" i="61" s="1"/>
  <c r="X138" i="59"/>
  <c r="Z124" i="59"/>
  <c r="Z125" i="59"/>
  <c r="Z127" i="59"/>
  <c r="N128" i="60"/>
  <c r="O128" i="60"/>
  <c r="AC118" i="59"/>
  <c r="G284" i="60"/>
  <c r="B284" i="60" s="1" a="1"/>
  <c r="B284" i="60" s="1"/>
  <c r="B289" i="60" s="1"/>
  <c r="I229" i="60"/>
  <c r="AG42" i="61"/>
  <c r="AG131" i="59"/>
  <c r="AG142" i="59" s="1"/>
  <c r="X120" i="59"/>
  <c r="X121" i="59"/>
  <c r="Z122" i="59"/>
  <c r="AA125" i="59"/>
  <c r="G66" i="60"/>
  <c r="G121" i="60" s="1"/>
  <c r="P61"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H35" i="61" l="1"/>
  <c r="AD57" i="61"/>
  <c r="AD58" i="61"/>
  <c r="AB58" i="61"/>
  <c r="AB57" i="61"/>
  <c r="AA57" i="61"/>
  <c r="AA58" i="61"/>
  <c r="H70" i="61"/>
  <c r="H75" i="61" s="1"/>
  <c r="F2" i="10" s="1"/>
  <c r="I64" i="61"/>
  <c r="I61" i="61"/>
  <c r="AF57" i="61"/>
  <c r="AF58" i="61"/>
  <c r="AG58" i="61"/>
  <c r="AG57" i="61"/>
  <c r="J58" i="61"/>
  <c r="J57" i="61"/>
  <c r="H30" i="61"/>
  <c r="I58" i="61"/>
  <c r="I57" i="61"/>
  <c r="I69" i="61" s="1"/>
  <c r="I74" i="61" s="1"/>
  <c r="Q58" i="61"/>
  <c r="I9" i="61"/>
  <c r="I21" i="61" s="1"/>
  <c r="AC57" i="61"/>
  <c r="AC58" i="61"/>
  <c r="I60" i="61"/>
  <c r="D69" i="61" a="1"/>
  <c r="D69" i="61" s="1"/>
  <c r="D74" i="61" s="1"/>
  <c r="B84" i="61" s="1"/>
  <c r="E2" i="8" s="1"/>
  <c r="E6" i="8" s="1"/>
  <c r="I12" i="61"/>
  <c r="I24" i="61" s="1"/>
  <c r="I7" i="61"/>
  <c r="I19" i="61" s="1"/>
  <c r="I10" i="61"/>
  <c r="I22" i="61" s="1"/>
  <c r="J2" i="61"/>
  <c r="J5" i="61" s="1"/>
  <c r="J17" i="61" s="1"/>
  <c r="G37" i="61"/>
  <c r="H71" i="61"/>
  <c r="D71" i="61" s="1" a="1"/>
  <c r="D71" i="61" s="1"/>
  <c r="D76" i="61" s="1"/>
  <c r="B2" i="9" s="1"/>
  <c r="P63" i="61"/>
  <c r="H37" i="61"/>
  <c r="I11" i="61"/>
  <c r="I23" i="61" s="1"/>
  <c r="I35" i="61" s="1"/>
  <c r="P66" i="61"/>
  <c r="I13" i="61"/>
  <c r="I25" i="61" s="1"/>
  <c r="I37" i="61" s="1"/>
  <c r="C69" i="61" a="1"/>
  <c r="C69" i="61" s="1"/>
  <c r="C74" i="61" s="1"/>
  <c r="O71" i="61"/>
  <c r="O76" i="61" s="1"/>
  <c r="H76" i="61"/>
  <c r="F2" i="9" s="1"/>
  <c r="P65" i="61"/>
  <c r="P56" i="61"/>
  <c r="P69" i="61" s="1"/>
  <c r="L28" i="63"/>
  <c r="L41" i="63" s="1"/>
  <c r="N5" i="8" s="1"/>
  <c r="L33" i="63"/>
  <c r="L42" i="63" s="1"/>
  <c r="N8" i="8" s="1"/>
  <c r="I71" i="61"/>
  <c r="I76" i="61" s="1"/>
  <c r="G2" i="9" s="1"/>
  <c r="Q56" i="61"/>
  <c r="P64" i="61"/>
  <c r="G34" i="61"/>
  <c r="P59" i="61"/>
  <c r="L29" i="63"/>
  <c r="N5" i="10" s="1"/>
  <c r="N4" i="10" s="1"/>
  <c r="L34" i="63"/>
  <c r="N8" i="10" s="1"/>
  <c r="C71" i="61" a="1"/>
  <c r="C71" i="61" s="1"/>
  <c r="C76" i="61" s="1"/>
  <c r="I59" i="61"/>
  <c r="I70" i="61" s="1"/>
  <c r="I75" i="61" s="1"/>
  <c r="G2" i="10" s="1"/>
  <c r="P62" i="61"/>
  <c r="L35" i="63"/>
  <c r="N8" i="9" s="1"/>
  <c r="H34" i="61"/>
  <c r="L30" i="63"/>
  <c r="N5" i="9" s="1"/>
  <c r="J159" i="60"/>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S2" i="8"/>
  <c r="AA2" i="8"/>
  <c r="W2" i="8"/>
  <c r="D2" i="8"/>
  <c r="D6" i="8" s="1"/>
  <c r="L2" i="8"/>
  <c r="L6" i="8" s="1"/>
  <c r="T2" i="8"/>
  <c r="AB2" i="8"/>
  <c r="F2" i="8"/>
  <c r="V2" i="8"/>
  <c r="Q44" i="61"/>
  <c r="Q60" i="61" s="1"/>
  <c r="Q133" i="59"/>
  <c r="AA45" i="61"/>
  <c r="AA61" i="61" s="1"/>
  <c r="AA134" i="59"/>
  <c r="AE45" i="61"/>
  <c r="AE61" i="61" s="1"/>
  <c r="AE134" i="59"/>
  <c r="AF44" i="61"/>
  <c r="AF60" i="61" s="1"/>
  <c r="AF133" i="59"/>
  <c r="AC43" i="61"/>
  <c r="AC59" i="61" s="1"/>
  <c r="AC132" i="59"/>
  <c r="Z45" i="61"/>
  <c r="Z61" i="61" s="1"/>
  <c r="Z134" i="59"/>
  <c r="AC41" i="61"/>
  <c r="AC56" i="61" s="1"/>
  <c r="AC130" i="59"/>
  <c r="AC142" i="59" s="1"/>
  <c r="H81" i="60"/>
  <c r="H136" i="60" s="1"/>
  <c r="I81" i="60"/>
  <c r="AC48" i="61"/>
  <c r="AC64" i="61" s="1"/>
  <c r="AC137" i="59"/>
  <c r="AG47" i="61"/>
  <c r="AG63" i="61" s="1"/>
  <c r="AG136" i="59"/>
  <c r="AG144" i="59" s="1"/>
  <c r="AA41" i="61"/>
  <c r="AA56" i="61" s="1"/>
  <c r="AA130" i="59"/>
  <c r="AA142" i="59" s="1"/>
  <c r="AD43" i="61"/>
  <c r="AD59" i="61" s="1"/>
  <c r="AD132" i="59"/>
  <c r="P37" i="61"/>
  <c r="Q37" i="61"/>
  <c r="P29" i="61"/>
  <c r="Q29" i="61"/>
  <c r="I78" i="60"/>
  <c r="H78" i="60"/>
  <c r="H133" i="60" s="1"/>
  <c r="H82" i="60"/>
  <c r="H137" i="60" s="1"/>
  <c r="I82" i="60"/>
  <c r="I29" i="61"/>
  <c r="J56" i="61"/>
  <c r="J6" i="61"/>
  <c r="J18" i="61" s="1"/>
  <c r="J7" i="61"/>
  <c r="J19" i="61" s="1"/>
  <c r="J11" i="61"/>
  <c r="J23" i="61" s="1"/>
  <c r="J12" i="61"/>
  <c r="J24" i="61" s="1"/>
  <c r="J13" i="61"/>
  <c r="J25" i="61" s="1"/>
  <c r="J14" i="61"/>
  <c r="J26" i="61" s="1"/>
  <c r="K2" i="61"/>
  <c r="AB43" i="61"/>
  <c r="AB59" i="61" s="1"/>
  <c r="AB132" i="59"/>
  <c r="I70" i="60"/>
  <c r="H70" i="60"/>
  <c r="H125" i="60" s="1"/>
  <c r="AC44" i="61"/>
  <c r="AC60" i="61" s="1"/>
  <c r="AC133" i="59"/>
  <c r="I38" i="61"/>
  <c r="J66" i="61"/>
  <c r="I145" i="60"/>
  <c r="J145" i="60"/>
  <c r="AF41" i="61"/>
  <c r="AF56" i="61" s="1"/>
  <c r="AF130" i="59"/>
  <c r="AF142" i="59" s="1"/>
  <c r="AE48" i="61"/>
  <c r="AE64" i="61" s="1"/>
  <c r="AE137" i="59"/>
  <c r="X44" i="61"/>
  <c r="X60" i="61" s="1"/>
  <c r="X133" i="59"/>
  <c r="AC47" i="61"/>
  <c r="AC63" i="61" s="1"/>
  <c r="AC136" i="59"/>
  <c r="AA50" i="61"/>
  <c r="AA66" i="61" s="1"/>
  <c r="AA139" i="59"/>
  <c r="Y49" i="61"/>
  <c r="Y65" i="61" s="1"/>
  <c r="Y138" i="59"/>
  <c r="AB48" i="61"/>
  <c r="AB64" i="61" s="1"/>
  <c r="AB137" i="59"/>
  <c r="AA46" i="61"/>
  <c r="AA62" i="61" s="1"/>
  <c r="AA135" i="59"/>
  <c r="P36" i="61"/>
  <c r="Q36" i="61"/>
  <c r="H109" i="60"/>
  <c r="H164" i="60" s="1"/>
  <c r="I54" i="60"/>
  <c r="I109" i="60" s="1"/>
  <c r="I122" i="60"/>
  <c r="J122" i="60"/>
  <c r="I32" i="61"/>
  <c r="J60" i="61"/>
  <c r="AA44" i="61"/>
  <c r="AA60" i="61" s="1"/>
  <c r="AA133" i="59"/>
  <c r="I76" i="60"/>
  <c r="H76" i="60"/>
  <c r="H131" i="60" s="1"/>
  <c r="AD48" i="61"/>
  <c r="AD64" i="61" s="1"/>
  <c r="AD137" i="59"/>
  <c r="AA49" i="61"/>
  <c r="AA65" i="61" s="1"/>
  <c r="AA138" i="59"/>
  <c r="I130" i="60"/>
  <c r="J130" i="60"/>
  <c r="Q43" i="61"/>
  <c r="Q132" i="59"/>
  <c r="Q143" i="59" s="1"/>
  <c r="AD41" i="61"/>
  <c r="AD56" i="61" s="1"/>
  <c r="AD130" i="59"/>
  <c r="AD142" i="59" s="1"/>
  <c r="AD147" i="59" s="1"/>
  <c r="H97" i="60"/>
  <c r="H152" i="60" s="1"/>
  <c r="I42" i="60"/>
  <c r="I97" i="60" s="1"/>
  <c r="Y50" i="61"/>
  <c r="Y66" i="61" s="1"/>
  <c r="Y139" i="59"/>
  <c r="P143" i="59"/>
  <c r="P148" i="59" s="1"/>
  <c r="Z46" i="61"/>
  <c r="Z62" i="61" s="1"/>
  <c r="Z135" i="59"/>
  <c r="AF50" i="61"/>
  <c r="AF66" i="61" s="1"/>
  <c r="AF139" i="59"/>
  <c r="Z42" i="61"/>
  <c r="Z131" i="59"/>
  <c r="P33" i="61"/>
  <c r="Q33" i="61"/>
  <c r="AF43" i="61"/>
  <c r="AF59" i="61" s="1"/>
  <c r="AF132" i="59"/>
  <c r="X50" i="61"/>
  <c r="X66" i="61" s="1"/>
  <c r="X139" i="59"/>
  <c r="H92" i="60"/>
  <c r="H147" i="60" s="1"/>
  <c r="I37" i="60"/>
  <c r="I92" i="60" s="1"/>
  <c r="B285" i="60" a="1"/>
  <c r="B285" i="60" s="1"/>
  <c r="B290" i="60" s="1"/>
  <c r="I33" i="61"/>
  <c r="J61" i="61"/>
  <c r="Z43" i="61"/>
  <c r="Z59" i="61" s="1"/>
  <c r="Z132" i="59"/>
  <c r="Z143" i="59" s="1"/>
  <c r="Z148" i="59" s="1"/>
  <c r="AE47" i="61"/>
  <c r="AE63" i="61" s="1"/>
  <c r="AE136" i="59"/>
  <c r="AE42" i="61"/>
  <c r="AE131" i="59"/>
  <c r="AE142" i="59" s="1"/>
  <c r="AE147" i="59" s="1"/>
  <c r="I80" i="60"/>
  <c r="H80" i="60"/>
  <c r="H135" i="60" s="1"/>
  <c r="H96" i="60"/>
  <c r="H151" i="60" s="1"/>
  <c r="I41" i="60"/>
  <c r="I96" i="60" s="1"/>
  <c r="AB142" i="59"/>
  <c r="AB147" i="59" s="1"/>
  <c r="P35" i="61"/>
  <c r="Q35" i="61"/>
  <c r="AF48" i="61"/>
  <c r="AF64" i="61" s="1"/>
  <c r="AF137" i="59"/>
  <c r="Z50" i="61"/>
  <c r="Z66" i="61" s="1"/>
  <c r="Z139" i="59"/>
  <c r="O2" i="2"/>
  <c r="Y47" i="61"/>
  <c r="Y63" i="61" s="1"/>
  <c r="Y136" i="59"/>
  <c r="Y144" i="59" s="1"/>
  <c r="Q65" i="61"/>
  <c r="G106" i="60"/>
  <c r="G161" i="60" s="1"/>
  <c r="H51" i="60"/>
  <c r="AF47" i="61"/>
  <c r="AF63" i="61" s="1"/>
  <c r="AF136" i="59"/>
  <c r="G98" i="60"/>
  <c r="G153" i="60" s="1"/>
  <c r="H43" i="60"/>
  <c r="P32" i="61"/>
  <c r="Q32" i="61"/>
  <c r="Q61" i="61"/>
  <c r="O6" i="2"/>
  <c r="I156" i="60"/>
  <c r="J156" i="60"/>
  <c r="X47" i="61"/>
  <c r="X63" i="61" s="1"/>
  <c r="X136" i="59"/>
  <c r="I74" i="60"/>
  <c r="H74" i="60"/>
  <c r="H129" i="60" s="1"/>
  <c r="I36" i="61"/>
  <c r="J64" i="61"/>
  <c r="AE44" i="61"/>
  <c r="AE60" i="61" s="1"/>
  <c r="AE133" i="59"/>
  <c r="I40" i="60"/>
  <c r="I95" i="60" s="1"/>
  <c r="H95" i="60"/>
  <c r="H150" i="60" s="1"/>
  <c r="X43" i="61"/>
  <c r="X59" i="61" s="1"/>
  <c r="X132" i="59"/>
  <c r="X143" i="59" s="1"/>
  <c r="X148" i="59" s="1"/>
  <c r="AC46" i="61"/>
  <c r="AC62" i="61" s="1"/>
  <c r="AC135" i="59"/>
  <c r="AA43" i="61"/>
  <c r="AA59" i="61" s="1"/>
  <c r="AA132" i="59"/>
  <c r="AA143" i="59" s="1"/>
  <c r="AF45" i="61"/>
  <c r="AF61" i="61" s="1"/>
  <c r="AF134" i="59"/>
  <c r="P34" i="61"/>
  <c r="Q34" i="61"/>
  <c r="X48" i="61"/>
  <c r="X64" i="61" s="1"/>
  <c r="X137" i="59"/>
  <c r="Z44" i="61"/>
  <c r="Z60" i="61" s="1"/>
  <c r="Z133" i="59"/>
  <c r="H88" i="60"/>
  <c r="H143" i="60" s="1"/>
  <c r="I33" i="60"/>
  <c r="I88" i="60" s="1"/>
  <c r="H284" i="60"/>
  <c r="H289" i="60" s="1"/>
  <c r="G2" i="2" s="1"/>
  <c r="J229" i="60"/>
  <c r="Z48" i="61"/>
  <c r="Z64" i="61" s="1"/>
  <c r="Z137" i="59"/>
  <c r="G102" i="60"/>
  <c r="G157" i="60" s="1"/>
  <c r="H47" i="60"/>
  <c r="AD49" i="61"/>
  <c r="AD65" i="61" s="1"/>
  <c r="AD138" i="59"/>
  <c r="Q50" i="61"/>
  <c r="Q66" i="61" s="1"/>
  <c r="Q139" i="59"/>
  <c r="I38" i="60"/>
  <c r="I93" i="60" s="1"/>
  <c r="H93" i="60"/>
  <c r="H148" i="60" s="1"/>
  <c r="J155" i="60"/>
  <c r="I155" i="60"/>
  <c r="I34" i="60"/>
  <c r="I89" i="60" s="1"/>
  <c r="H89" i="60"/>
  <c r="H144" i="60" s="1"/>
  <c r="Y42" i="61"/>
  <c r="Y131" i="59"/>
  <c r="Y142" i="59" s="1"/>
  <c r="Y147" i="59" s="1"/>
  <c r="H60" i="60"/>
  <c r="H115" i="60" s="1"/>
  <c r="I60" i="60"/>
  <c r="P31" i="61"/>
  <c r="Q31" i="61"/>
  <c r="Z142" i="59"/>
  <c r="I31" i="61"/>
  <c r="J59" i="61"/>
  <c r="AG143" i="59"/>
  <c r="AE43" i="61"/>
  <c r="AE59" i="61" s="1"/>
  <c r="AE132" i="59"/>
  <c r="I62" i="60"/>
  <c r="H62" i="60"/>
  <c r="H117" i="60" s="1"/>
  <c r="AB47" i="61"/>
  <c r="AB63" i="61" s="1"/>
  <c r="AB136" i="59"/>
  <c r="AB144" i="59" s="1"/>
  <c r="AD47" i="61"/>
  <c r="AD63" i="61" s="1"/>
  <c r="AD136" i="59"/>
  <c r="AD144" i="59" s="1"/>
  <c r="I66" i="60"/>
  <c r="H66" i="60"/>
  <c r="H121" i="60" s="1"/>
  <c r="I30" i="61"/>
  <c r="AA48" i="61"/>
  <c r="AA64" i="61" s="1"/>
  <c r="AA137" i="59"/>
  <c r="AA144" i="59" s="1"/>
  <c r="AA149" i="59" s="1"/>
  <c r="G289" i="60"/>
  <c r="F2" i="2" s="1"/>
  <c r="C284" i="60" a="1"/>
  <c r="C284" i="60" s="1"/>
  <c r="C289" i="60" s="1"/>
  <c r="B2" i="2" s="1"/>
  <c r="Z47" i="61"/>
  <c r="Z63" i="61" s="1"/>
  <c r="Z136" i="59"/>
  <c r="Z144" i="59" s="1"/>
  <c r="Z149" i="59" s="1"/>
  <c r="Q62" i="61"/>
  <c r="Q47" i="61"/>
  <c r="Q136" i="59"/>
  <c r="Q144" i="59" s="1"/>
  <c r="J160" i="60"/>
  <c r="I160" i="60"/>
  <c r="AD46" i="61"/>
  <c r="AD62" i="61" s="1"/>
  <c r="AD135" i="59"/>
  <c r="Q42" i="61"/>
  <c r="M28" i="63" s="1"/>
  <c r="M41" i="63" s="1"/>
  <c r="O5" i="8" s="1"/>
  <c r="Q131" i="59"/>
  <c r="Q142" i="59" s="1"/>
  <c r="AD44" i="61"/>
  <c r="AD60" i="61" s="1"/>
  <c r="AD133" i="59"/>
  <c r="P38" i="61"/>
  <c r="Q38" i="61"/>
  <c r="P30" i="61"/>
  <c r="Q30" i="61"/>
  <c r="J126" i="60"/>
  <c r="I126" i="60"/>
  <c r="AE46" i="61"/>
  <c r="AE62" i="61" s="1"/>
  <c r="AE135" i="59"/>
  <c r="H285" i="60"/>
  <c r="H290" i="60" s="1"/>
  <c r="G6" i="2" s="1"/>
  <c r="J257" i="60"/>
  <c r="I34" i="61"/>
  <c r="J62" i="61"/>
  <c r="AE50" i="61"/>
  <c r="AE66" i="61" s="1"/>
  <c r="AE139" i="59"/>
  <c r="AB44" i="61"/>
  <c r="AB60" i="61" s="1"/>
  <c r="AB133" i="59"/>
  <c r="AC49" i="61"/>
  <c r="AC65" i="61" s="1"/>
  <c r="AC138" i="59"/>
  <c r="Q64"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AE58" i="61" l="1"/>
  <c r="AE57" i="61"/>
  <c r="K58" i="61"/>
  <c r="K57" i="61"/>
  <c r="Y57" i="61"/>
  <c r="Y58" i="61"/>
  <c r="C70" i="61" a="1"/>
  <c r="C70" i="61" s="1"/>
  <c r="C75" i="61" s="1"/>
  <c r="Z57" i="61"/>
  <c r="Z58" i="61"/>
  <c r="D70" i="61" a="1"/>
  <c r="D70" i="61" s="1"/>
  <c r="D75" i="61" s="1"/>
  <c r="B2" i="10" s="1"/>
  <c r="Q57" i="61"/>
  <c r="K2" i="8"/>
  <c r="K6" i="8" s="1"/>
  <c r="Z2" i="8"/>
  <c r="R2" i="8"/>
  <c r="C2" i="8"/>
  <c r="C6" i="8" s="1"/>
  <c r="Y2" i="8"/>
  <c r="Q2" i="8"/>
  <c r="B2" i="8"/>
  <c r="B6" i="8" s="1"/>
  <c r="G2" i="8"/>
  <c r="G6" i="8" s="1"/>
  <c r="X2" i="8"/>
  <c r="AD2" i="8"/>
  <c r="AE2" i="8"/>
  <c r="AC2" i="8"/>
  <c r="P2" i="8"/>
  <c r="P6" i="8" s="1"/>
  <c r="U2" i="8"/>
  <c r="M2" i="8"/>
  <c r="M6" i="8" s="1"/>
  <c r="J10" i="61"/>
  <c r="J22" i="61" s="1"/>
  <c r="J34" i="61" s="1"/>
  <c r="J9" i="61"/>
  <c r="J21" i="61" s="1"/>
  <c r="J63" i="61"/>
  <c r="J71" i="61" s="1"/>
  <c r="J76" i="61" s="1"/>
  <c r="H2" i="9" s="1"/>
  <c r="J8" i="61"/>
  <c r="J20" i="61" s="1"/>
  <c r="J65" i="61"/>
  <c r="P71" i="61"/>
  <c r="P76" i="61" s="1"/>
  <c r="N2" i="9" s="1"/>
  <c r="Q69" i="61"/>
  <c r="Q74" i="61" s="1"/>
  <c r="O2" i="8" s="1"/>
  <c r="O6" i="8" s="1"/>
  <c r="P70" i="61"/>
  <c r="P75" i="61" s="1"/>
  <c r="N2" i="10" s="1"/>
  <c r="M33" i="63"/>
  <c r="M42" i="63" s="1"/>
  <c r="O8" i="8" s="1"/>
  <c r="Q59" i="61"/>
  <c r="Q70" i="61" s="1"/>
  <c r="Q75" i="61" s="1"/>
  <c r="O2" i="10" s="1"/>
  <c r="M29" i="63"/>
  <c r="O5" i="10" s="1"/>
  <c r="O4" i="10" s="1"/>
  <c r="M34" i="63"/>
  <c r="O8" i="10" s="1"/>
  <c r="Q63" i="61"/>
  <c r="Q71" i="61" s="1"/>
  <c r="M30" i="63"/>
  <c r="O5" i="9" s="1"/>
  <c r="M35" i="63"/>
  <c r="O8"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9" i="61"/>
  <c r="I133" i="60"/>
  <c r="J133" i="60"/>
  <c r="I151" i="60"/>
  <c r="J151" i="60"/>
  <c r="AE143" i="59"/>
  <c r="H102" i="60"/>
  <c r="H157" i="60" s="1"/>
  <c r="I47" i="60"/>
  <c r="I102" i="60" s="1"/>
  <c r="AA148" i="59"/>
  <c r="X144" i="59"/>
  <c r="X149" i="59" s="1"/>
  <c r="I135" i="60"/>
  <c r="J135" i="60"/>
  <c r="J131" i="60"/>
  <c r="I131" i="60"/>
  <c r="J38" i="61"/>
  <c r="K66" i="61"/>
  <c r="J30" i="61"/>
  <c r="AA147" i="59"/>
  <c r="AC147" i="59"/>
  <c r="Q149" i="59"/>
  <c r="R149" i="59"/>
  <c r="H106" i="60"/>
  <c r="H161" i="60" s="1"/>
  <c r="I51" i="60"/>
  <c r="I106" i="60" s="1"/>
  <c r="J121" i="60"/>
  <c r="I121" i="60"/>
  <c r="H98" i="60"/>
  <c r="H153" i="60" s="1"/>
  <c r="I43" i="60"/>
  <c r="I98" i="60" s="1"/>
  <c r="Y149" i="59"/>
  <c r="J37" i="61"/>
  <c r="K65" i="61"/>
  <c r="J29" i="61"/>
  <c r="K56" i="61"/>
  <c r="P74" i="61"/>
  <c r="N2" i="8" s="1"/>
  <c r="N6" i="8" s="1"/>
  <c r="AA69" i="61"/>
  <c r="AG69" i="61"/>
  <c r="V69" i="61"/>
  <c r="AB69" i="61"/>
  <c r="U69" i="61"/>
  <c r="AE69" i="61"/>
  <c r="AC69" i="61"/>
  <c r="I285" i="60"/>
  <c r="I290" i="60" s="1"/>
  <c r="H6" i="2" s="1"/>
  <c r="K257" i="60"/>
  <c r="J115" i="60"/>
  <c r="I115" i="60"/>
  <c r="J147" i="60"/>
  <c r="I147" i="60"/>
  <c r="AF147" i="59"/>
  <c r="Y148" i="59"/>
  <c r="J36" i="61"/>
  <c r="K64" i="61"/>
  <c r="J69" i="61"/>
  <c r="J74" i="61" s="1"/>
  <c r="H2" i="8" s="1"/>
  <c r="J70" i="61"/>
  <c r="J75" i="61" s="1"/>
  <c r="H2" i="10" s="1"/>
  <c r="I148" i="60"/>
  <c r="J148" i="60"/>
  <c r="AF144" i="59"/>
  <c r="AE144" i="59"/>
  <c r="AE149" i="59" s="1"/>
  <c r="I152" i="60"/>
  <c r="J152" i="60"/>
  <c r="J35" i="61"/>
  <c r="K63" i="61"/>
  <c r="AB149" i="59"/>
  <c r="I284" i="60"/>
  <c r="I289" i="60" s="1"/>
  <c r="H2" i="2" s="1"/>
  <c r="K229" i="60"/>
  <c r="AC144" i="59"/>
  <c r="AC149" i="59" s="1"/>
  <c r="I125" i="60"/>
  <c r="J125" i="60"/>
  <c r="K62" i="61"/>
  <c r="I137" i="60"/>
  <c r="J137" i="60"/>
  <c r="AC143" i="59"/>
  <c r="AC148" i="59" s="1"/>
  <c r="AB143" i="59"/>
  <c r="AB148" i="59" s="1"/>
  <c r="J33" i="61"/>
  <c r="K61" i="61"/>
  <c r="AD143" i="59"/>
  <c r="I143" i="60"/>
  <c r="J143" i="60"/>
  <c r="AF143" i="59"/>
  <c r="AF148" i="59" s="1"/>
  <c r="J32" i="61"/>
  <c r="K60" i="61"/>
  <c r="I136" i="60"/>
  <c r="J136" i="60"/>
  <c r="AG147" i="59"/>
  <c r="L58" i="61" l="1"/>
  <c r="L57" i="61"/>
  <c r="Y69" i="61"/>
  <c r="AD69" i="61"/>
  <c r="Z69" i="61"/>
  <c r="T69" i="61"/>
  <c r="AF69" i="61"/>
  <c r="X69" i="61"/>
  <c r="S69" i="61"/>
  <c r="W69" i="61"/>
  <c r="AG70" i="61"/>
  <c r="K69" i="61"/>
  <c r="K74" i="61" s="1"/>
  <c r="I2" i="8" s="1"/>
  <c r="X70" i="61"/>
  <c r="S70" i="61"/>
  <c r="T70" i="61"/>
  <c r="U70" i="61"/>
  <c r="AF70"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5" i="61"/>
  <c r="K29" i="61"/>
  <c r="L29" i="61"/>
  <c r="L56" i="61"/>
  <c r="AG148" i="59"/>
  <c r="AD149" i="59"/>
  <c r="I153" i="60"/>
  <c r="J153" i="60"/>
  <c r="V70" i="61"/>
  <c r="Y70" i="61"/>
  <c r="K36" i="61"/>
  <c r="L36" i="61"/>
  <c r="L64" i="61"/>
  <c r="J284" i="60"/>
  <c r="J289" i="60" s="1"/>
  <c r="I2" i="2" s="1"/>
  <c r="L229" i="60"/>
  <c r="AF149" i="59"/>
  <c r="W70" i="61"/>
  <c r="K34" i="61"/>
  <c r="L34" i="61"/>
  <c r="L62" i="61"/>
  <c r="K33" i="61"/>
  <c r="L33" i="61"/>
  <c r="L61" i="61"/>
  <c r="I161" i="60"/>
  <c r="J161" i="60"/>
  <c r="AC70" i="61"/>
  <c r="AB70" i="61"/>
  <c r="K70" i="61"/>
  <c r="K75" i="61" s="1"/>
  <c r="I2" i="10" s="1"/>
  <c r="K32" i="61"/>
  <c r="L32" i="61"/>
  <c r="L60" i="61"/>
  <c r="J285" i="60"/>
  <c r="J290" i="60" s="1"/>
  <c r="I6" i="2" s="1"/>
  <c r="L257" i="60"/>
  <c r="K35" i="61"/>
  <c r="L35" i="61"/>
  <c r="L63" i="61"/>
  <c r="K71" i="61"/>
  <c r="K76" i="61" s="1"/>
  <c r="AG149" i="59"/>
  <c r="Z70" i="61"/>
  <c r="AA70" i="61"/>
  <c r="I157" i="60"/>
  <c r="J157" i="60"/>
  <c r="K31" i="61"/>
  <c r="L31" i="61"/>
  <c r="L59" i="61"/>
  <c r="Q76" i="61"/>
  <c r="W71" i="61"/>
  <c r="Y71" i="61"/>
  <c r="S71" i="61"/>
  <c r="U71" i="61"/>
  <c r="AE71" i="61"/>
  <c r="T71" i="61"/>
  <c r="AA71" i="61"/>
  <c r="AG71" i="61"/>
  <c r="V71" i="61"/>
  <c r="AC71" i="61"/>
  <c r="X71" i="61"/>
  <c r="AD71" i="61"/>
  <c r="AB71" i="61"/>
  <c r="Z71" i="61"/>
  <c r="AF71" i="61"/>
  <c r="AE70" i="61"/>
  <c r="AD70" i="61"/>
  <c r="K38" i="61"/>
  <c r="L38" i="61"/>
  <c r="L66" i="61"/>
  <c r="K30" i="61"/>
  <c r="L30"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70" i="61" l="1"/>
  <c r="L75" i="61" s="1"/>
  <c r="J2" i="10" s="1"/>
  <c r="L71" i="61"/>
  <c r="L76" i="61" s="1"/>
  <c r="J2" i="9" s="1"/>
  <c r="K284" i="60"/>
  <c r="K289" i="60" s="1"/>
  <c r="J2" i="2" s="1"/>
  <c r="K285" i="60"/>
  <c r="K290" i="60" s="1"/>
  <c r="J6" i="2" s="1"/>
  <c r="I6" i="8"/>
  <c r="O2" i="9"/>
  <c r="I2" i="9"/>
  <c r="L69" i="61"/>
  <c r="L74"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I151" i="40" s="1"/>
  <c r="H4" i="2" s="1"/>
  <c r="C84" i="40"/>
  <c r="R147" i="40"/>
  <c r="R152" i="40" s="1"/>
  <c r="Q5" i="2" s="1"/>
  <c r="I147" i="40"/>
  <c r="I152" i="40" s="1"/>
  <c r="H5" i="2" s="1"/>
  <c r="P146" i="40"/>
  <c r="P151" i="40" s="1"/>
  <c r="O4" i="2" s="1"/>
  <c r="Q147" i="40"/>
  <c r="Q152" i="40" s="1"/>
  <c r="P5" i="2" s="1"/>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X151" i="40" s="1"/>
  <c r="W4" i="2" s="1"/>
  <c r="C83" i="40"/>
  <c r="C81" i="40"/>
  <c r="C47" i="40"/>
  <c r="S146" i="40"/>
  <c r="S151" i="40" s="1"/>
  <c r="R4" i="2" s="1"/>
  <c r="H147" i="40"/>
  <c r="H152" i="40" s="1"/>
  <c r="G5" i="2" s="1"/>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G151" i="40"/>
  <c r="F4" i="2" s="1"/>
  <c r="AE152" i="40"/>
  <c r="AD5" i="2" s="1"/>
  <c r="F151" i="40"/>
  <c r="E4" i="2" s="1"/>
  <c r="M152" i="40"/>
  <c r="L5"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4" i="9"/>
  <c r="V8" i="15"/>
  <c r="V8" i="16"/>
  <c r="AA8" i="11"/>
  <c r="V8" i="11"/>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<sst xmlns="http://schemas.openxmlformats.org/spreadsheetml/2006/main" count="12108" uniqueCount="4514">
  <si>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</si>
  <si>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</si>
  <si>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</si>
  <si>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</si>
  <si>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</si>
  <si>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</si>
  <si>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</si>
  <si>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</si>
  <si>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</si>
  <si>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</si>
  <si>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</si>
  <si>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</si>
  <si>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</si>
  <si>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</si>
  <si>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</si>
  <si>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</si>
  <si>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</si>
  <si>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</si>
  <si>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</si>
  <si>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</si>
  <si>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</si>
  <si>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</si>
  <si>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</si>
  <si>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</si>
  <si>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</si>
  <si>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</si>
  <si>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</si>
  <si>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</si>
  <si>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</si>
  <si>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</si>
  <si>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</si>
  <si>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</si>
  <si>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</si>
  <si>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</si>
  <si>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</si>
  <si>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</si>
  <si>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</si>
  <si>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</si>
  <si>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</si>
  <si>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</si>
  <si>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</si>
  <si>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</si>
  <si>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</si>
  <si>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</si>
  <si>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</si>
  <si>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</si>
  <si>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</si>
  <si>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</si>
  <si>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</si>
  <si>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</si>
  <si>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</si>
  <si>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</si>
  <si>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</si>
  <si>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</si>
  <si>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</si>
  <si>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</si>
  <si>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</si>
  <si>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</si>
  <si>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</si>
  <si>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</si>
  <si>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</si>
  <si>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</si>
  <si>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</si>
  <si>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</si>
  <si>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</si>
  <si>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</si>
  <si>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</si>
  <si>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</si>
  <si>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</si>
  <si>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</si>
  <si>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</si>
  <si>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</si>
  <si>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</si>
  <si>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</si>
  <si>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</si>
  <si>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</si>
  <si>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</si>
  <si>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</si>
  <si>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</si>
  <si>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</si>
  <si>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</si>
  <si>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</si>
  <si>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</si>
  <si>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</si>
  <si>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</si>
  <si>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</si>
  <si>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</si>
  <si>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</si>
  <si>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</si>
  <si>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</si>
  <si>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</si>
  <si>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</si>
  <si>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</si>
  <si>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</si>
  <si>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</si>
  <si>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</si>
  <si>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</si>
  <si>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</si>
  <si>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</si>
  <si>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</si>
  <si>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</si>
  <si>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</si>
  <si>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</si>
  <si>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</si>
  <si>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</si>
  <si>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</si>
  <si>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</si>
  <si>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</si>
  <si>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</si>
  <si>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</si>
  <si>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</si>
  <si>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</si>
  <si>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</si>
  <si>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</si>
  <si>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</si>
  <si>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</si>
  <si>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</si>
  <si>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</si>
  <si>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</si>
  <si>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</si>
  <si>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</si>
  <si>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</si>
  <si>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</si>
  <si>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</si>
  <si>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</si>
  <si>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</si>
  <si>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</si>
  <si>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</si>
  <si>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</si>
  <si>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</si>
  <si>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</si>
  <si>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</si>
  <si>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</si>
  <si>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</si>
  <si>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</si>
  <si>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</si>
  <si>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</si>
  <si>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</si>
  <si>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</si>
  <si>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</si>
  <si>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</si>
  <si>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</si>
  <si>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</si>
  <si>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</si>
  <si>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</si>
  <si>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</si>
  <si>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</si>
  <si>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</si>
  <si>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</si>
  <si>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</si>
  <si>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</si>
  <si>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</si>
  <si>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</si>
  <si>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</si>
  <si>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</si>
  <si>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</si>
  <si>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</si>
  <si>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</si>
  <si>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</si>
  <si>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</si>
  <si>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</si>
  <si>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</si>
  <si>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</si>
  <si>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</si>
  <si>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</si>
  <si>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</si>
  <si>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</si>
  <si>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</si>
  <si>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</si>
  <si>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</si>
  <si>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</si>
  <si>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</si>
  <si>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</si>
  <si>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</si>
  <si>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</si>
  <si>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</si>
  <si>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</si>
  <si>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</si>
  <si>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</si>
  <si>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</si>
  <si>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</si>
  <si>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</si>
  <si>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</si>
  <si>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</si>
  <si>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</si>
  <si>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</si>
  <si>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</si>
  <si>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</si>
  <si>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</si>
  <si>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</si>
  <si>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</si>
  <si>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</si>
  <si>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</si>
  <si>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</si>
  <si>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</si>
  <si>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</si>
  <si>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</si>
  <si>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</si>
  <si>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</si>
  <si>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</si>
  <si>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</si>
  <si>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</si>
  <si>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</si>
  <si>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</si>
  <si>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</si>
  <si>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</si>
  <si>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</si>
  <si>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</si>
  <si>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</si>
  <si>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</si>
  <si>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</si>
  <si>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</si>
  <si>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</si>
  <si>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</si>
  <si>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</si>
  <si>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</si>
  <si>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</si>
  <si>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</si>
  <si>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</si>
  <si>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</si>
  <si>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</si>
  <si>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</si>
  <si>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</si>
  <si>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</si>
  <si>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</si>
  <si>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</si>
  <si>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</si>
  <si>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</si>
  <si>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</si>
  <si>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</si>
  <si>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</si>
  <si>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</si>
  <si>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</si>
  <si>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</si>
  <si>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</si>
  <si>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</si>
  <si>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</si>
  <si>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</si>
  <si>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</si>
  <si>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</si>
  <si>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</si>
  <si>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</si>
  <si>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</si>
  <si>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</si>
  <si>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</si>
  <si>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</si>
  <si>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</si>
  <si>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</si>
  <si>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</si>
  <si>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</si>
  <si>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</si>
  <si>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</si>
  <si>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</si>
  <si>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</si>
  <si>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</si>
  <si>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</si>
  <si>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</si>
  <si>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</si>
  <si>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</si>
  <si>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</si>
  <si>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</si>
  <si>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</si>
  <si>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</si>
  <si>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</si>
  <si>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</si>
  <si>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</si>
  <si>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</si>
  <si>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</si>
  <si>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</si>
  <si>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</si>
  <si>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</si>
  <si>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</si>
  <si>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</si>
  <si>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</si>
  <si>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</si>
  <si>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</si>
  <si>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</si>
  <si>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</si>
  <si>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</si>
  <si>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</si>
  <si>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</si>
  <si>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</si>
  <si>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</si>
  <si>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</si>
  <si>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</si>
  <si>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</si>
  <si>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</si>
  <si>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</si>
  <si>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</si>
  <si>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</si>
  <si>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</si>
  <si>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</si>
  <si>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</si>
  <si>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</si>
  <si>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</si>
  <si>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</si>
  <si>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</si>
  <si>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</si>
  <si>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</si>
  <si>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</si>
  <si>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</si>
  <si>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</si>
  <si>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</si>
  <si>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</si>
  <si>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</si>
  <si>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</si>
  <si>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</si>
  <si>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</si>
  <si>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</si>
  <si>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</si>
  <si>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</si>
  <si>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</si>
  <si>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</si>
  <si>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</si>
  <si>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</si>
  <si>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</si>
  <si>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</si>
  <si>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</si>
  <si>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</si>
  <si>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</si>
  <si>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</si>
  <si>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</si>
  <si>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</si>
  <si>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</si>
  <si>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</si>
  <si>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</si>
  <si>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</si>
  <si>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</si>
  <si>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</si>
  <si>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</si>
  <si>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</si>
  <si>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</si>
  <si>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</si>
  <si>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</si>
  <si>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</si>
  <si>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</si>
  <si>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</si>
  <si>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</si>
  <si>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</si>
  <si>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</si>
  <si>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</si>
  <si>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</si>
  <si>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</si>
  <si>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</si>
  <si>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</si>
  <si>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</si>
  <si>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</si>
  <si>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</si>
  <si>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</si>
  <si>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</si>
  <si>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</si>
  <si>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</si>
  <si>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</si>
  <si>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</si>
  <si>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</si>
  <si>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</si>
  <si>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</si>
  <si>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</si>
  <si>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</si>
  <si>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</si>
  <si>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</si>
  <si>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</si>
  <si>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</si>
  <si>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</si>
  <si>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</si>
  <si>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</si>
  <si>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</si>
  <si>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</si>
  <si>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</si>
  <si>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</si>
  <si>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</si>
  <si>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</si>
  <si>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</si>
  <si>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</si>
  <si>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</si>
  <si>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</si>
  <si>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</si>
  <si>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</si>
  <si>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</si>
  <si>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</si>
  <si>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</si>
  <si>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</si>
  <si>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</si>
  <si>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</si>
  <si>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</si>
  <si>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</si>
  <si>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</si>
  <si>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</si>
  <si>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</si>
  <si>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</si>
  <si>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</si>
  <si>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</si>
  <si>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</si>
  <si>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</si>
  <si>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</si>
  <si>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</si>
  <si>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</si>
  <si>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</si>
  <si>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</si>
  <si>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</si>
  <si>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</si>
  <si>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</si>
  <si>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</si>
  <si>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</si>
  <si>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</si>
  <si>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</si>
  <si>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</si>
  <si>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</si>
  <si>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</si>
  <si>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</si>
  <si>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</si>
  <si>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</si>
  <si>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</si>
  <si>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</si>
  <si>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</si>
  <si>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</si>
  <si>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</si>
  <si>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</si>
  <si>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</si>
  <si>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</si>
  <si>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</si>
  <si>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</si>
  <si>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</si>
  <si>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</si>
  <si>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</si>
  <si>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</si>
  <si>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</si>
  <si>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</si>
  <si>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</si>
  <si>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</si>
  <si>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</si>
  <si>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</si>
  <si>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</si>
  <si>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</si>
  <si>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</si>
  <si>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</si>
  <si>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</si>
  <si>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</si>
  <si>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</si>
  <si>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</si>
  <si>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</si>
  <si>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</si>
  <si>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</si>
  <si>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</si>
  <si>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</si>
  <si>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</si>
  <si>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</si>
  <si>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</si>
  <si>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</si>
  <si>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</si>
  <si>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</si>
  <si>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</si>
  <si>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</si>
  <si>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</si>
  <si>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</si>
  <si>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</si>
  <si>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</si>
  <si>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</si>
  <si>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</si>
  <si>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</si>
  <si>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</si>
  <si>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</si>
  <si>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</si>
  <si>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</si>
  <si>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</si>
  <si>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</si>
  <si>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</si>
  <si>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</si>
  <si>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</si>
  <si>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</si>
  <si>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</si>
  <si>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</si>
  <si>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</si>
  <si>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</si>
  <si>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</si>
  <si>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</si>
  <si>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</si>
  <si>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</si>
  <si>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</si>
  <si>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</si>
  <si>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</si>
  <si>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</si>
  <si>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</si>
  <si>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</si>
  <si>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</si>
  <si>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</si>
  <si>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</si>
  <si>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</si>
  <si>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</si>
  <si>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</si>
  <si>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</si>
  <si>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</si>
  <si>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</si>
  <si>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</si>
  <si>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</si>
  <si>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</si>
  <si>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</si>
  <si>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</si>
  <si>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</si>
  <si>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</si>
  <si>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</si>
  <si>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</si>
  <si>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</si>
  <si>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</si>
  <si>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</si>
  <si>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</si>
  <si>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</si>
  <si>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</si>
  <si>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</si>
  <si>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</si>
  <si>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</si>
  <si>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</si>
  <si>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</si>
  <si>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</si>
  <si>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</si>
  <si>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</si>
  <si>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</si>
  <si>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</si>
  <si>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</si>
  <si>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</si>
  <si>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</si>
  <si>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</si>
  <si>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</si>
  <si>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</si>
  <si>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</si>
  <si>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</si>
  <si>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</si>
  <si>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</si>
  <si>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</si>
  <si>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</si>
  <si>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</si>
  <si>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</si>
  <si>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</si>
  <si>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</si>
  <si>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</si>
  <si>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</si>
  <si>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</si>
  <si>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</si>
  <si>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</si>
  <si>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</si>
  <si>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</si>
  <si>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</si>
  <si>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</si>
  <si>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</si>
  <si>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</si>
  <si>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</si>
  <si>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</si>
  <si>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</si>
  <si>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</si>
  <si>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</si>
  <si>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</si>
  <si>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</si>
  <si>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</si>
  <si>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</si>
  <si>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</si>
  <si>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</si>
  <si>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</si>
  <si>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</si>
  <si>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</si>
  <si>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</si>
  <si>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</si>
  <si>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</si>
  <si>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</si>
  <si>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</si>
  <si>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</si>
  <si>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</si>
  <si>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</si>
  <si>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</si>
  <si>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</si>
  <si>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</si>
  <si>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</si>
  <si>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</si>
  <si>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</si>
  <si>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</si>
  <si>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</si>
  <si>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</si>
  <si>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</si>
  <si>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</si>
  <si>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</si>
  <si>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</si>
  <si>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</si>
  <si>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</si>
  <si>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</si>
  <si>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</si>
  <si>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</si>
  <si>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</si>
  <si>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</si>
  <si>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</si>
  <si>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</si>
  <si>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</si>
  <si>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</si>
  <si>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</si>
  <si>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</si>
  <si>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</si>
  <si>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</si>
  <si>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</si>
  <si>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</si>
  <si>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</si>
  <si>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</si>
  <si>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</si>
  <si>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</si>
  <si>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</si>
  <si>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</si>
  <si>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</si>
  <si>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</si>
  <si>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</si>
  <si>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</si>
  <si>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</si>
  <si>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</si>
  <si>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</si>
  <si>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</si>
  <si>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</si>
  <si>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</si>
  <si>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</si>
  <si>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</si>
  <si>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</si>
  <si>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</si>
  <si>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</si>
  <si>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</si>
  <si>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</si>
  <si>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</si>
  <si>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</si>
  <si>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</si>
  <si>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</si>
  <si>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</si>
  <si>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</si>
  <si>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</si>
  <si>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</si>
  <si>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</si>
  <si>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</si>
  <si>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</si>
  <si>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</si>
  <si>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</si>
  <si>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</si>
  <si>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</si>
  <si>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</si>
  <si>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</si>
  <si>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</si>
  <si>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</si>
  <si>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</si>
  <si>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</si>
  <si>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</si>
  <si>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</si>
  <si>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</si>
  <si>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</si>
  <si>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</si>
  <si>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</si>
  <si>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</si>
  <si>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</si>
  <si>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</si>
  <si>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</si>
  <si>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</si>
  <si>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</si>
  <si>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</si>
  <si>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</si>
  <si>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</si>
  <si>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</si>
  <si>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</si>
  <si>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</si>
  <si>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</si>
  <si>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</si>
  <si>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</si>
  <si>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</si>
  <si>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</si>
  <si>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</si>
  <si>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</si>
  <si>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</si>
  <si>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</si>
  <si>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</si>
  <si>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</si>
  <si>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</si>
  <si>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</si>
  <si>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</si>
  <si>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</si>
  <si>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</si>
  <si>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</si>
  <si>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</si>
  <si>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</si>
  <si>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</si>
  <si>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</si>
  <si>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</si>
  <si>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</si>
  <si>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</si>
  <si>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</si>
  <si>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</si>
  <si>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</si>
  <si>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</si>
  <si>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</si>
  <si>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</si>
  <si>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</si>
  <si>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</si>
  <si>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</si>
  <si>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</si>
  <si>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</si>
  <si>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</si>
  <si>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</si>
  <si>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</si>
  <si>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</si>
  <si>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</si>
  <si>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</si>
  <si>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</si>
  <si>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</si>
  <si>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</si>
  <si>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</si>
  <si>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</si>
  <si>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</si>
  <si>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</si>
  <si>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</si>
  <si>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</si>
  <si>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</si>
  <si>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</si>
  <si>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</si>
  <si>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</si>
  <si>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</si>
  <si>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</si>
  <si>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</si>
  <si>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</si>
  <si>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</si>
  <si>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</si>
  <si>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</si>
  <si>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</si>
  <si>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</si>
  <si>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</si>
  <si>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</si>
  <si>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</si>
  <si>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</si>
  <si>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</si>
  <si>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</si>
  <si>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</si>
  <si>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</si>
  <si>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</si>
  <si>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</si>
  <si>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</si>
  <si>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</si>
  <si>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</si>
  <si>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</si>
  <si>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</si>
  <si>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</si>
  <si>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</si>
  <si>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</si>
  <si>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</si>
  <si>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</si>
  <si>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</si>
  <si>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</si>
  <si>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</si>
  <si>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</si>
  <si>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</si>
  <si>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</si>
  <si>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</si>
  <si>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</si>
  <si>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</si>
  <si>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</si>
  <si>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</si>
  <si>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</si>
  <si>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</si>
  <si>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</si>
  <si>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</si>
  <si>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</si>
  <si>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</si>
  <si>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</si>
  <si>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</si>
  <si>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</si>
  <si>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</si>
  <si>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</si>
  <si>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</si>
  <si>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</si>
  <si>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</si>
  <si>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</si>
  <si>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</si>
  <si>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</si>
  <si>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</si>
  <si>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</si>
  <si>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</si>
  <si>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</si>
  <si>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</si>
  <si>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</si>
  <si>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</si>
  <si>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</si>
  <si>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</si>
  <si>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</si>
  <si>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</si>
  <si>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</si>
  <si>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</si>
  <si>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</si>
  <si>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</si>
  <si>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</si>
  <si>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</si>
  <si>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</si>
  <si>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</si>
  <si>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</si>
  <si>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</si>
  <si>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</si>
  <si>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</si>
  <si>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</si>
  <si>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</si>
  <si>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</si>
  <si>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</si>
  <si>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</si>
  <si>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</si>
  <si>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</si>
  <si>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</si>
  <si>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</si>
  <si>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</si>
  <si>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</si>
  <si>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</si>
  <si>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</si>
  <si>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</si>
  <si>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</si>
  <si>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</si>
  <si>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</si>
  <si>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</si>
  <si>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</si>
  <si>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</si>
  <si>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</si>
  <si>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</si>
  <si>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</si>
  <si>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</si>
  <si>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</si>
  <si>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</si>
  <si>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</si>
  <si>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</si>
  <si>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</si>
  <si>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</si>
  <si>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</si>
  <si>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</si>
  <si>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</si>
  <si>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</si>
  <si>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</si>
  <si>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</si>
  <si>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</si>
  <si>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</si>
  <si>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</si>
  <si>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</si>
  <si>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</si>
  <si>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</si>
  <si>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</si>
  <si>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</si>
  <si>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</si>
  <si>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</si>
  <si>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</si>
  <si>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</si>
  <si>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</si>
  <si>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</si>
  <si>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</si>
  <si>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</si>
  <si>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</si>
  <si>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</si>
  <si>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</si>
  <si>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</si>
  <si>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</si>
  <si>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</si>
  <si>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</si>
  <si>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</si>
  <si>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</si>
  <si>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</si>
  <si>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</si>
  <si>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</si>
  <si>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</si>
  <si>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</si>
  <si>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</si>
  <si>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</si>
  <si>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</si>
  <si>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</si>
  <si>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</si>
  <si>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</si>
  <si>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</si>
  <si>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</si>
  <si>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</si>
  <si>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</si>
  <si>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</si>
  <si>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</si>
  <si>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</si>
  <si>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</si>
  <si>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</si>
  <si>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</si>
  <si>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</si>
  <si>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</si>
  <si>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</si>
  <si>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</si>
  <si>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</si>
  <si>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</si>
  <si>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</si>
  <si>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</si>
  <si>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</si>
  <si>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</si>
  <si>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</si>
  <si>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</si>
  <si>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</si>
  <si>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</si>
  <si>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</si>
  <si>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</si>
  <si>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</si>
  <si>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</si>
  <si>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</si>
  <si>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</si>
  <si>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</si>
  <si>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</si>
  <si>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</si>
  <si>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</si>
  <si>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</si>
  <si>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</si>
  <si>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</si>
  <si>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</si>
  <si>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</si>
  <si>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</si>
  <si>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</si>
  <si>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</si>
  <si>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</si>
  <si>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</si>
  <si>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</si>
  <si>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</si>
  <si>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</si>
  <si>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</si>
  <si>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</si>
  <si>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</si>
  <si>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</si>
  <si>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</si>
  <si>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</si>
  <si>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</si>
  <si>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</si>
  <si>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</si>
  <si>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</si>
  <si>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</si>
  <si>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</si>
  <si>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</si>
  <si>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</si>
  <si>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</si>
  <si>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</si>
  <si>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</si>
  <si>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</si>
  <si>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</si>
  <si>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</si>
  <si>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</si>
  <si>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</si>
  <si>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</si>
  <si>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</si>
  <si>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</si>
  <si>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</si>
  <si>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</si>
  <si>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</si>
  <si>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</si>
  <si>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</si>
  <si>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</si>
  <si>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</si>
  <si>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</si>
  <si>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</si>
  <si>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</si>
  <si>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</si>
  <si>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</si>
  <si>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</si>
  <si>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</si>
  <si>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</si>
  <si>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</si>
  <si>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</si>
  <si>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</si>
  <si>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</si>
  <si>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</si>
  <si>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</si>
  <si>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</si>
  <si>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</si>
  <si>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</si>
  <si>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</si>
  <si>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</si>
  <si>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</si>
  <si>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</si>
  <si>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</si>
  <si>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</si>
  <si>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</si>
  <si>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</si>
  <si>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</si>
  <si>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</si>
  <si>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</si>
  <si>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</si>
  <si>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</si>
  <si>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</si>
  <si>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</si>
  <si>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</si>
  <si>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</si>
  <si>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</si>
  <si>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</si>
  <si>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</si>
  <si>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</si>
  <si>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</si>
  <si>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</si>
  <si>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</si>
  <si>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</si>
  <si>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</si>
  <si>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</si>
  <si>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</si>
  <si>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</si>
  <si>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</si>
  <si>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</si>
  <si>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</si>
  <si>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</si>
  <si>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</si>
  <si>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</si>
  <si>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</si>
  <si>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</si>
  <si>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</si>
  <si>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</si>
  <si>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</si>
  <si>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</si>
  <si>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</si>
  <si>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</si>
  <si>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</si>
  <si>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</si>
  <si>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</si>
  <si>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</si>
  <si>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</si>
  <si>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</si>
  <si>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</si>
  <si>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</si>
  <si>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</si>
  <si>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</si>
  <si>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</si>
  <si>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</si>
  <si>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</si>
  <si>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</si>
  <si>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</si>
  <si>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</si>
  <si>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</si>
  <si>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</si>
  <si>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</si>
  <si>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</si>
  <si>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</si>
  <si>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</si>
  <si>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</si>
  <si>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</si>
  <si>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</si>
  <si>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</si>
  <si>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</si>
  <si>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</si>
  <si>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</si>
  <si>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</si>
  <si>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</si>
  <si>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</si>
  <si>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</si>
  <si>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</si>
  <si>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</si>
  <si>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</si>
  <si>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</si>
  <si>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</si>
  <si>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</si>
  <si>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</si>
  <si>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</si>
  <si>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</si>
  <si>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</si>
  <si>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</si>
  <si>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</si>
  <si>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</si>
  <si>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</si>
  <si>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</si>
  <si>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</si>
  <si>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</si>
  <si>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</si>
  <si>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</si>
  <si>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</si>
  <si>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</si>
  <si>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</si>
  <si>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</si>
  <si>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</si>
  <si>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</si>
  <si>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</si>
  <si>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</si>
  <si>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</si>
  <si>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</si>
  <si>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</si>
  <si>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</si>
  <si>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</si>
  <si>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</si>
  <si>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</si>
  <si>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</si>
  <si>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</si>
  <si>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</si>
  <si>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</si>
  <si>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</si>
  <si>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</si>
  <si>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</si>
  <si>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</si>
  <si>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</si>
  <si>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</si>
  <si>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</si>
  <si>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</si>
  <si>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</si>
  <si>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</si>
  <si>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</si>
  <si>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</si>
  <si>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</si>
  <si>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</si>
  <si>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</si>
  <si>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</si>
  <si>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</si>
  <si>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</si>
  <si>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</si>
  <si>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</si>
  <si>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</si>
  <si>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</si>
  <si>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</si>
  <si>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</si>
  <si>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</si>
  <si>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</si>
  <si>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</si>
  <si>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</si>
  <si>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</si>
  <si>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</si>
  <si>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</si>
  <si>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</si>
  <si>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</si>
  <si>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</si>
  <si>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</si>
  <si>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</si>
  <si>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</si>
  <si>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</si>
  <si>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</si>
  <si>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</si>
  <si>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</si>
  <si>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</si>
  <si>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</si>
  <si>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</si>
  <si>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</si>
  <si>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</si>
  <si>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</si>
  <si>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</si>
  <si>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</si>
  <si>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</si>
  <si>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</si>
  <si>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</si>
  <si>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</si>
  <si>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</si>
  <si>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</si>
  <si>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</si>
  <si>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</si>
  <si>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</si>
  <si>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</si>
  <si>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</si>
  <si>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</si>
  <si>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</si>
  <si>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</si>
  <si>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</si>
  <si>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</si>
  <si>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</si>
  <si>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</si>
  <si>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</si>
  <si>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</si>
  <si>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</si>
  <si>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</si>
  <si>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</si>
  <si>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</si>
  <si>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</si>
  <si>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</si>
  <si>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</si>
  <si>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</si>
  <si>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</si>
  <si>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</si>
  <si>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</si>
  <si>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</si>
  <si>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</si>
  <si>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</si>
  <si>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</si>
  <si>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</si>
  <si>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</si>
  <si>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</si>
  <si>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</si>
  <si>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</si>
  <si>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</si>
  <si>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</si>
  <si>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</si>
  <si>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</si>
  <si>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</si>
  <si>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</si>
  <si>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</si>
  <si>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</si>
  <si>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</si>
  <si>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</si>
  <si>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</si>
  <si>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</si>
  <si>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</si>
  <si>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</si>
  <si>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</si>
  <si>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</si>
  <si>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</si>
  <si>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</si>
  <si>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</si>
  <si>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</si>
  <si>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</si>
  <si>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</si>
  <si>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</si>
  <si>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</si>
  <si>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</si>
  <si>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</si>
  <si>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</si>
  <si>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</si>
  <si>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</si>
  <si>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</si>
  <si>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</si>
  <si>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</si>
  <si>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</si>
  <si>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</si>
  <si>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</si>
  <si>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</si>
  <si>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</si>
  <si>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</si>
  <si>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</si>
  <si>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</si>
  <si>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</si>
  <si>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</si>
  <si>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</si>
  <si>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</si>
  <si>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</si>
  <si>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</si>
  <si>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</si>
  <si>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</si>
  <si>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</si>
  <si>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</si>
  <si>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</si>
  <si>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</si>
  <si>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</si>
  <si>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</si>
  <si>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</si>
  <si>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</si>
  <si>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</si>
  <si>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</si>
  <si>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</si>
  <si>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</si>
  <si>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</si>
  <si>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</si>
  <si>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</si>
  <si>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</si>
  <si>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</si>
  <si>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</si>
  <si>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</si>
  <si>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</si>
  <si>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</si>
  <si>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</si>
  <si>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</si>
  <si>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</si>
  <si>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</si>
  <si>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</si>
  <si>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</si>
  <si>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</si>
  <si>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</si>
  <si>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</si>
  <si>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</si>
  <si>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</si>
  <si>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</si>
  <si>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</si>
  <si>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</si>
  <si>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</si>
  <si>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</si>
  <si>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</si>
  <si>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</si>
  <si>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</si>
  <si>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</si>
  <si>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</si>
  <si>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</si>
  <si>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</si>
  <si>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</si>
  <si>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</si>
  <si>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</si>
  <si>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</si>
  <si>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</si>
  <si>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</si>
  <si>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</si>
  <si>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</si>
  <si>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</si>
  <si>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</si>
  <si>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</si>
  <si>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</si>
  <si>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</si>
  <si>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</si>
  <si>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</si>
  <si>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</si>
  <si>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</si>
  <si>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</si>
  <si>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</si>
  <si>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</si>
  <si>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</si>
  <si>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</si>
  <si>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</si>
  <si>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</si>
  <si>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</si>
  <si>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</si>
  <si>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</si>
  <si>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</si>
  <si>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</si>
  <si>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</si>
  <si>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</si>
  <si>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</si>
  <si>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</si>
  <si>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</si>
  <si>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</si>
  <si>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</si>
  <si>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</si>
  <si>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</si>
  <si>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</si>
  <si>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</si>
  <si>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</si>
  <si>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</si>
  <si>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</si>
  <si>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</si>
  <si>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</si>
  <si>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</si>
  <si>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</si>
  <si>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</si>
  <si>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</si>
  <si>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</si>
  <si>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</si>
  <si>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</si>
  <si>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</si>
  <si>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</si>
  <si>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</si>
  <si>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</si>
  <si>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</si>
  <si>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</si>
  <si>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</si>
  <si>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</si>
  <si>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</si>
  <si>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</si>
  <si>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</si>
  <si>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</si>
  <si>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</si>
  <si>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</si>
  <si>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</si>
  <si>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</si>
  <si>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</si>
  <si>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</si>
  <si>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</si>
  <si>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</si>
  <si>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</si>
  <si>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</si>
  <si>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</si>
  <si>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</si>
  <si>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</si>
  <si>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</si>
  <si>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</si>
  <si>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</si>
  <si>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</si>
  <si>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</si>
  <si>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</si>
  <si>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</si>
  <si>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</si>
  <si>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</si>
  <si>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</si>
  <si>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</si>
  <si>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</si>
  <si>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</si>
  <si>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</si>
  <si>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</si>
  <si>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</si>
  <si>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</si>
  <si>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</si>
  <si>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</si>
  <si>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</si>
  <si>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</si>
  <si>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</si>
  <si>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</si>
  <si>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</si>
  <si>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</si>
  <si>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</si>
  <si>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</si>
  <si>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</si>
  <si>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</si>
  <si>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</si>
  <si>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</si>
  <si>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</si>
  <si>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</si>
  <si>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</si>
  <si>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</si>
  <si>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</si>
  <si>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</si>
  <si>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</si>
  <si>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</si>
  <si>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</si>
  <si>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</si>
  <si>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</si>
  <si>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</si>
  <si>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</si>
  <si>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</si>
  <si>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</si>
  <si>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</si>
  <si>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</si>
  <si>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</si>
  <si>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</si>
  <si>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</si>
  <si>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</si>
  <si>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</si>
  <si>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</si>
  <si>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</si>
  <si>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</si>
  <si>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</si>
  <si>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</si>
  <si>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</si>
  <si>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</si>
  <si>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</si>
  <si>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</si>
  <si>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</si>
  <si>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</si>
  <si>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</si>
  <si>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</si>
  <si>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</si>
  <si>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</si>
  <si>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</si>
  <si>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</si>
  <si>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</si>
  <si>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</si>
  <si>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</si>
  <si>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</si>
  <si>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</si>
  <si>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</si>
  <si>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</si>
  <si>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</si>
  <si>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</si>
  <si>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</si>
  <si>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</si>
  <si>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</si>
  <si>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</si>
  <si>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</si>
  <si>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</si>
  <si>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</si>
  <si>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</si>
  <si>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</si>
  <si>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</si>
  <si>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</si>
  <si>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</si>
  <si>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</si>
  <si>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</si>
  <si>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</si>
  <si>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</si>
  <si>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</si>
  <si>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</si>
  <si>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</si>
  <si>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</si>
  <si>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</si>
  <si>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</si>
  <si>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</si>
  <si>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</si>
  <si>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</si>
  <si>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</si>
  <si>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</si>
  <si>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</si>
  <si>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</si>
  <si>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</si>
  <si>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</si>
  <si>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</si>
  <si>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</si>
  <si>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</si>
  <si>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</si>
  <si>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</si>
  <si>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</si>
  <si>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</si>
  <si>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</si>
  <si>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</si>
  <si>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</si>
  <si>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</si>
  <si>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</si>
  <si>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</si>
  <si>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</si>
  <si>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</si>
  <si>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</si>
  <si>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</si>
  <si>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</si>
  <si>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</si>
  <si>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</si>
  <si>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</si>
  <si>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</si>
  <si>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</si>
  <si>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</si>
  <si>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</si>
  <si>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</si>
  <si>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</si>
  <si>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</si>
  <si>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</si>
  <si>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</si>
  <si>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</si>
  <si>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</si>
  <si>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</si>
  <si>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</si>
  <si>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</si>
  <si>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</si>
  <si>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</si>
  <si>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</si>
  <si>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</si>
  <si>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</si>
  <si>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</si>
  <si>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</si>
  <si>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</si>
  <si>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</si>
  <si>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</si>
  <si>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</si>
  <si>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</si>
  <si>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</si>
  <si>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</si>
  <si>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</si>
  <si>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</si>
  <si>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</si>
  <si>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</si>
  <si>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</si>
  <si>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</si>
  <si>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</si>
  <si>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</si>
  <si>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</si>
  <si>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</si>
  <si>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</si>
  <si>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</si>
  <si>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</si>
  <si>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</si>
  <si>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</si>
  <si>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</si>
  <si>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</si>
  <si>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</si>
  <si>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</si>
  <si>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</si>
  <si>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</si>
  <si>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</si>
  <si>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</si>
  <si>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</si>
  <si>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</si>
  <si>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</si>
  <si>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</si>
  <si>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</si>
  <si>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</si>
  <si>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</si>
  <si>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</si>
  <si>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</si>
  <si>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</si>
  <si>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</si>
  <si>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</si>
  <si>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</si>
  <si>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</si>
  <si>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</si>
  <si>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</si>
  <si>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</si>
  <si>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</si>
  <si>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</si>
  <si>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</si>
  <si>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</si>
  <si>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</si>
  <si>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</si>
  <si>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</si>
  <si>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</si>
  <si>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</si>
  <si>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</si>
  <si>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</si>
  <si>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</si>
  <si>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</si>
  <si>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</si>
  <si>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</si>
  <si>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</si>
  <si>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</si>
  <si>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</si>
  <si>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</si>
  <si>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</si>
  <si>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</si>
  <si>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</si>
  <si>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</si>
  <si>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</si>
  <si>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</si>
  <si>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</si>
  <si>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</si>
  <si>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</si>
  <si>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</si>
  <si>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</si>
  <si>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</si>
  <si>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</si>
  <si>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</si>
  <si>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</si>
  <si>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</si>
  <si>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</si>
  <si>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</si>
  <si>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</si>
  <si>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</si>
  <si>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</si>
  <si>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</si>
  <si>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</si>
  <si>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</si>
  <si>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</si>
  <si>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</si>
  <si>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</si>
  <si>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</si>
  <si>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</si>
  <si>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</si>
  <si>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</si>
  <si>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</si>
  <si>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</si>
  <si>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</si>
  <si>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</si>
  <si>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</si>
  <si>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</si>
  <si>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</si>
  <si>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</si>
  <si>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</si>
  <si>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</si>
  <si>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</si>
  <si>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</si>
  <si>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</si>
  <si>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</si>
  <si>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</si>
  <si>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</si>
  <si>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</si>
  <si>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</si>
  <si>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</si>
  <si>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</si>
  <si>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</si>
  <si>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</si>
  <si>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</si>
  <si>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</si>
  <si>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</si>
  <si>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</si>
  <si>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</si>
  <si>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</si>
  <si>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</si>
  <si>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</si>
  <si>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</si>
  <si>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</si>
  <si>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</si>
  <si>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</si>
  <si>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</si>
  <si>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</si>
  <si>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</si>
  <si>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</si>
  <si>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</si>
  <si>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</si>
  <si>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</si>
  <si>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</si>
  <si>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</si>
  <si>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</si>
  <si>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</si>
  <si>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</si>
  <si>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</si>
  <si>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</si>
  <si>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</si>
  <si>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</si>
  <si>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</si>
  <si>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</si>
  <si>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</si>
  <si>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</si>
  <si>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</si>
  <si>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</si>
  <si>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</si>
  <si>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</si>
  <si>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</si>
  <si>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</si>
  <si>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</si>
  <si>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</si>
  <si>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</si>
  <si>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</si>
  <si>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</si>
  <si>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</si>
  <si>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</si>
  <si>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</si>
  <si>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</si>
  <si>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</si>
  <si>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</si>
  <si>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</si>
  <si>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</si>
  <si>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</si>
  <si>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</si>
  <si>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</si>
  <si>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</si>
  <si>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</si>
  <si>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</si>
  <si>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</si>
  <si>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</si>
  <si>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</si>
  <si>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</si>
  <si>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</si>
  <si>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</si>
  <si>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</si>
  <si>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</si>
  <si>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</si>
  <si>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</si>
  <si>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</si>
  <si>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</si>
  <si>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</si>
  <si>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</si>
  <si>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</si>
  <si>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</si>
  <si>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</si>
  <si>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</si>
  <si>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</si>
  <si>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</si>
  <si>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</si>
  <si>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</si>
  <si>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</si>
  <si>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</si>
  <si>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</si>
  <si>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</si>
  <si>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</si>
  <si>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</si>
  <si>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</si>
  <si>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</si>
  <si>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</si>
  <si>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</si>
  <si>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</si>
  <si>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</si>
  <si>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</si>
  <si>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</si>
  <si>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</si>
  <si>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</si>
  <si>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</si>
  <si>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</si>
  <si>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</si>
  <si>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</si>
  <si>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</si>
  <si>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</si>
  <si>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</si>
  <si>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</si>
  <si>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</si>
  <si>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</si>
  <si>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</si>
  <si>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</si>
  <si>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</si>
  <si>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</si>
  <si>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</si>
  <si>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</si>
  <si>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</si>
  <si>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</si>
  <si>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</si>
  <si>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</si>
  <si>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</si>
  <si>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</si>
  <si>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</si>
  <si>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</si>
  <si>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</si>
  <si>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</si>
  <si>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</si>
  <si>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</si>
  <si>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</si>
  <si>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</si>
  <si>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</si>
  <si>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</si>
  <si>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</si>
  <si>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</si>
  <si>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</si>
  <si>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</si>
  <si>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</si>
  <si>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</si>
  <si>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</si>
  <si>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</si>
  <si>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</si>
  <si>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</si>
  <si>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</si>
  <si>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</si>
  <si>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</si>
  <si>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</si>
  <si>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</si>
  <si>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</si>
  <si>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</si>
  <si>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</si>
  <si>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</si>
  <si>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</si>
  <si>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</si>
  <si>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</si>
  <si>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</si>
  <si>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</si>
  <si>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</si>
  <si>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</si>
  <si>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</si>
  <si>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</si>
  <si>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</si>
  <si>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</si>
  <si>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</si>
  <si>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</si>
  <si>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</si>
  <si>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</si>
  <si>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</si>
  <si>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</si>
  <si>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</si>
  <si>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</si>
  <si>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</si>
  <si>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</si>
  <si>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</si>
  <si>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</si>
  <si>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</si>
  <si>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</si>
  <si>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</si>
  <si>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</si>
  <si>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</si>
  <si>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</si>
  <si>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</si>
  <si>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</si>
  <si>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</si>
  <si>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</si>
  <si>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</si>
  <si>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</si>
  <si>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</si>
  <si>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</si>
  <si>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</si>
  <si>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</si>
  <si>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</si>
  <si>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</si>
  <si>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</si>
  <si>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</si>
  <si>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</si>
  <si>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</si>
  <si>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</si>
  <si>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</si>
  <si>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</si>
  <si>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</si>
  <si>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</si>
  <si>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</si>
  <si>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</si>
  <si>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</si>
  <si>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</si>
  <si>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</si>
  <si>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</si>
  <si>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</si>
  <si>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</si>
  <si>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</si>
  <si>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</si>
  <si>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</si>
  <si>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</si>
  <si>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</si>
  <si>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</si>
  <si>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</si>
  <si>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</si>
  <si>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</si>
  <si>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</si>
  <si>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</si>
  <si>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</si>
  <si>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</si>
  <si>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</si>
  <si>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</si>
  <si>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</si>
  <si>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</si>
  <si>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</si>
  <si>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</si>
  <si>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</si>
  <si>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</si>
  <si>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</si>
  <si>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</si>
  <si>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</si>
  <si>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</si>
  <si>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</si>
  <si>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</si>
  <si>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</si>
  <si>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</si>
  <si>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</si>
  <si>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</si>
  <si>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</si>
  <si>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</si>
  <si>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</si>
  <si>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</si>
  <si>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</si>
  <si>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</si>
  <si>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</si>
  <si>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</si>
  <si>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</si>
  <si>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</si>
  <si>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</si>
  <si>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</si>
  <si>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</si>
  <si>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</si>
  <si>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</si>
  <si>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</si>
  <si>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</si>
  <si>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</si>
  <si>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</si>
  <si>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</si>
  <si>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</si>
  <si>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</si>
  <si>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</si>
  <si>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</si>
  <si>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</si>
  <si>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</si>
  <si>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</si>
  <si>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</si>
  <si>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</si>
  <si>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</si>
  <si>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</si>
  <si>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</si>
  <si>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</si>
  <si>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</si>
  <si>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</si>
  <si>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</si>
  <si>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</si>
  <si>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</si>
  <si>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</si>
  <si>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</si>
  <si>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</si>
  <si>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</si>
  <si>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</si>
  <si>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</si>
  <si>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</si>
  <si>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</si>
  <si>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</si>
  <si>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</si>
  <si>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</si>
  <si>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</si>
  <si>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</si>
  <si>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</si>
  <si>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</si>
  <si>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</si>
  <si>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</si>
  <si>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</si>
  <si>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</si>
  <si>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</si>
  <si>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</si>
  <si>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</si>
  <si>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</si>
  <si>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</si>
  <si>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</si>
  <si>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</si>
  <si>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</si>
  <si>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</si>
  <si>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</si>
  <si>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</si>
  <si>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</si>
  <si>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</si>
  <si>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</si>
  <si>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</si>
  <si>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</si>
  <si>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</si>
  <si>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</si>
  <si>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</si>
  <si>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</si>
  <si>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</si>
  <si>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</si>
  <si>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</si>
  <si>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</si>
  <si>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</si>
  <si>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</si>
  <si>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</si>
  <si>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</si>
  <si>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</si>
  <si>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</si>
  <si>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</si>
  <si>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</si>
  <si>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</si>
  <si>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</si>
  <si>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</si>
  <si>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</si>
  <si>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</si>
  <si>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</si>
  <si>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</si>
  <si>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</si>
  <si>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</si>
  <si>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</si>
  <si>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</si>
  <si>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</si>
  <si>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</si>
  <si>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</si>
  <si>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</si>
  <si>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</si>
  <si>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</si>
  <si>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</si>
  <si>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</si>
  <si>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</si>
  <si>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</si>
  <si>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</si>
  <si>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</si>
  <si>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</si>
  <si>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</si>
  <si>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</si>
  <si>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</si>
  <si>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</si>
  <si>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</si>
  <si>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</si>
  <si>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</si>
  <si>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</si>
  <si>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</si>
  <si>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</si>
  <si>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</si>
  <si>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</si>
  <si>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</si>
  <si>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</si>
  <si>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</si>
  <si>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</si>
  <si>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</si>
  <si>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</si>
  <si>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</si>
  <si>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</si>
  <si>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</si>
  <si>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</si>
  <si>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</si>
  <si>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</si>
  <si>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</si>
  <si>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</si>
  <si>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</si>
  <si>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</si>
  <si>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</si>
  <si>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</si>
  <si>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</si>
  <si>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</si>
  <si>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</si>
  <si>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</si>
  <si>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</si>
  <si>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</si>
  <si>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</si>
  <si>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</si>
  <si>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</si>
  <si>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</si>
  <si>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</si>
  <si>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</si>
  <si>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</si>
  <si>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</si>
  <si>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</si>
  <si>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</si>
  <si>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</si>
  <si>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</si>
  <si>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</si>
  <si>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</si>
  <si>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</si>
  <si>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</si>
  <si>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</si>
  <si>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</si>
  <si>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</si>
  <si>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</si>
  <si>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</si>
  <si>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</si>
  <si>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</si>
  <si>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</si>
  <si>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</si>
  <si>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</si>
  <si>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</si>
  <si>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</si>
  <si>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</si>
  <si>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</si>
  <si>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</si>
  <si>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</si>
  <si>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</si>
  <si>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</si>
  <si>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</si>
  <si>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</si>
  <si>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</si>
  <si>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</si>
  <si>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</si>
  <si>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</si>
  <si>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</si>
  <si>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</si>
  <si>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</si>
  <si>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</si>
  <si>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</si>
  <si>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</si>
  <si>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</si>
  <si>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</si>
  <si>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</si>
  <si>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</si>
  <si>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</si>
  <si>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</si>
  <si>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</si>
  <si>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</si>
  <si>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</si>
  <si>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</si>
  <si>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</si>
  <si>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</si>
  <si>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</si>
  <si>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</si>
  <si>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</si>
  <si>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</si>
  <si>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</si>
  <si>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</si>
  <si>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</si>
  <si>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</si>
  <si>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</si>
  <si>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</si>
  <si>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</si>
  <si>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</si>
  <si>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</si>
  <si>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</si>
  <si>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</si>
  <si>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</si>
  <si>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</si>
  <si>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</si>
  <si>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</si>
  <si>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</si>
  <si>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</si>
  <si>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</si>
  <si>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</si>
  <si>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</si>
  <si>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</si>
  <si>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</si>
  <si>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</si>
  <si>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</si>
  <si>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</si>
  <si>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</si>
  <si>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</si>
  <si>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</si>
  <si>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</si>
  <si>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</si>
  <si>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</si>
  <si>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</si>
  <si>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</si>
  <si>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</si>
  <si>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</si>
  <si>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</si>
  <si>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</si>
  <si>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</si>
  <si>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</si>
  <si>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</si>
  <si>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</si>
  <si>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</si>
  <si>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</si>
  <si>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</si>
  <si>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</si>
  <si>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</si>
  <si>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</si>
  <si>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</si>
  <si>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</si>
  <si>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</si>
  <si>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</si>
  <si>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</si>
  <si>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</si>
  <si>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</si>
  <si>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</si>
  <si>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</si>
  <si>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</si>
  <si>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</si>
  <si>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</si>
  <si>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</si>
  <si>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</si>
  <si>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</si>
  <si>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</si>
  <si>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</si>
  <si>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</si>
  <si>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</si>
  <si>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</si>
  <si>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</si>
  <si>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</si>
  <si>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</si>
  <si>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</si>
  <si>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</si>
  <si>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</si>
  <si>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</si>
  <si>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</si>
  <si>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</si>
  <si>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</si>
  <si>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</si>
  <si>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</si>
  <si>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</si>
  <si>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</si>
  <si>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</si>
  <si>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</si>
  <si>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</si>
  <si>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</si>
  <si>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</si>
  <si>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</si>
  <si>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</si>
  <si>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</si>
  <si>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</si>
  <si>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</si>
  <si>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</si>
  <si>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</si>
  <si>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</si>
  <si>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</si>
  <si>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</si>
  <si>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</si>
  <si>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</si>
  <si>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</si>
  <si>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</si>
  <si>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</si>
  <si>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</si>
  <si>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</si>
  <si>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</si>
  <si>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</si>
  <si>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</si>
  <si>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</si>
  <si>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</si>
  <si>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</si>
  <si>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</si>
  <si>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</si>
  <si>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</si>
  <si>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</si>
  <si>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</si>
  <si>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</si>
  <si>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</si>
  <si>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</si>
  <si>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</si>
  <si>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</si>
  <si>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</si>
  <si>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</si>
  <si>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</si>
  <si>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</si>
  <si>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</si>
  <si>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</si>
  <si>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</si>
  <si>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</si>
  <si>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</si>
  <si>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</si>
  <si>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</si>
  <si>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</si>
  <si>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</si>
  <si>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</si>
  <si>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</si>
  <si>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</si>
  <si>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</si>
  <si>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</si>
  <si>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</si>
  <si>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</si>
  <si>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</si>
  <si>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</si>
  <si>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</si>
  <si>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</si>
  <si>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</si>
  <si>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</si>
  <si>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</si>
  <si>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</si>
  <si>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</si>
  <si>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</si>
  <si>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</si>
  <si>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</si>
  <si>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</si>
  <si>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</si>
  <si>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</si>
  <si>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</si>
  <si>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</si>
  <si>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</si>
  <si>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</si>
  <si>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</si>
  <si>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</si>
  <si>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</si>
  <si>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</si>
  <si>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</si>
  <si>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</si>
  <si>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</si>
  <si>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</si>
  <si>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</si>
  <si>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</si>
  <si>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</si>
  <si>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</si>
  <si>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</si>
  <si>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</si>
  <si>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</si>
  <si>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</si>
  <si>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</si>
  <si>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</si>
  <si>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</si>
  <si>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</si>
  <si>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</si>
  <si>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</si>
  <si>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</si>
  <si>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</si>
  <si>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</si>
  <si>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</si>
  <si>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</si>
  <si>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</si>
  <si>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</si>
  <si>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</si>
  <si>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</si>
  <si>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</si>
  <si>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</si>
  <si>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</si>
  <si>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</si>
  <si>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</si>
  <si>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</si>
  <si>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</si>
  <si>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</si>
  <si>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</si>
  <si>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</si>
  <si>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</si>
  <si>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</si>
  <si>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</si>
  <si>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</si>
  <si>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</si>
  <si>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</si>
  <si>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</si>
  <si>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</si>
  <si>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</si>
  <si>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</si>
  <si>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</si>
  <si>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</si>
  <si>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</si>
  <si>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</si>
  <si>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</si>
  <si>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</si>
  <si>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</si>
  <si>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</si>
  <si>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</si>
  <si>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</si>
  <si>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</si>
  <si>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</si>
  <si>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</si>
  <si>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</si>
  <si>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</si>
  <si>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</si>
  <si>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</si>
  <si>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</si>
  <si>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</si>
  <si>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</si>
  <si>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</si>
  <si>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</si>
  <si>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</si>
  <si>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</si>
  <si>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</si>
  <si>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</si>
  <si>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</si>
  <si>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</si>
  <si>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</si>
  <si>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</si>
  <si>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</si>
  <si>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</si>
  <si>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</si>
  <si>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</si>
  <si>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</si>
  <si>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</si>
  <si>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</si>
  <si>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</si>
  <si>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</si>
  <si>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</si>
  <si>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</si>
  <si>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</si>
  <si>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</si>
  <si>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</si>
  <si>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</si>
  <si>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</si>
  <si>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</si>
  <si>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</si>
  <si>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</si>
  <si>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</si>
  <si>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</si>
  <si>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</si>
  <si>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</si>
  <si>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</si>
  <si>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</si>
  <si>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</si>
  <si>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</si>
  <si>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</si>
  <si>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</si>
  <si>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</si>
  <si>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</si>
  <si>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</si>
  <si>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</si>
  <si>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</si>
  <si>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</si>
  <si>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</si>
  <si>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</si>
  <si>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</si>
  <si>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</si>
  <si>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</si>
  <si>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</si>
  <si>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</si>
  <si>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</si>
  <si>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</si>
  <si>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</si>
  <si>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</si>
  <si>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</si>
  <si>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</si>
  <si>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</si>
  <si>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</si>
  <si>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</si>
  <si>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</si>
  <si>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</si>
  <si>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</si>
  <si>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</si>
  <si>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</si>
  <si>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</si>
  <si>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</si>
  <si>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</si>
  <si>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</si>
  <si>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</si>
  <si>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</si>
  <si>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</si>
  <si>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</si>
  <si>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</si>
  <si>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</si>
  <si>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</si>
  <si>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</si>
  <si>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</si>
  <si>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</si>
  <si>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</si>
  <si>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</si>
  <si>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</si>
  <si>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</si>
  <si>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</si>
  <si>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</si>
  <si>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</si>
  <si>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</si>
  <si>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</si>
  <si>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</si>
  <si>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</si>
  <si>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</si>
  <si>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</si>
  <si>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</si>
  <si>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</si>
  <si>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</si>
  <si>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</si>
  <si>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</si>
  <si>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</si>
  <si>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</si>
  <si>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</si>
  <si>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</si>
  <si>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</si>
  <si>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</si>
  <si>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</si>
  <si>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</si>
  <si>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</si>
  <si>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</si>
  <si>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</si>
  <si>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</si>
  <si>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</si>
  <si>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</si>
  <si>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</si>
  <si>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</si>
  <si>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</si>
  <si>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</si>
  <si>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</si>
  <si>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</si>
  <si>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</si>
  <si>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</si>
  <si>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</si>
  <si>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</si>
  <si>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</si>
  <si>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</si>
  <si>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</si>
  <si>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</si>
  <si>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</si>
  <si>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</si>
  <si>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</si>
  <si>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</si>
  <si>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</si>
  <si>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</si>
  <si>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</si>
  <si>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</si>
  <si>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</si>
  <si>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</si>
  <si>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</si>
  <si>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</si>
  <si>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</si>
  <si>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</si>
  <si>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</si>
  <si>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</si>
  <si>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</si>
  <si>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</si>
  <si>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</si>
  <si>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</si>
  <si>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</si>
  <si>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</si>
  <si>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</si>
  <si>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</si>
  <si>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</si>
  <si>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</si>
  <si>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</si>
  <si>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</si>
  <si>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</si>
  <si>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</si>
  <si>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</si>
  <si>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</si>
  <si>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</si>
  <si>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</si>
  <si>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</si>
  <si>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</si>
  <si>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</si>
  <si>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</si>
  <si>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</si>
  <si>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</si>
  <si>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</si>
  <si>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</si>
  <si>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</si>
  <si>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</si>
  <si>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</si>
  <si>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</si>
  <si>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</si>
  <si>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</si>
  <si>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</si>
  <si>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</si>
  <si>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</si>
  <si>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</si>
  <si>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</si>
  <si>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</si>
  <si>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</si>
  <si>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</si>
  <si>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</si>
  <si>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</si>
  <si>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</si>
  <si>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</si>
  <si>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</si>
  <si>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</si>
  <si>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</si>
  <si>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</si>
  <si>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</si>
  <si>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</si>
  <si>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</si>
  <si>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</si>
  <si>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</si>
  <si>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</si>
  <si>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</si>
  <si>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</si>
  <si>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</si>
  <si>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</si>
  <si>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</si>
  <si>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</si>
  <si>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</si>
  <si>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</si>
  <si>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</si>
  <si>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</si>
  <si>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</si>
  <si>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</si>
  <si>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</si>
  <si>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</si>
  <si>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</si>
  <si>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</si>
  <si>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</si>
  <si>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</si>
  <si>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</si>
  <si>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</si>
  <si>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</si>
  <si>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</si>
  <si>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</si>
  <si>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</si>
  <si>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</si>
  <si>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</si>
  <si>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</si>
  <si>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</si>
  <si>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</si>
  <si>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</si>
  <si>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</si>
  <si>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</si>
  <si>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</si>
  <si>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</si>
  <si>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</si>
  <si>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</si>
  <si>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</si>
  <si>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</si>
  <si>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</si>
  <si>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</si>
  <si>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</si>
  <si>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</si>
  <si>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</si>
  <si>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</si>
  <si>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</si>
  <si>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</si>
  <si>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</si>
  <si>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</si>
  <si>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</si>
  <si>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</si>
  <si>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</si>
  <si>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</si>
  <si>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</si>
  <si>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</si>
  <si>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</si>
  <si>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</si>
  <si>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</si>
  <si>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</si>
  <si>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</si>
  <si>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</si>
  <si>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</si>
  <si>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</si>
  <si>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</si>
  <si>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</si>
  <si>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</si>
  <si>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</si>
  <si>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</si>
  <si>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</si>
  <si>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</si>
  <si>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</si>
  <si>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</si>
  <si>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</si>
  <si>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</si>
  <si>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</si>
  <si>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</si>
  <si>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</si>
  <si>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</si>
  <si>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</si>
  <si>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</si>
  <si>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</si>
  <si>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</si>
  <si>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</si>
  <si>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</si>
  <si>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</si>
  <si>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</si>
  <si>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</si>
  <si>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</si>
  <si>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</si>
  <si>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</si>
  <si>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</si>
  <si>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</si>
  <si>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</si>
  <si>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</si>
  <si>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</si>
  <si>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</si>
  <si>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</si>
  <si>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</si>
  <si>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</si>
  <si>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</si>
  <si>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</si>
  <si>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</si>
  <si>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</si>
  <si>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</si>
  <si>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</si>
  <si>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</si>
  <si>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</si>
  <si>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</si>
  <si>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</si>
  <si>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</si>
  <si>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</si>
  <si>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</si>
  <si>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</si>
  <si>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</si>
  <si>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</si>
  <si>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</si>
  <si>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</si>
  <si>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</si>
  <si>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</si>
  <si>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</si>
  <si>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</si>
  <si>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</si>
  <si>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</si>
  <si>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</si>
  <si>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</si>
  <si>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</si>
  <si>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</si>
  <si>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</si>
  <si>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</si>
  <si>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</si>
  <si>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</si>
  <si>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</si>
  <si>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</si>
  <si>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</si>
  <si>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</si>
  <si>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</si>
  <si>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</si>
  <si>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</si>
  <si>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</si>
  <si>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</si>
  <si>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</si>
  <si>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</si>
  <si>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</si>
  <si>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</si>
  <si>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</si>
  <si>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</si>
  <si>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</si>
  <si>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</si>
  <si>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</si>
  <si>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</si>
  <si>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</si>
  <si>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</si>
  <si>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</si>
  <si>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</si>
  <si>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</si>
  <si>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</si>
  <si>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</si>
  <si>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</si>
  <si>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</si>
  <si>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</si>
  <si>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</si>
  <si>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</si>
  <si>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</si>
  <si>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</si>
  <si>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</si>
  <si>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</si>
  <si>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</si>
  <si>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</si>
  <si>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</si>
  <si>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</si>
  <si>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</si>
  <si>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</si>
  <si>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</si>
  <si>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</si>
  <si>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</si>
  <si>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</si>
  <si>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</si>
  <si>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</si>
  <si>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</si>
  <si>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</si>
  <si>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</si>
  <si>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</si>
  <si>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</si>
  <si>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</si>
  <si>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</si>
  <si>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</si>
  <si>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</si>
  <si>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</si>
  <si>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</si>
  <si>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</si>
  <si>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</si>
  <si>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</si>
  <si>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</si>
  <si>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</si>
  <si>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</si>
  <si>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</si>
  <si>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</si>
  <si>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</si>
  <si>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</si>
  <si>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</si>
  <si>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</si>
  <si>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</si>
  <si>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</si>
  <si>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</si>
  <si>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</si>
  <si>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</si>
  <si>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</si>
  <si>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</si>
  <si>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</si>
  <si>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</si>
  <si>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</si>
  <si>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</si>
  <si>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</si>
  <si>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</si>
  <si>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</si>
  <si>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</si>
  <si>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</si>
  <si>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</si>
  <si>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</si>
  <si>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</si>
  <si>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</si>
  <si>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</si>
  <si>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</si>
  <si>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</si>
  <si>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</si>
  <si>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</si>
  <si>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</si>
  <si>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</si>
  <si>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</si>
  <si>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</si>
  <si>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</si>
  <si>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</si>
  <si>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</si>
  <si>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</si>
  <si>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</si>
  <si>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</si>
  <si>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</si>
  <si>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</si>
  <si>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</si>
  <si>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</si>
  <si>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</si>
  <si>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</si>
  <si>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</si>
  <si>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</si>
  <si>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</si>
  <si>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</si>
  <si>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</si>
  <si>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</si>
  <si>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</si>
  <si>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</si>
  <si>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</si>
  <si>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</si>
  <si>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</si>
  <si>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</si>
  <si>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</si>
  <si>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</si>
  <si>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</si>
  <si>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</si>
  <si>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</si>
  <si>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</si>
  <si>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</si>
  <si>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</si>
  <si>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</si>
  <si>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</si>
  <si>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</si>
  <si>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</si>
  <si>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</si>
  <si>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</si>
  <si>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</si>
  <si>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</si>
  <si>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</si>
  <si>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</si>
  <si>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</si>
  <si>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</si>
  <si>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</si>
  <si>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</si>
  <si>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</si>
  <si>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</si>
  <si>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</si>
  <si>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</si>
  <si>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</si>
  <si>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</si>
  <si>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</si>
  <si>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</si>
  <si>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</si>
  <si>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</si>
  <si>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</si>
  <si>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</si>
  <si>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</si>
  <si>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</si>
  <si>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</si>
  <si>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</si>
  <si>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</si>
  <si>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</si>
  <si>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</si>
  <si>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</si>
  <si>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</si>
  <si>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</si>
  <si>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</si>
  <si>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</si>
  <si>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</si>
  <si>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</si>
  <si>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</si>
  <si>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</si>
  <si>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</si>
  <si>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</si>
  <si>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</si>
  <si>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</si>
  <si>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</si>
  <si>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</si>
  <si>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</si>
  <si>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</si>
  <si>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</si>
  <si>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</si>
  <si>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</si>
  <si>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</si>
  <si>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</si>
  <si>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</si>
  <si>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</si>
  <si>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</si>
  <si>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</si>
  <si>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</si>
  <si>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</si>
  <si>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</si>
  <si>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</si>
  <si>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</si>
  <si>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</si>
  <si>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</si>
  <si>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</si>
  <si>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</si>
  <si>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</si>
  <si>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</si>
  <si>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</si>
  <si>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</si>
  <si>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</si>
  <si>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</si>
  <si>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</si>
  <si>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</si>
  <si>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</si>
  <si>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</si>
  <si>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</si>
  <si>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</si>
  <si>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</si>
  <si>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</si>
  <si>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</si>
  <si>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</si>
  <si>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</si>
  <si>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</si>
  <si>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</si>
  <si>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</si>
  <si>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</si>
  <si>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</si>
  <si>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</si>
  <si>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</si>
  <si>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</si>
  <si>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</si>
  <si>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</si>
  <si>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</si>
  <si>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</si>
  <si>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</si>
  <si>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</si>
  <si>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</si>
  <si>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</si>
  <si>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</si>
  <si>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</si>
  <si>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</si>
  <si>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</si>
  <si>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</si>
  <si>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</si>
  <si>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</si>
  <si>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</si>
  <si>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</si>
  <si>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</si>
  <si>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</si>
  <si>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</si>
  <si>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</si>
  <si>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</si>
  <si>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</si>
  <si>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</si>
  <si>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</si>
  <si>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</si>
  <si>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</si>
  <si>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</si>
  <si>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</si>
  <si>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</si>
  <si>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</si>
  <si>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</si>
  <si>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</si>
  <si>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</si>
  <si>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</si>
  <si>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</si>
  <si>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</si>
  <si>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</si>
  <si>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</si>
  <si>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</si>
  <si>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</si>
  <si>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</si>
  <si>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</si>
  <si>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</si>
  <si>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</si>
  <si>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</si>
  <si>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</si>
  <si>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</si>
  <si>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</si>
  <si>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</si>
  <si>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</si>
  <si>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</si>
  <si>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</si>
  <si>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</si>
  <si>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</si>
  <si>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</si>
  <si>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</si>
  <si>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</si>
  <si>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</si>
  <si>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</si>
  <si>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</si>
  <si>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</si>
  <si>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</si>
  <si>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</si>
  <si>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</si>
  <si>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</si>
  <si>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</si>
  <si>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</si>
  <si>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</si>
  <si>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</si>
  <si>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</si>
  <si>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</si>
  <si>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</si>
  <si>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</si>
  <si>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</si>
  <si>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</si>
  <si>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</si>
  <si>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</si>
  <si>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</si>
  <si>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</si>
  <si>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</si>
  <si>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</si>
  <si>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</si>
  <si>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</si>
  <si>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</si>
  <si>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</si>
  <si>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</si>
  <si>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</si>
  <si>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</si>
  <si>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</si>
  <si>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</si>
  <si>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</si>
  <si>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</si>
  <si>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</si>
  <si>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</si>
  <si>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</si>
  <si>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</si>
  <si>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</si>
  <si>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</si>
  <si>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</si>
  <si>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</si>
  <si>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</si>
  <si>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</si>
  <si>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</si>
  <si>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</si>
  <si>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</si>
  <si>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</si>
  <si>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</si>
  <si>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</si>
  <si>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</si>
  <si>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</si>
  <si>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</si>
  <si>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</si>
  <si>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</si>
  <si>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</si>
  <si>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</si>
  <si>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</si>
  <si>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</si>
  <si>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</si>
  <si>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</si>
  <si>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</si>
  <si>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</si>
  <si>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</si>
  <si>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</si>
  <si>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</si>
  <si>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</si>
  <si>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</si>
  <si>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</si>
  <si>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</si>
  <si>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</si>
  <si>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</si>
  <si>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</si>
  <si>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</si>
  <si>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</si>
  <si>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</si>
  <si>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</si>
  <si>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</si>
  <si>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</si>
  <si>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</si>
  <si>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</si>
  <si>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</si>
  <si>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</si>
  <si>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</si>
  <si>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</si>
  <si>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</si>
  <si>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</si>
  <si>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</si>
  <si>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</si>
  <si>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</si>
  <si>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</si>
  <si>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</si>
  <si>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</si>
  <si>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</si>
  <si>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</si>
  <si>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</si>
  <si>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</si>
  <si>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</si>
  <si>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</si>
  <si>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</si>
  <si>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</si>
  <si>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</si>
  <si>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</si>
  <si>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</si>
  <si>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</si>
  <si>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</si>
  <si>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</si>
  <si>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</si>
  <si>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</si>
  <si>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</si>
  <si>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</si>
  <si>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</si>
  <si>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</si>
  <si>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</si>
  <si>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</si>
  <si>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</si>
  <si>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</si>
  <si>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</si>
  <si>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</si>
  <si>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</si>
  <si>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</si>
  <si>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</si>
  <si>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</si>
  <si>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</si>
  <si>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</si>
  <si>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</si>
  <si>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</si>
  <si>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</si>
  <si>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</si>
  <si>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</si>
  <si>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</si>
  <si>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</si>
  <si>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</si>
  <si>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</si>
  <si>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</si>
  <si>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</si>
  <si>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</si>
  <si>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</si>
  <si>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</si>
  <si>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</si>
  <si>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</si>
  <si>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</si>
  <si>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</si>
  <si>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</si>
  <si>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</si>
  <si>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</si>
  <si>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</si>
  <si>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</si>
  <si>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</si>
  <si>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</si>
  <si>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</si>
  <si>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</si>
  <si>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</si>
  <si>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</si>
  <si>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</si>
  <si>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</si>
  <si>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</si>
  <si>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</si>
  <si>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</si>
  <si>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</si>
  <si>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</si>
  <si>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</si>
  <si>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</si>
  <si>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</si>
  <si>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</si>
  <si>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</si>
  <si>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</si>
  <si>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</si>
  <si>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</si>
  <si>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</si>
  <si>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</si>
  <si>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</si>
  <si>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</si>
  <si>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</si>
  <si>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</si>
  <si>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</si>
  <si>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</si>
  <si>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</si>
  <si>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</si>
  <si>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</si>
  <si>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</si>
  <si>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</si>
  <si>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</si>
  <si>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</si>
  <si>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</si>
  <si>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</si>
  <si>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</si>
  <si>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</si>
  <si>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</si>
  <si>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</si>
  <si>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</si>
  <si>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</si>
  <si>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</si>
  <si>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</si>
  <si>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</si>
  <si>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</si>
  <si>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</si>
  <si>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</si>
  <si>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</si>
  <si>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</si>
  <si>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</si>
  <si>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</si>
  <si>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</si>
  <si>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</si>
  <si>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</si>
  <si>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</si>
  <si>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</si>
  <si>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</si>
  <si>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</si>
  <si>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</si>
  <si>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</si>
  <si>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</si>
  <si>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</si>
  <si>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</si>
  <si>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</si>
  <si>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</si>
  <si>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</si>
  <si>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</si>
  <si>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</si>
  <si>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</si>
  <si>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</si>
  <si>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</si>
  <si>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</si>
  <si>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</si>
  <si>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</si>
  <si>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</si>
  <si>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</si>
  <si>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</si>
  <si>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</si>
  <si>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</si>
  <si>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</si>
  <si>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</si>
  <si>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</si>
  <si>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</si>
  <si>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</si>
  <si>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</si>
  <si>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</si>
  <si>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</si>
  <si>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</si>
  <si>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</si>
  <si>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</si>
  <si>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</si>
  <si>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</si>
  <si>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</si>
  <si>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</si>
  <si>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</si>
  <si>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</si>
  <si>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</si>
  <si>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</si>
  <si>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</si>
  <si>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</si>
  <si>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</si>
  <si>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</si>
  <si>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</si>
  <si>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</si>
  <si>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</si>
  <si>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</si>
  <si>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</si>
  <si>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</si>
  <si>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</si>
  <si>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</si>
  <si>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</si>
  <si>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</si>
  <si>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</si>
  <si>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</si>
  <si>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</si>
  <si>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</si>
  <si>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</si>
  <si>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</si>
  <si>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</si>
  <si>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</si>
  <si>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</si>
  <si>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</si>
  <si>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</si>
  <si>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</si>
  <si>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</si>
  <si>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</si>
  <si>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</si>
  <si>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</si>
  <si>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</si>
  <si>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</si>
  <si>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</si>
  <si>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</si>
  <si>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</si>
  <si>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</si>
  <si>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</si>
  <si>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</si>
  <si>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</si>
  <si>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</si>
  <si>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</si>
  <si>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</si>
  <si>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</si>
  <si>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</si>
  <si>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</si>
  <si>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</si>
  <si>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</si>
  <si>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</si>
  <si>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</si>
  <si>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</si>
  <si>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</si>
  <si>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</si>
  <si>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</si>
  <si>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</si>
  <si>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</si>
  <si>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</si>
  <si>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</si>
  <si>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</si>
  <si>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</si>
  <si>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</si>
  <si>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</si>
  <si>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</si>
  <si>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</si>
  <si>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</si>
  <si>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</si>
  <si>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</si>
  <si>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</si>
  <si>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</si>
  <si>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</si>
  <si>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</si>
  <si>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</si>
  <si>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</si>
  <si>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</si>
  <si>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</si>
  <si>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</si>
  <si>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</si>
  <si>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</si>
  <si>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</si>
  <si>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</si>
  <si>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</si>
  <si>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</si>
  <si>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</si>
  <si>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</si>
  <si>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</si>
  <si>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</si>
  <si>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</si>
  <si>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</si>
  <si>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</si>
  <si>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</si>
  <si>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</si>
  <si>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</si>
  <si>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</si>
  <si>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</si>
  <si>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</si>
  <si>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</si>
  <si>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</si>
  <si>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</si>
  <si>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</si>
  <si>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</si>
  <si>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</si>
  <si>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</si>
  <si>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</si>
  <si>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</si>
  <si>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</si>
  <si>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</si>
  <si>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</si>
  <si>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</si>
  <si>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</si>
  <si>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</si>
  <si>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</si>
  <si>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</si>
  <si>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</si>
  <si>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</si>
  <si>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</si>
  <si>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</si>
  <si>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</si>
  <si>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</si>
  <si>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</si>
  <si>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</si>
  <si>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</si>
  <si>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</si>
  <si>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</si>
  <si>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</si>
  <si>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</si>
  <si>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</si>
  <si>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</si>
  <si>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</si>
  <si>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</si>
  <si>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</si>
  <si>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</si>
  <si>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</si>
  <si>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</si>
  <si>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</si>
  <si>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</si>
  <si>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</si>
  <si>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</si>
  <si>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</si>
  <si>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</si>
  <si>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</si>
  <si>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</si>
  <si>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</si>
  <si>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</si>
  <si>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</si>
  <si>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</si>
  <si>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</si>
  <si>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</si>
  <si>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</si>
  <si>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</si>
  <si>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</si>
  <si>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</si>
  <si>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</si>
  <si>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</si>
  <si>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</si>
  <si>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</si>
  <si>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</si>
  <si>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</si>
  <si>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</si>
  <si>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</si>
  <si>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</si>
  <si>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</si>
  <si>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</si>
  <si>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</si>
  <si>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</si>
  <si>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</si>
  <si>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</si>
  <si>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</si>
  <si>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</si>
  <si>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</si>
  <si>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</si>
  <si>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</si>
  <si>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</si>
  <si>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</si>
  <si>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</si>
  <si>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</si>
  <si>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</si>
  <si>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</si>
  <si>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</si>
  <si>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</si>
  <si>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</si>
  <si>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</si>
  <si>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</si>
  <si>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</si>
  <si>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</si>
  <si>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</si>
  <si>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</si>
  <si>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</si>
  <si>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</si>
  <si>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</si>
  <si>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</si>
  <si>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</si>
  <si>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</si>
  <si>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</si>
  <si>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</si>
  <si>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</si>
  <si>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</si>
  <si>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</si>
  <si>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</si>
  <si>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</si>
  <si>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</si>
  <si>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</si>
  <si>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</si>
  <si>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</si>
  <si>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</si>
  <si>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</si>
  <si>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</si>
  <si>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</si>
  <si>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</si>
  <si>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</si>
  <si>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</si>
  <si>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</si>
  <si>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</si>
  <si>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</si>
  <si>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</si>
  <si>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</si>
  <si>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</si>
  <si>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</si>
  <si>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</si>
  <si>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</si>
  <si>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</si>
  <si>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</si>
  <si>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</si>
  <si>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</si>
  <si>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</si>
  <si>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</si>
  <si>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</si>
  <si>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</si>
  <si>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</si>
  <si>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</si>
  <si>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</si>
  <si>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</si>
  <si>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</si>
  <si>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</si>
  <si>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</si>
  <si>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</si>
  <si>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</si>
  <si>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</si>
  <si>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</si>
  <si>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</si>
  <si>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</si>
  <si>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</si>
  <si>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</si>
  <si>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</si>
  <si>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</si>
  <si>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</si>
  <si>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</si>
  <si>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</si>
  <si>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</si>
  <si>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</si>
  <si>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</si>
  <si>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</si>
  <si>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</si>
  <si>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</si>
  <si>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</si>
  <si>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</si>
  <si>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</si>
  <si>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</si>
  <si>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</si>
  <si>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</si>
  <si>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</si>
  <si>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</si>
  <si>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</si>
  <si>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</si>
  <si>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</si>
  <si>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</si>
  <si>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</si>
  <si>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</si>
  <si>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</si>
  <si>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</si>
  <si>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</si>
  <si>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</si>
  <si>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</si>
  <si>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</si>
  <si>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</si>
  <si>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</si>
  <si>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</si>
  <si>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</si>
  <si>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</si>
  <si>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</si>
  <si>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</si>
  <si>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</si>
  <si>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</si>
  <si>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</si>
  <si>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</si>
  <si>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</si>
  <si>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</si>
  <si>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</si>
  <si>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</si>
  <si>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</si>
  <si>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</si>
  <si>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</si>
  <si>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</si>
  <si>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</si>
  <si>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</si>
  <si>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</si>
  <si>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</si>
  <si>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</si>
  <si>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</si>
  <si>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</si>
  <si>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</si>
  <si>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</si>
  <si>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</si>
  <si>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</si>
  <si>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</si>
  <si>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</si>
  <si>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</si>
  <si>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</si>
  <si>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</si>
  <si>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</si>
  <si>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</si>
  <si>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</si>
  <si>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</si>
  <si>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</si>
  <si>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</si>
  <si>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</si>
  <si>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</si>
  <si>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</si>
  <si>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</si>
  <si>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</si>
  <si>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</si>
  <si>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</si>
  <si>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</si>
  <si>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</si>
  <si>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</si>
  <si>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</si>
  <si>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</si>
  <si>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</si>
  <si>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</si>
  <si>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</si>
  <si>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</si>
  <si>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</si>
  <si>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</si>
  <si>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</si>
  <si>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</si>
  <si>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</si>
  <si>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</si>
  <si>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</si>
  <si>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</si>
  <si>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</si>
  <si>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</si>
  <si>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</si>
  <si>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</si>
  <si>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</si>
  <si>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</si>
  <si>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</si>
  <si>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</si>
  <si>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</si>
  <si>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</si>
  <si>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</si>
  <si>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</si>
  <si>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</si>
  <si>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</si>
  <si>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</si>
  <si>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</si>
  <si>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</si>
  <si>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</si>
  <si>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</si>
  <si>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</si>
  <si>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</si>
  <si>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</si>
  <si>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</si>
  <si>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</si>
  <si>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</si>
  <si>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</si>
  <si>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</si>
  <si>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</si>
  <si>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</si>
  <si>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</si>
  <si>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</si>
  <si>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</si>
  <si>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</si>
  <si>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</si>
  <si>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</si>
  <si>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</si>
  <si>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</si>
  <si>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</si>
  <si>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</si>
  <si>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</si>
  <si>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</si>
  <si>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</si>
  <si>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</si>
  <si>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</si>
  <si>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</si>
  <si>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</si>
  <si>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</si>
  <si>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</si>
  <si>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</si>
  <si>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</si>
  <si>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</si>
  <si>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</si>
  <si>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</si>
  <si>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</si>
  <si>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</si>
  <si>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</si>
  <si>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</si>
  <si>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</si>
  <si>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</si>
  <si>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</si>
  <si>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</si>
  <si>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</si>
  <si>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</si>
  <si>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</si>
  <si>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</si>
  <si>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</si>
  <si>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</si>
  <si>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</si>
  <si>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</si>
  <si>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</si>
  <si>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</si>
  <si>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</si>
  <si>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</si>
  <si>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</si>
  <si>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</si>
  <si>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</si>
  <si>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</si>
  <si>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</si>
  <si>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</si>
  <si>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</si>
  <si>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</si>
  <si>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</si>
  <si>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</si>
  <si>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</si>
  <si>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</si>
  <si>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</si>
  <si>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</si>
  <si>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</si>
  <si>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</si>
  <si>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</si>
  <si>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</si>
  <si>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</si>
  <si>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</si>
  <si>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</si>
  <si>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</si>
  <si>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</si>
  <si>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</si>
  <si>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</si>
  <si>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</si>
  <si>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</si>
  <si>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</si>
  <si>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</si>
  <si>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</si>
  <si>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</si>
  <si>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</si>
  <si>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</si>
  <si>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</si>
  <si>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</si>
  <si>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</si>
  <si>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</si>
  <si>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</si>
  <si>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</si>
  <si>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</si>
  <si>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</si>
  <si>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</si>
  <si>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</si>
  <si>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</si>
  <si>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</si>
  <si>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</si>
  <si>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</si>
  <si>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</si>
  <si>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</si>
  <si>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</si>
  <si>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</si>
  <si>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</si>
  <si>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</si>
  <si>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</si>
  <si>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</si>
  <si>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</si>
  <si>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</si>
  <si>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</si>
  <si>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</si>
  <si>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</si>
  <si>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</si>
  <si>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</si>
  <si>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</si>
  <si>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</si>
  <si>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</si>
  <si>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</si>
  <si>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</si>
  <si>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</si>
  <si>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</si>
  <si>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</si>
  <si>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</si>
  <si>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</si>
  <si>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</si>
  <si>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</si>
  <si>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</si>
  <si>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</si>
  <si>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</si>
  <si>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</si>
  <si>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</si>
  <si>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</si>
  <si>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</si>
  <si>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</si>
  <si>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</si>
  <si>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</si>
  <si>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</si>
  <si>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</si>
  <si>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</si>
  <si>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</si>
  <si>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</si>
  <si>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</si>
  <si>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</si>
  <si>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</si>
  <si>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</si>
  <si>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</si>
  <si>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</si>
  <si>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</si>
  <si>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</si>
  <si>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</si>
  <si>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</si>
  <si>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</si>
  <si>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</si>
  <si>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</si>
  <si>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</si>
  <si>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</si>
  <si>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</si>
  <si>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</si>
  <si>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</si>
  <si>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</si>
  <si>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</si>
  <si>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</si>
  <si>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</si>
  <si>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</si>
  <si>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</si>
  <si>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</si>
  <si>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</si>
  <si>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</si>
  <si>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</si>
  <si>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</si>
  <si>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</si>
  <si>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</si>
  <si>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</si>
  <si>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</si>
  <si>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</si>
  <si>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</si>
  <si>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</si>
  <si>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</si>
  <si>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</si>
  <si>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</si>
  <si>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</si>
  <si>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</si>
  <si>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</si>
  <si>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</si>
  <si>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</si>
  <si>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</si>
  <si>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</si>
  <si>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</si>
  <si>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</si>
  <si>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</si>
  <si>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</si>
  <si>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</si>
  <si>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</si>
  <si>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</si>
  <si>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</si>
  <si>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</si>
  <si>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</si>
  <si>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</si>
  <si>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</si>
  <si>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</si>
  <si>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</si>
  <si>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</si>
  <si>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</si>
  <si>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</si>
  <si>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</si>
  <si>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</si>
  <si>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</si>
  <si>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</si>
  <si>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</si>
  <si>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</si>
  <si>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</si>
  <si>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</si>
  <si>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</si>
  <si>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</si>
  <si>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</si>
  <si>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</si>
  <si>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</si>
  <si>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</si>
  <si>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</si>
  <si>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</si>
  <si>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</si>
  <si>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</si>
  <si>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</si>
  <si>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</si>
  <si>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</si>
  <si>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</si>
  <si>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</si>
  <si>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</si>
  <si>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</si>
  <si>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</si>
  <si>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</si>
  <si>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</si>
  <si>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</si>
  <si>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</si>
  <si>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</si>
  <si>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</si>
  <si>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</si>
  <si>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</si>
  <si>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</si>
  <si>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</si>
  <si>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</si>
  <si>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</si>
  <si>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</si>
  <si>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</si>
  <si>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</si>
  <si>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</si>
  <si>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</si>
  <si>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</si>
  <si>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</si>
  <si>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</si>
  <si>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</si>
  <si>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</si>
  <si>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</si>
  <si>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</si>
  <si>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</si>
  <si>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</si>
  <si>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</si>
  <si>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</si>
  <si>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</si>
  <si>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</si>
  <si>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</si>
  <si>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</si>
  <si>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</si>
  <si>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</si>
  <si>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</si>
  <si>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</si>
  <si>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</si>
  <si>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</si>
  <si>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</si>
  <si>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</si>
  <si>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</si>
  <si>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</si>
  <si>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</si>
  <si>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</si>
  <si>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</si>
  <si>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</si>
  <si>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</si>
  <si>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</si>
  <si>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</si>
  <si>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</si>
  <si>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</si>
  <si>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</si>
  <si>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</si>
  <si>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</si>
  <si>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</si>
  <si>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</si>
  <si>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</si>
  <si>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</si>
  <si>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</si>
  <si>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</si>
  <si>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</si>
  <si>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</si>
  <si>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</si>
  <si>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</si>
  <si>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</si>
  <si>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</si>
  <si>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</si>
  <si>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</si>
  <si>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</si>
  <si>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</si>
  <si>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</si>
  <si>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</si>
  <si>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</si>
  <si>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</si>
  <si>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</si>
  <si>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</si>
  <si>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</si>
  <si>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</si>
  <si>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</si>
  <si>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</si>
  <si>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</si>
  <si>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</si>
  <si>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</si>
  <si>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</si>
  <si>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</si>
  <si>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</si>
  <si>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</si>
  <si>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</si>
  <si>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</si>
  <si>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</si>
  <si>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</si>
  <si>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</si>
  <si>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</si>
  <si>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</si>
  <si>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</si>
  <si>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</si>
  <si>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</si>
  <si>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</si>
  <si>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</si>
  <si>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</si>
  <si>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</si>
  <si>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</si>
  <si>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</si>
  <si>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</si>
  <si>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</si>
  <si>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</si>
  <si>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</si>
  <si>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</si>
  <si>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</si>
  <si>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</si>
  <si>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</si>
  <si>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</si>
  <si>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</si>
  <si>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</si>
  <si>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</si>
  <si>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</si>
  <si>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</si>
  <si>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</si>
  <si>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</si>
  <si>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</si>
  <si>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</si>
  <si>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</si>
  <si>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</si>
  <si>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</si>
  <si>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</si>
  <si>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</si>
  <si>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</si>
  <si>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</si>
  <si>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</si>
  <si>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</si>
  <si>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</si>
  <si>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</si>
  <si>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</si>
  <si>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</si>
  <si>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</si>
  <si>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</si>
  <si>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</si>
  <si>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</si>
  <si>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</si>
  <si>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</si>
  <si>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</si>
  <si>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</si>
  <si>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</si>
  <si>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</si>
  <si>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</si>
  <si>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</si>
  <si>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</si>
  <si>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</si>
  <si>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</si>
  <si>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</si>
  <si>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</si>
  <si>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</si>
  <si>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</si>
  <si>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</si>
  <si>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</si>
  <si>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</si>
  <si>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</si>
  <si>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</si>
  <si>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</si>
  <si>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</si>
  <si>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</si>
  <si>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</si>
  <si>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</si>
  <si>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</si>
  <si>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</si>
  <si>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</si>
  <si>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</si>
  <si>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</si>
  <si>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</si>
  <si>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</si>
  <si>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</si>
  <si>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</si>
  <si>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</si>
  <si>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</si>
  <si>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</si>
  <si>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</si>
  <si>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</si>
  <si>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</si>
  <si>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</si>
  <si>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</si>
  <si>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</si>
  <si>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</si>
  <si>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</si>
  <si>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</si>
  <si>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</si>
  <si>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</si>
  <si>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</si>
  <si>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</si>
  <si>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</si>
  <si>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</si>
  <si>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</si>
  <si>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</si>
  <si>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</si>
  <si>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</si>
  <si>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</si>
  <si>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</si>
  <si>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</si>
  <si>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</si>
  <si>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</si>
  <si>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</si>
  <si>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</si>
  <si>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</si>
  <si>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</si>
  <si>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</si>
  <si>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</si>
  <si>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</si>
  <si>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</si>
  <si>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</si>
  <si>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</si>
  <si>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</si>
  <si>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</si>
  <si>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</si>
  <si>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</si>
  <si>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</si>
  <si>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</si>
  <si>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</si>
  <si>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</si>
  <si>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</si>
  <si>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</si>
  <si>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</si>
  <si>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</si>
  <si>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</si>
  <si>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</si>
  <si>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</si>
  <si>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</si>
  <si>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</si>
  <si>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</si>
  <si>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</si>
  <si>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</si>
  <si>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</si>
  <si>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</si>
  <si>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</si>
  <si>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</si>
  <si>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</si>
  <si>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</si>
  <si>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</si>
  <si>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</si>
  <si>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</si>
  <si>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</si>
  <si>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</si>
  <si>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</si>
  <si>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</si>
  <si>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</si>
  <si>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</si>
  <si>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</si>
  <si>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</si>
  <si>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</si>
  <si>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</si>
  <si>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</si>
  <si>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</si>
  <si>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</si>
  <si>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</si>
  <si>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</si>
  <si>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</si>
  <si>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</si>
  <si>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</si>
  <si>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</si>
  <si>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</si>
  <si>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</si>
  <si>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</si>
  <si>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</si>
  <si>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</si>
  <si>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</si>
  <si>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</si>
  <si>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</si>
  <si>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</si>
  <si>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</si>
  <si>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</si>
  <si>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</si>
  <si>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</si>
  <si>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</si>
  <si>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</si>
  <si>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</si>
  <si>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</si>
  <si>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</si>
  <si>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</si>
  <si>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</si>
  <si>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</si>
  <si>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</si>
  <si>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</si>
  <si>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</si>
  <si>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</si>
  <si>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</si>
  <si>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</si>
  <si>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</si>
  <si>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</si>
  <si>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</si>
  <si>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</si>
  <si>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</si>
  <si>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</si>
  <si>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</si>
  <si>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</si>
  <si>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</si>
  <si>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</si>
  <si>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</si>
  <si>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</si>
  <si>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</si>
  <si>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</si>
  <si>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</si>
  <si>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</si>
  <si>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</si>
  <si>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</si>
  <si>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</si>
  <si>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</si>
  <si>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</si>
  <si>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</si>
  <si>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</si>
  <si>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</si>
  <si>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</si>
  <si>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</si>
  <si>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</si>
  <si>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</si>
  <si>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</si>
  <si>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</si>
  <si>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</si>
  <si>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</si>
  <si>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</si>
  <si>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</si>
  <si>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</si>
  <si>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</si>
  <si>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</si>
  <si>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</si>
  <si>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</si>
  <si>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</si>
  <si>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</si>
  <si>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</si>
  <si>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</si>
  <si>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</si>
  <si>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</si>
  <si>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</si>
  <si>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</si>
  <si>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</si>
  <si>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</si>
  <si>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</si>
  <si>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</si>
  <si>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</si>
  <si>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</si>
  <si>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</si>
  <si>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</si>
  <si>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</si>
  <si>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</si>
  <si>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</si>
  <si>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</si>
  <si>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</si>
  <si>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</si>
  <si>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</si>
  <si>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</si>
  <si>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</si>
  <si>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</si>
  <si>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</si>
  <si>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</si>
  <si>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</si>
  <si>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</si>
  <si>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</si>
  <si>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</si>
  <si>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</si>
  <si>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</si>
  <si>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</si>
  <si>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</si>
  <si>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</si>
  <si>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</si>
  <si>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</si>
  <si>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</si>
  <si>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</si>
  <si>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</si>
  <si>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</si>
  <si>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</si>
  <si>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</si>
  <si>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</si>
  <si>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</si>
  <si>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</si>
  <si>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</si>
  <si>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</si>
  <si>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</si>
  <si>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</si>
  <si>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</si>
  <si>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</si>
  <si>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</si>
  <si>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</si>
  <si>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</si>
  <si>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</si>
  <si>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</si>
  <si>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</si>
  <si>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</si>
  <si>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</si>
  <si>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</si>
  <si>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</si>
  <si>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</si>
  <si>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</si>
  <si>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</si>
  <si>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</si>
  <si>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</si>
  <si>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</si>
  <si>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</si>
  <si>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</si>
  <si>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</si>
  <si>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</si>
  <si>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</si>
  <si>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</si>
  <si>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</si>
  <si>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</si>
  <si>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</si>
  <si>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</si>
  <si>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</si>
  <si>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</si>
  <si>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</si>
  <si>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</si>
  <si>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</si>
  <si>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</si>
  <si>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</si>
  <si>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</si>
  <si>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</si>
  <si>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</si>
  <si>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</si>
  <si>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</si>
  <si>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</si>
  <si>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</si>
  <si>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</si>
  <si>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</si>
  <si>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</si>
  <si>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</si>
  <si>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</si>
  <si>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</si>
  <si>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</si>
  <si>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</si>
  <si>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</si>
  <si>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</si>
  <si>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</si>
  <si>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</si>
  <si>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</si>
  <si>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</si>
  <si>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</si>
  <si>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</si>
  <si>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</si>
  <si>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</si>
  <si>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</si>
  <si>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</si>
  <si>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</si>
  <si>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</si>
  <si>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</si>
  <si>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</si>
  <si>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</si>
  <si>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</si>
  <si>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</si>
  <si>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</si>
  <si>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</si>
  <si>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</si>
  <si>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</si>
  <si>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</si>
  <si>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</si>
  <si>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</si>
  <si>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</si>
  <si>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</si>
  <si>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</si>
  <si>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</si>
  <si>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</si>
  <si>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</si>
  <si>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</si>
  <si>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</si>
  <si>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</si>
  <si>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</si>
  <si>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</si>
  <si>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</si>
  <si>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</si>
  <si>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</si>
  <si>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</si>
  <si>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</si>
  <si>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</si>
  <si>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</si>
  <si>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</si>
  <si>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</si>
  <si>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</si>
  <si>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</si>
  <si>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</si>
  <si>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</si>
  <si>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</si>
  <si>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</si>
  <si>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</si>
  <si>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</si>
  <si>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</si>
  <si>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</si>
  <si>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</si>
  <si>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</si>
  <si>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</si>
  <si>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</si>
  <si>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</si>
  <si>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</si>
  <si>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</si>
  <si>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</si>
  <si>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</si>
  <si>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</si>
  <si>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</si>
  <si>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</si>
  <si>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</si>
  <si>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</si>
  <si>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</si>
  <si>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</si>
  <si>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</si>
  <si>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</si>
  <si>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</si>
  <si>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</si>
  <si>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</si>
  <si>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</si>
  <si>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</si>
  <si>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</si>
  <si>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</si>
  <si>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</si>
  <si>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</si>
  <si>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</si>
  <si>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</si>
  <si>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</si>
  <si>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</si>
  <si>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</si>
  <si>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</si>
  <si>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</si>
  <si>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</si>
  <si>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</si>
  <si>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</si>
  <si>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</si>
  <si>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</si>
  <si>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</si>
  <si>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</si>
  <si>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</si>
  <si>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</si>
  <si>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</si>
  <si>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</si>
  <si>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</si>
  <si>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</si>
  <si>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</si>
  <si>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</si>
  <si>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</si>
  <si>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</si>
  <si>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</si>
  <si>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</si>
  <si>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</si>
  <si>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</si>
  <si>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</si>
  <si>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</si>
  <si>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</si>
  <si>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</si>
  <si>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</si>
  <si>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</si>
  <si>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</si>
  <si>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</si>
  <si>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</si>
  <si>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</si>
  <si>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</si>
  <si>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</si>
  <si>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</si>
  <si>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</si>
  <si>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</si>
  <si>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</si>
  <si>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</si>
  <si>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</si>
  <si>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</si>
  <si>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</si>
  <si>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</si>
  <si>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</si>
  <si>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</si>
  <si>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</si>
  <si>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</si>
  <si>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</si>
  <si>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</si>
  <si>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</si>
  <si>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</si>
  <si>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</si>
  <si>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</si>
  <si>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</si>
  <si>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</si>
  <si>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</si>
  <si>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</si>
  <si>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</si>
  <si>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</si>
  <si>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</si>
  <si>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</si>
  <si>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</si>
  <si>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</si>
  <si>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</si>
  <si>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</si>
  <si>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</si>
  <si>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</si>
  <si>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</si>
  <si>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</si>
  <si>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</si>
  <si>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</si>
  <si>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</si>
  <si>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</si>
  <si>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</si>
  <si>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</si>
  <si>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</si>
  <si>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</si>
  <si>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</si>
  <si>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</si>
  <si>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</si>
  <si>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</si>
  <si>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</si>
  <si>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</si>
  <si>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</si>
  <si>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</si>
  <si>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</si>
  <si>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</si>
  <si>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</si>
  <si>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</si>
  <si>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</si>
  <si>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</si>
  <si>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</si>
  <si>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</si>
  <si>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</si>
  <si>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</si>
  <si>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</si>
  <si>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</si>
  <si>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</si>
  <si>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</si>
  <si>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</si>
  <si>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</si>
  <si>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</si>
  <si>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</si>
  <si>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</si>
  <si>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</si>
  <si>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</si>
  <si>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</si>
  <si>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</si>
  <si>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</si>
  <si>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</si>
  <si>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</si>
  <si>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</si>
  <si>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</si>
  <si>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</si>
  <si>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</si>
  <si>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</si>
  <si>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</si>
  <si>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</si>
  <si>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</si>
  <si>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</si>
  <si>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</si>
  <si>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</si>
  <si>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</si>
  <si>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</si>
  <si>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</si>
  <si>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</si>
  <si>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</si>
  <si>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</si>
  <si>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</si>
  <si>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</si>
  <si>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</si>
  <si>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</si>
  <si>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</si>
  <si>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</si>
  <si>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</si>
  <si>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</si>
  <si>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</si>
  <si>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</si>
  <si>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</si>
  <si>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</si>
  <si>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</si>
  <si>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</si>
  <si>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</si>
  <si>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</si>
  <si>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</si>
  <si>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</si>
  <si>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</si>
  <si>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</si>
  <si>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</si>
  <si>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</si>
  <si>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</si>
  <si>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</si>
  <si>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</si>
  <si>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</si>
  <si>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</si>
  <si>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</si>
  <si>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</si>
  <si>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</si>
  <si>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</si>
  <si>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</si>
  <si>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</si>
  <si>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</si>
  <si>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</si>
  <si>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</si>
  <si>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</si>
  <si>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</si>
  <si>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</si>
  <si>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</si>
  <si>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</si>
  <si>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</si>
  <si>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</si>
  <si>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</si>
  <si>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</si>
  <si>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</si>
  <si>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</si>
  <si>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</si>
  <si>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</si>
  <si>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</si>
  <si>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</si>
  <si>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</si>
  <si>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</si>
  <si>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</si>
  <si>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</si>
  <si>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</si>
  <si>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</si>
  <si>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</si>
  <si>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</si>
  <si>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</si>
  <si>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</si>
  <si>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</si>
  <si>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</si>
  <si>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</si>
  <si>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</si>
  <si>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</si>
  <si>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</si>
  <si>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</si>
  <si>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</si>
  <si>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</si>
  <si>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</si>
  <si>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</si>
  <si>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</si>
  <si>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</si>
  <si>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</si>
  <si>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</si>
  <si>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</si>
  <si>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</si>
  <si>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</si>
  <si>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</si>
  <si>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</si>
  <si>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</si>
  <si>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</si>
  <si>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</si>
  <si>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</si>
  <si>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</si>
  <si>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</si>
  <si>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</si>
  <si>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</si>
  <si>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</si>
  <si>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</si>
  <si>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</si>
  <si>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</si>
  <si>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</si>
  <si>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</si>
  <si>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</si>
  <si>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</si>
  <si>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</si>
  <si>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</si>
  <si>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</si>
  <si>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</si>
  <si>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</si>
  <si>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</si>
  <si>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</si>
  <si>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</si>
  <si>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</si>
  <si>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</si>
  <si>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</si>
  <si>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</si>
  <si>
    <t>Total VMT by Class</t>
  </si>
  <si>
    <t>2b</t>
  </si>
  <si>
    <t>Freight truck VMT (Class 2b-8) by fuel and market class</t>
  </si>
  <si>
    <t>AEO2023 Reference case</t>
  </si>
  <si>
    <t>Vocational</t>
  </si>
  <si>
    <t>Class 7 tractor</t>
  </si>
  <si>
    <t>Powertrain</t>
  </si>
  <si>
    <t>Class 2 pickup and van</t>
  </si>
  <si>
    <t>Class 2 vocational</t>
  </si>
  <si>
    <t>Class 3 pickup and van</t>
  </si>
  <si>
    <t>Day low</t>
  </si>
  <si>
    <t>day mid</t>
  </si>
  <si>
    <t>day high</t>
  </si>
  <si>
    <t>voc</t>
  </si>
  <si>
    <t>day low</t>
  </si>
  <si>
    <t>sleeper low</t>
  </si>
  <si>
    <t>sleeper mid</t>
  </si>
  <si>
    <t>sleeper high</t>
  </si>
  <si>
    <t>heavy-haul</t>
  </si>
  <si>
    <t>Light-Medium</t>
  </si>
  <si>
    <t>Medium-Heavy</t>
  </si>
  <si>
    <t>Heavy-heavy</t>
  </si>
  <si>
    <t>LPG</t>
  </si>
  <si>
    <t>Flex</t>
  </si>
  <si>
    <t>PHEV diesel</t>
  </si>
  <si>
    <t>PHEV gasoline</t>
  </si>
  <si>
    <t>Fuel cell</t>
  </si>
  <si>
    <t>Percentage of class 6/7 VMT from class 6</t>
  </si>
  <si>
    <t>Percentage of AEO HDV from class 7</t>
  </si>
  <si>
    <t>Percentage of AEO HDV from class 8</t>
  </si>
  <si>
    <t>Weighted Rigid truck, 6</t>
  </si>
  <si>
    <t>Weighted Rigid truck, 7</t>
  </si>
  <si>
    <t>Percentage of Rigid truck, 6-7 in freight LDV</t>
  </si>
  <si>
    <t>Percentage of Rigid truck, 6-7 in freight HDV</t>
  </si>
  <si>
    <t>Breakdown by class 6/7</t>
  </si>
  <si>
    <t>Energy Information Administration (Data on Request)</t>
  </si>
  <si>
    <t>Estimated freight vehicle miles traveled by vehicle class</t>
  </si>
  <si>
    <t>Virginia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</si>
</sst>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2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bottom/>
      <diagonal/>
    </border>
    <border>
      <left/>
      <right style="thin">
        <color indexed="64"/>
      </right>
      <top/>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93">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26" fillId="0" borderId="17" xfId="0" applyFont="1" applyBorder="1"/>
    <xf numFmtId="0" fontId="23" fillId="0" borderId="17" xfId="0" applyFont="1" applyBorder="1"/>
    <xf numFmtId="0" fontId="0" fillId="0" borderId="18" xfId="0" applyBorder="1"/>
    <xf numFmtId="0" fontId="0" fillId="0" borderId="18" xfId="0" applyBorder="1" applyAlignment="1">
      <alignment horizontal="centerContinuous"/>
    </xf>
    <xf numFmtId="0" fontId="0" fillId="0" borderId="0" xfId="0" applyAlignment="1">
      <alignment horizontal="centerContinuous"/>
    </xf>
    <xf numFmtId="0" fontId="0" fillId="0" borderId="19" xfId="0" applyBorder="1" applyAlignment="1">
      <alignment horizontal="centerContinuous"/>
    </xf>
    <xf numFmtId="0" fontId="0" fillId="0" borderId="19" xfId="0" applyBorder="1"/>
    <xf numFmtId="0" fontId="6" fillId="28" borderId="0" xfId="14" applyFill="1"/>
    <xf numFmtId="0" fontId="23" fillId="28" borderId="0" xfId="13" applyFill="1"/>
    <xf numFmtId="0" fontId="0" fillId="28" borderId="0" xfId="0" applyFill="1"/>
    <xf numFmtId="1" fontId="0" fillId="28" borderId="0" xfId="0" applyNumberFormat="1" applyFill="1"/>
    <xf numFmtId="14" fontId="0" fillId="0" borderId="0" xfId="0" applyNumberFormat="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abSelected="1" workbookViewId="0">
      <selection activeCell="D15" sqref="D15"/>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4453</v>
      </c>
      <c r="B1" t="s">
        <v>4513</v>
      </c>
      <c r="C1" s="180">
        <v>45391</v>
      </c>
    </row>
    <row r="3" spans="1:4" x14ac:dyDescent="0.25">
      <c r="A3" s="1" t="s">
        <v>13</v>
      </c>
      <c r="B3" s="2" t="s">
        <v>4433</v>
      </c>
      <c r="D3" s="2" t="s">
        <v>4434</v>
      </c>
    </row>
    <row r="4" spans="1:4" x14ac:dyDescent="0.25">
      <c r="B4" t="s">
        <v>12</v>
      </c>
      <c r="D4" t="s">
        <v>4435</v>
      </c>
    </row>
    <row r="5" spans="1:4" x14ac:dyDescent="0.25">
      <c r="B5" s="6" t="s">
        <v>2170</v>
      </c>
      <c r="D5" t="s">
        <v>4436</v>
      </c>
    </row>
    <row r="6" spans="1:4" x14ac:dyDescent="0.25">
      <c r="B6" t="s">
        <v>2171</v>
      </c>
      <c r="D6" s="6">
        <v>2022</v>
      </c>
    </row>
    <row r="7" spans="1:4" x14ac:dyDescent="0.25">
      <c r="B7" t="s">
        <v>1036</v>
      </c>
      <c r="D7" t="s">
        <v>4437</v>
      </c>
    </row>
    <row r="8" spans="1:4" x14ac:dyDescent="0.25">
      <c r="B8" t="s">
        <v>1218</v>
      </c>
    </row>
    <row r="10" spans="1:4" x14ac:dyDescent="0.25">
      <c r="B10" s="2" t="s">
        <v>4438</v>
      </c>
      <c r="D10" s="2" t="s">
        <v>4510</v>
      </c>
    </row>
    <row r="11" spans="1:4" x14ac:dyDescent="0.25">
      <c r="B11" t="s">
        <v>1073</v>
      </c>
      <c r="D11" t="s">
        <v>4511</v>
      </c>
    </row>
    <row r="12" spans="1:4" x14ac:dyDescent="0.25">
      <c r="B12" s="6">
        <v>2019</v>
      </c>
      <c r="D12" s="6">
        <v>2024</v>
      </c>
    </row>
    <row r="13" spans="1:4" x14ac:dyDescent="0.25">
      <c r="B13" t="s">
        <v>1074</v>
      </c>
      <c r="D13" t="s">
        <v>4512</v>
      </c>
    </row>
    <row r="14" spans="1:4" x14ac:dyDescent="0.25">
      <c r="B14" s="28" t="s">
        <v>1055</v>
      </c>
    </row>
    <row r="15" spans="1:4" x14ac:dyDescent="0.25">
      <c r="B15" t="s">
        <v>1075</v>
      </c>
    </row>
    <row r="17" spans="2:4" x14ac:dyDescent="0.25">
      <c r="B17" s="12" t="s">
        <v>4439</v>
      </c>
    </row>
    <row r="18" spans="2:4" x14ac:dyDescent="0.25">
      <c r="B18" t="s">
        <v>222</v>
      </c>
    </row>
    <row r="19" spans="2:4" x14ac:dyDescent="0.25">
      <c r="B19" s="6">
        <v>2020</v>
      </c>
    </row>
    <row r="20" spans="2:4" x14ac:dyDescent="0.25">
      <c r="B20" t="s">
        <v>1078</v>
      </c>
    </row>
    <row r="21" spans="2:4" x14ac:dyDescent="0.25">
      <c r="B21" s="28" t="s">
        <v>1039</v>
      </c>
    </row>
    <row r="22" spans="2:4" x14ac:dyDescent="0.25">
      <c r="B22" t="s">
        <v>1079</v>
      </c>
    </row>
    <row r="24" spans="2:4" x14ac:dyDescent="0.25">
      <c r="B24" s="2" t="s">
        <v>4440</v>
      </c>
      <c r="D24" s="2" t="s">
        <v>4441</v>
      </c>
    </row>
    <row r="25" spans="2:4" x14ac:dyDescent="0.25">
      <c r="B25" t="s">
        <v>223</v>
      </c>
      <c r="D25" t="s">
        <v>222</v>
      </c>
    </row>
    <row r="26" spans="2:4" x14ac:dyDescent="0.25">
      <c r="B26" s="6">
        <v>2021</v>
      </c>
      <c r="D26" s="6">
        <v>2020</v>
      </c>
    </row>
    <row r="27" spans="2:4" x14ac:dyDescent="0.25">
      <c r="B27" t="s">
        <v>1076</v>
      </c>
      <c r="D27" t="s">
        <v>1078</v>
      </c>
    </row>
    <row r="28" spans="2:4" x14ac:dyDescent="0.25">
      <c r="B28" s="10" t="s">
        <v>1221</v>
      </c>
      <c r="D28" s="28" t="s">
        <v>1039</v>
      </c>
    </row>
    <row r="29" spans="2:4" x14ac:dyDescent="0.25">
      <c r="B29" t="s">
        <v>1077</v>
      </c>
      <c r="D29" t="s">
        <v>1079</v>
      </c>
    </row>
    <row r="30" spans="2:4" x14ac:dyDescent="0.25">
      <c r="B30" s="11"/>
    </row>
    <row r="31" spans="2:4" x14ac:dyDescent="0.25">
      <c r="B31" s="12" t="s">
        <v>7</v>
      </c>
    </row>
    <row r="32" spans="2:4" x14ac:dyDescent="0.25">
      <c r="B32" s="11" t="s">
        <v>80</v>
      </c>
    </row>
    <row r="33" spans="2:4" x14ac:dyDescent="0.25">
      <c r="B33" s="13">
        <v>2012</v>
      </c>
    </row>
    <row r="34" spans="2:4" x14ac:dyDescent="0.25">
      <c r="B34" s="11" t="s">
        <v>81</v>
      </c>
    </row>
    <row r="35" spans="2:4" ht="30" x14ac:dyDescent="0.25">
      <c r="B35" s="11" t="s">
        <v>82</v>
      </c>
    </row>
    <row r="36" spans="2:4" x14ac:dyDescent="0.25">
      <c r="B36" s="11"/>
    </row>
    <row r="37" spans="2:4" x14ac:dyDescent="0.25">
      <c r="B37" s="12" t="s">
        <v>1048</v>
      </c>
      <c r="D37" s="12" t="s">
        <v>1043</v>
      </c>
    </row>
    <row r="38" spans="2:4" x14ac:dyDescent="0.25">
      <c r="B38" s="11" t="s">
        <v>1051</v>
      </c>
      <c r="D38" s="11" t="s">
        <v>1046</v>
      </c>
    </row>
    <row r="39" spans="2:4" x14ac:dyDescent="0.25">
      <c r="B39" s="13">
        <v>2019</v>
      </c>
      <c r="D39" s="13">
        <v>2012</v>
      </c>
    </row>
    <row r="40" spans="2:4" ht="30" x14ac:dyDescent="0.25">
      <c r="B40" s="11" t="s">
        <v>1052</v>
      </c>
      <c r="D40" s="11" t="s">
        <v>1047</v>
      </c>
    </row>
    <row r="41" spans="2:4" ht="60" x14ac:dyDescent="0.25">
      <c r="B41" s="11" t="s">
        <v>1049</v>
      </c>
      <c r="D41" s="11" t="s">
        <v>1045</v>
      </c>
    </row>
    <row r="42" spans="2:4" x14ac:dyDescent="0.25">
      <c r="B42" s="11" t="s">
        <v>1050</v>
      </c>
      <c r="D42" s="11" t="s">
        <v>1044</v>
      </c>
    </row>
    <row r="43" spans="2:4" x14ac:dyDescent="0.25">
      <c r="B43" s="11"/>
    </row>
    <row r="44" spans="2:4" x14ac:dyDescent="0.25">
      <c r="B44" s="2" t="s">
        <v>9</v>
      </c>
    </row>
    <row r="45" spans="2:4" x14ac:dyDescent="0.25">
      <c r="B45" s="5" t="s">
        <v>131</v>
      </c>
    </row>
    <row r="47" spans="2:4" x14ac:dyDescent="0.25">
      <c r="B47" s="12" t="s">
        <v>10</v>
      </c>
    </row>
    <row r="48" spans="2:4" x14ac:dyDescent="0.25">
      <c r="B48" s="11" t="s">
        <v>83</v>
      </c>
    </row>
    <row r="49" spans="1:2" x14ac:dyDescent="0.25">
      <c r="B49" s="13">
        <v>2016</v>
      </c>
    </row>
    <row r="50" spans="1:2" x14ac:dyDescent="0.25">
      <c r="B50" s="11" t="s">
        <v>84</v>
      </c>
    </row>
    <row r="51" spans="1:2" ht="30" x14ac:dyDescent="0.25">
      <c r="B51" s="22" t="s">
        <v>85</v>
      </c>
    </row>
    <row r="53" spans="1:2" x14ac:dyDescent="0.25">
      <c r="A53" s="1" t="s">
        <v>5</v>
      </c>
    </row>
    <row r="54" spans="1:2" x14ac:dyDescent="0.25">
      <c r="A54" s="1"/>
    </row>
    <row r="55" spans="1:2" x14ac:dyDescent="0.25">
      <c r="A55" t="s">
        <v>4442</v>
      </c>
    </row>
    <row r="56" spans="1:2" x14ac:dyDescent="0.25">
      <c r="A56" t="s">
        <v>4443</v>
      </c>
    </row>
    <row r="57" spans="1:2" x14ac:dyDescent="0.25">
      <c r="A57" t="s">
        <v>4444</v>
      </c>
    </row>
    <row r="58" spans="1:2" x14ac:dyDescent="0.25">
      <c r="A58" t="s">
        <v>4445</v>
      </c>
    </row>
    <row r="59" spans="1:2" x14ac:dyDescent="0.25">
      <c r="A59" t="s">
        <v>4474</v>
      </c>
    </row>
    <row r="60" spans="1:2" x14ac:dyDescent="0.25">
      <c r="A60" t="s">
        <v>4475</v>
      </c>
    </row>
    <row r="61" spans="1:2" x14ac:dyDescent="0.25">
      <c r="A61" t="s">
        <v>4447</v>
      </c>
    </row>
    <row r="62" spans="1:2" x14ac:dyDescent="0.25">
      <c r="A62" t="s">
        <v>4448</v>
      </c>
    </row>
    <row r="63" spans="1:2" x14ac:dyDescent="0.25">
      <c r="A63" t="s">
        <v>4449</v>
      </c>
    </row>
    <row r="64" spans="1:2" x14ac:dyDescent="0.25">
      <c r="A64" s="1"/>
    </row>
    <row r="65" spans="1:1" x14ac:dyDescent="0.25">
      <c r="A65" t="s">
        <v>14</v>
      </c>
    </row>
    <row r="66" spans="1:1" x14ac:dyDescent="0.25">
      <c r="A66" t="s">
        <v>15</v>
      </c>
    </row>
    <row r="67" spans="1:1" x14ac:dyDescent="0.25">
      <c r="A67" t="s">
        <v>16</v>
      </c>
    </row>
    <row r="69" spans="1:1" x14ac:dyDescent="0.25">
      <c r="A69" t="s">
        <v>4446</v>
      </c>
    </row>
    <row r="70" spans="1:1" x14ac:dyDescent="0.25">
      <c r="A70" s="1" t="s">
        <v>206</v>
      </c>
    </row>
    <row r="71" spans="1:1" x14ac:dyDescent="0.25">
      <c r="A71" t="s">
        <v>186</v>
      </c>
    </row>
    <row r="72" spans="1:1" x14ac:dyDescent="0.25">
      <c r="A72" t="s">
        <v>1219</v>
      </c>
    </row>
    <row r="73" spans="1:1" x14ac:dyDescent="0.25">
      <c r="A73" t="s">
        <v>1220</v>
      </c>
    </row>
    <row r="74" spans="1:1" x14ac:dyDescent="0.25">
      <c r="A74" t="s">
        <v>150</v>
      </c>
    </row>
    <row r="75" spans="1:1" x14ac:dyDescent="0.25">
      <c r="A75" t="s">
        <v>151</v>
      </c>
    </row>
    <row r="77" spans="1:1" x14ac:dyDescent="0.25">
      <c r="A77" s="1" t="s">
        <v>208</v>
      </c>
    </row>
    <row r="78" spans="1:1" x14ac:dyDescent="0.25">
      <c r="A78" s="29" t="s">
        <v>4450</v>
      </c>
    </row>
    <row r="79" spans="1:1" x14ac:dyDescent="0.25">
      <c r="A79" s="29" t="s">
        <v>4451</v>
      </c>
    </row>
    <row r="80" spans="1:1" x14ac:dyDescent="0.25">
      <c r="A80" s="29"/>
    </row>
    <row r="81" spans="1:1" x14ac:dyDescent="0.25">
      <c r="A81" s="1" t="s">
        <v>6</v>
      </c>
    </row>
    <row r="82" spans="1:1" x14ac:dyDescent="0.25">
      <c r="A82" t="s">
        <v>4452</v>
      </c>
    </row>
    <row r="83" spans="1:1" x14ac:dyDescent="0.25">
      <c r="A83" t="s">
        <v>1080</v>
      </c>
    </row>
    <row r="84" spans="1:1" x14ac:dyDescent="0.25">
      <c r="A84" t="s">
        <v>1081</v>
      </c>
    </row>
    <row r="85" spans="1:1" x14ac:dyDescent="0.25">
      <c r="A85" t="s">
        <v>1085</v>
      </c>
    </row>
    <row r="86" spans="1:1" x14ac:dyDescent="0.25">
      <c r="A86" t="s">
        <v>1086</v>
      </c>
    </row>
    <row r="87" spans="1:1" x14ac:dyDescent="0.25">
      <c r="A87" t="s">
        <v>1087</v>
      </c>
    </row>
    <row r="89" spans="1:1" x14ac:dyDescent="0.25">
      <c r="A89" s="1" t="s">
        <v>7</v>
      </c>
    </row>
    <row r="90" spans="1:1" x14ac:dyDescent="0.25">
      <c r="A90" t="s">
        <v>78</v>
      </c>
    </row>
    <row r="91" spans="1:1" x14ac:dyDescent="0.25">
      <c r="A91" t="s">
        <v>79</v>
      </c>
    </row>
    <row r="92" spans="1:1" x14ac:dyDescent="0.25">
      <c r="A92" t="s">
        <v>87</v>
      </c>
    </row>
    <row r="93" spans="1:1" x14ac:dyDescent="0.25">
      <c r="A93" t="s">
        <v>216</v>
      </c>
    </row>
    <row r="94" spans="1:1" x14ac:dyDescent="0.25">
      <c r="A94" t="s">
        <v>217</v>
      </c>
    </row>
    <row r="96" spans="1:1" x14ac:dyDescent="0.25">
      <c r="A96" s="1" t="s">
        <v>8</v>
      </c>
    </row>
    <row r="97" spans="1:1" x14ac:dyDescent="0.25">
      <c r="A97" t="s">
        <v>86</v>
      </c>
    </row>
    <row r="98" spans="1:1" x14ac:dyDescent="0.25">
      <c r="A98" t="s">
        <v>1082</v>
      </c>
    </row>
    <row r="99" spans="1:1" x14ac:dyDescent="0.25">
      <c r="A99" t="s">
        <v>1083</v>
      </c>
    </row>
    <row r="100" spans="1:1" x14ac:dyDescent="0.25">
      <c r="A100" t="s">
        <v>1084</v>
      </c>
    </row>
    <row r="102" spans="1:1" x14ac:dyDescent="0.25">
      <c r="A102" s="1" t="s">
        <v>128</v>
      </c>
    </row>
    <row r="103" spans="1:1" x14ac:dyDescent="0.25">
      <c r="A103" t="s">
        <v>127</v>
      </c>
    </row>
    <row r="105" spans="1:1" x14ac:dyDescent="0.25">
      <c r="A105" s="1" t="s">
        <v>89</v>
      </c>
    </row>
    <row r="106" spans="1:1" x14ac:dyDescent="0.25">
      <c r="A106" t="s">
        <v>127</v>
      </c>
    </row>
    <row r="108" spans="1:1" x14ac:dyDescent="0.25">
      <c r="A108" s="1" t="s">
        <v>10</v>
      </c>
    </row>
    <row r="109" spans="1:1" x14ac:dyDescent="0.25">
      <c r="A109" t="s">
        <v>147</v>
      </c>
    </row>
    <row r="110" spans="1:1" x14ac:dyDescent="0.25">
      <c r="A110" t="s">
        <v>148</v>
      </c>
    </row>
    <row r="111" spans="1:1" x14ac:dyDescent="0.25">
      <c r="A111" t="s">
        <v>149</v>
      </c>
    </row>
    <row r="113" spans="1:4" x14ac:dyDescent="0.25">
      <c r="A113" s="1" t="s">
        <v>71</v>
      </c>
    </row>
    <row r="114" spans="1:4" x14ac:dyDescent="0.25">
      <c r="A114" t="s">
        <v>72</v>
      </c>
    </row>
    <row r="115" spans="1:4" x14ac:dyDescent="0.25">
      <c r="A115" t="s">
        <v>73</v>
      </c>
    </row>
    <row r="116" spans="1:4" x14ac:dyDescent="0.25">
      <c r="A116" t="s">
        <v>74</v>
      </c>
      <c r="B116" t="s">
        <v>76</v>
      </c>
    </row>
    <row r="117" spans="1:4" x14ac:dyDescent="0.25">
      <c r="A117" t="s">
        <v>75</v>
      </c>
      <c r="B117" t="s">
        <v>77</v>
      </c>
    </row>
    <row r="118" spans="1:4" x14ac:dyDescent="0.25">
      <c r="A118">
        <v>0.98699999999999999</v>
      </c>
      <c r="B118" t="s">
        <v>226</v>
      </c>
    </row>
    <row r="119" spans="1:4" x14ac:dyDescent="0.25">
      <c r="A119">
        <v>0.95299999999999996</v>
      </c>
      <c r="B119" t="s">
        <v>225</v>
      </c>
    </row>
    <row r="120" spans="1:4" x14ac:dyDescent="0.25">
      <c r="A120" s="16">
        <v>0.93665959530026111</v>
      </c>
      <c r="B120" t="s">
        <v>224</v>
      </c>
    </row>
    <row r="121" spans="1:4" x14ac:dyDescent="0.25">
      <c r="A121" s="16">
        <v>0.91400000000000003</v>
      </c>
      <c r="B121" t="s">
        <v>227</v>
      </c>
    </row>
    <row r="122" spans="1:4" x14ac:dyDescent="0.25">
      <c r="A122" s="16">
        <v>0.89805481563188172</v>
      </c>
      <c r="B122" t="s">
        <v>228</v>
      </c>
    </row>
    <row r="123" spans="1:4" x14ac:dyDescent="0.25">
      <c r="A123" s="16">
        <v>0.88711067149387013</v>
      </c>
      <c r="B123" t="s">
        <v>1037</v>
      </c>
      <c r="C123">
        <f>14000*cpi_2020to2012</f>
        <v>12419.549400914182</v>
      </c>
      <c r="D123">
        <f>C123/10700</f>
        <v>1.1607055514873068</v>
      </c>
    </row>
    <row r="124" spans="1:4" x14ac:dyDescent="0.25">
      <c r="A124" s="16">
        <v>0.84730412960844359</v>
      </c>
      <c r="B124" t="s">
        <v>2169</v>
      </c>
    </row>
    <row r="125" spans="1:4" x14ac:dyDescent="0.25">
      <c r="A125" s="16">
        <v>0.78500000000000003</v>
      </c>
      <c r="B125" t="s">
        <v>4250</v>
      </c>
    </row>
    <row r="126" spans="1:4" x14ac:dyDescent="0.25">
      <c r="A126" t="s">
        <v>33</v>
      </c>
    </row>
    <row r="129" spans="1:3" x14ac:dyDescent="0.2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1121</v>
      </c>
    </row>
    <row r="2" spans="1:35" x14ac:dyDescent="0.25">
      <c r="A2" t="s">
        <v>2882</v>
      </c>
    </row>
    <row r="3" spans="1:35" x14ac:dyDescent="0.25">
      <c r="A3" t="s">
        <v>2883</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row>
    <row r="8" spans="1:35" x14ac:dyDescent="0.2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237</v>
      </c>
    </row>
    <row r="12" spans="1:35" x14ac:dyDescent="0.2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1117</v>
      </c>
    </row>
    <row r="30" spans="1:35" x14ac:dyDescent="0.25">
      <c r="A30" t="s">
        <v>247</v>
      </c>
    </row>
    <row r="31" spans="1:35" x14ac:dyDescent="0.2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249</v>
      </c>
    </row>
    <row r="35" spans="1:35" x14ac:dyDescent="0.2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1111</v>
      </c>
      <c r="B55" t="s">
        <v>1110</v>
      </c>
    </row>
    <row r="56" spans="1:35" x14ac:dyDescent="0.2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1239</v>
      </c>
      <c r="B10" s="67" t="s">
        <v>1240</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c r="AF14" s="83"/>
    </row>
    <row r="15" spans="1:32" ht="15" customHeight="1" x14ac:dyDescent="0.25">
      <c r="B15" s="32" t="s">
        <v>1247</v>
      </c>
    </row>
    <row r="16" spans="1:32" ht="15" customHeight="1" x14ac:dyDescent="0.25">
      <c r="B16" s="32" t="s">
        <v>1248</v>
      </c>
    </row>
    <row r="17" spans="1:32" ht="15" customHeight="1" x14ac:dyDescent="0.2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2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2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2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2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2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2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2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2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2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2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2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2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2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2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2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2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2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2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2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2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2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2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2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2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2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2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2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2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2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2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2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2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2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2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2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2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2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2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2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2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2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2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2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2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2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2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2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2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3"/>
    <row r="87" spans="1:33" ht="15" customHeight="1" x14ac:dyDescent="0.25">
      <c r="B87" s="182" t="s">
        <v>1339</v>
      </c>
      <c r="C87" s="183"/>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72"/>
    </row>
    <row r="88" spans="1:33" ht="15" customHeight="1" x14ac:dyDescent="0.25">
      <c r="B88" s="73" t="s">
        <v>1340</v>
      </c>
    </row>
    <row r="89" spans="1:33" ht="15" customHeight="1" x14ac:dyDescent="0.25">
      <c r="B89" s="73" t="s">
        <v>1341</v>
      </c>
    </row>
    <row r="90" spans="1:33" ht="12" customHeight="1" x14ac:dyDescent="0.25">
      <c r="B90" s="73" t="s">
        <v>1342</v>
      </c>
    </row>
    <row r="91" spans="1:33" ht="15" customHeight="1" x14ac:dyDescent="0.25">
      <c r="B91" s="73" t="s">
        <v>1343</v>
      </c>
    </row>
    <row r="92" spans="1:33" ht="15" customHeight="1" x14ac:dyDescent="0.25">
      <c r="B92" s="73" t="s">
        <v>1344</v>
      </c>
    </row>
    <row r="93" spans="1:33" ht="15" customHeight="1" x14ac:dyDescent="0.25">
      <c r="B93" s="73" t="s">
        <v>1345</v>
      </c>
    </row>
    <row r="94" spans="1:33" ht="15" customHeight="1" x14ac:dyDescent="0.25">
      <c r="B94" s="73" t="s">
        <v>1346</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1230</v>
      </c>
      <c r="F3" s="64" t="s">
        <v>1231</v>
      </c>
      <c r="G3" s="65"/>
      <c r="H3" s="65"/>
      <c r="I3" s="65"/>
    </row>
    <row r="4" spans="1:35" ht="15" customHeight="1" x14ac:dyDescent="0.25">
      <c r="E4" s="64" t="s">
        <v>1232</v>
      </c>
      <c r="F4" s="64" t="s">
        <v>1233</v>
      </c>
      <c r="G4" s="65"/>
      <c r="H4" s="65"/>
      <c r="I4" s="64" t="s">
        <v>1234</v>
      </c>
    </row>
    <row r="5" spans="1:35" ht="15" customHeight="1" thickBot="1" x14ac:dyDescent="0.3">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25">
      <c r="B6" s="32" t="s">
        <v>1247</v>
      </c>
      <c r="C6" s="32"/>
      <c r="D6" s="32"/>
    </row>
    <row r="7" spans="1:35" ht="15" customHeight="1" x14ac:dyDescent="0.25">
      <c r="B7" s="32" t="s">
        <v>1248</v>
      </c>
      <c r="C7" s="32"/>
      <c r="D7" s="32"/>
    </row>
    <row r="8" spans="1:35" ht="15" customHeight="1" x14ac:dyDescent="0.2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2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2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2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2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2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2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2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2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2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2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2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2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2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2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2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2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2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2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2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2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2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2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2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2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2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2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2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2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2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2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2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2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2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2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2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2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2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2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2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2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2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2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2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2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2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2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2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2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2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2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2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2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2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2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2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2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2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2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2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3"/>
    <row r="69" spans="1:36" ht="15" customHeight="1" x14ac:dyDescent="0.25">
      <c r="B69" s="182" t="s">
        <v>1339</v>
      </c>
      <c r="C69" s="182"/>
      <c r="D69" s="182"/>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72"/>
    </row>
    <row r="70" spans="1:36" ht="15" customHeight="1" x14ac:dyDescent="0.25">
      <c r="B70" s="78" t="s">
        <v>1340</v>
      </c>
      <c r="C70" s="78"/>
      <c r="D70" s="78"/>
    </row>
    <row r="71" spans="1:36" ht="15" customHeight="1" x14ac:dyDescent="0.25">
      <c r="B71" s="78" t="s">
        <v>1341</v>
      </c>
      <c r="C71" s="78"/>
      <c r="D71" s="78"/>
    </row>
    <row r="72" spans="1:36" ht="12" customHeight="1" x14ac:dyDescent="0.25">
      <c r="B72" s="78" t="s">
        <v>1342</v>
      </c>
      <c r="C72" s="78"/>
      <c r="D72" s="78"/>
    </row>
    <row r="73" spans="1:36" ht="15" customHeight="1" x14ac:dyDescent="0.25">
      <c r="B73" s="78" t="s">
        <v>1343</v>
      </c>
      <c r="C73" s="78"/>
      <c r="D73" s="78"/>
    </row>
    <row r="74" spans="1:36" ht="15" customHeight="1" x14ac:dyDescent="0.25">
      <c r="B74" s="78" t="s">
        <v>1344</v>
      </c>
      <c r="C74" s="78"/>
      <c r="D74" s="78"/>
    </row>
    <row r="75" spans="1:36" ht="15" customHeight="1" x14ac:dyDescent="0.25">
      <c r="B75" s="78" t="s">
        <v>1345</v>
      </c>
      <c r="C75" s="78"/>
      <c r="D75" s="78"/>
    </row>
    <row r="76" spans="1:36" ht="15" customHeight="1" x14ac:dyDescent="0.25">
      <c r="B76" s="78" t="s">
        <v>1346</v>
      </c>
      <c r="C76" s="78"/>
      <c r="D76" s="78"/>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81"/>
      <c r="C98" s="181"/>
      <c r="D98" s="181"/>
      <c r="E98" s="181"/>
      <c r="F98" s="181"/>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c r="Y240" s="181"/>
      <c r="Z240" s="181"/>
      <c r="AA240" s="181"/>
      <c r="AB240" s="181"/>
      <c r="AC240" s="181"/>
      <c r="AD240" s="181"/>
      <c r="AE240" s="181"/>
      <c r="AF240" s="181"/>
      <c r="AG240" s="181"/>
      <c r="AH240" s="181"/>
      <c r="AI240" s="181"/>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c r="Y434" s="181"/>
      <c r="Z434" s="181"/>
      <c r="AA434" s="181"/>
      <c r="AB434" s="181"/>
      <c r="AC434" s="181"/>
      <c r="AD434" s="181"/>
      <c r="AE434" s="181"/>
      <c r="AF434" s="181"/>
      <c r="AG434" s="181"/>
      <c r="AH434" s="181"/>
      <c r="AI434" s="181"/>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c r="Y539" s="181"/>
      <c r="Z539" s="181"/>
      <c r="AA539" s="181"/>
      <c r="AB539" s="181"/>
      <c r="AC539" s="181"/>
      <c r="AD539" s="181"/>
      <c r="AE539" s="181"/>
      <c r="AF539" s="181"/>
      <c r="AG539" s="181"/>
      <c r="AH539" s="181"/>
      <c r="AI539" s="181"/>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c r="Y620" s="181"/>
      <c r="Z620" s="181"/>
      <c r="AA620" s="181"/>
      <c r="AB620" s="181"/>
      <c r="AC620" s="181"/>
      <c r="AD620" s="181"/>
      <c r="AE620" s="181"/>
      <c r="AF620" s="181"/>
      <c r="AG620" s="181"/>
      <c r="AH620" s="181"/>
      <c r="AI620" s="181"/>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c r="Y692" s="181"/>
      <c r="Z692" s="181"/>
      <c r="AA692" s="181"/>
      <c r="AB692" s="181"/>
      <c r="AC692" s="181"/>
      <c r="AD692" s="181"/>
      <c r="AE692" s="181"/>
      <c r="AF692" s="181"/>
      <c r="AG692" s="181"/>
      <c r="AH692" s="181"/>
      <c r="AI692" s="181"/>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c r="Y868" s="181"/>
      <c r="Z868" s="181"/>
      <c r="AA868" s="181"/>
      <c r="AB868" s="181"/>
      <c r="AC868" s="181"/>
      <c r="AD868" s="181"/>
      <c r="AE868" s="181"/>
      <c r="AF868" s="181"/>
      <c r="AG868" s="181"/>
      <c r="AH868" s="181"/>
      <c r="AI868" s="181"/>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c r="Y951" s="181"/>
      <c r="Z951" s="181"/>
      <c r="AA951" s="181"/>
      <c r="AB951" s="181"/>
      <c r="AC951" s="181"/>
      <c r="AD951" s="181"/>
      <c r="AE951" s="181"/>
      <c r="AF951" s="181"/>
      <c r="AG951" s="181"/>
      <c r="AH951" s="181"/>
      <c r="AI951" s="181"/>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81"/>
      <c r="C1053" s="181"/>
      <c r="D1053" s="181"/>
      <c r="E1053" s="181"/>
      <c r="F1053" s="181"/>
      <c r="G1053" s="181"/>
      <c r="H1053" s="181"/>
      <c r="I1053" s="181"/>
      <c r="J1053" s="181"/>
      <c r="K1053" s="181"/>
      <c r="L1053" s="181"/>
      <c r="M1053" s="181"/>
      <c r="N1053" s="181"/>
      <c r="O1053" s="181"/>
      <c r="P1053" s="181"/>
      <c r="Q1053" s="181"/>
      <c r="R1053" s="181"/>
      <c r="S1053" s="181"/>
      <c r="T1053" s="181"/>
      <c r="U1053" s="181"/>
      <c r="V1053" s="181"/>
      <c r="W1053" s="181"/>
      <c r="X1053" s="181"/>
      <c r="Y1053" s="181"/>
      <c r="Z1053" s="181"/>
      <c r="AA1053" s="181"/>
      <c r="AB1053" s="181"/>
      <c r="AC1053" s="181"/>
      <c r="AD1053" s="181"/>
      <c r="AE1053" s="181"/>
      <c r="AF1053" s="181"/>
      <c r="AG1053" s="181"/>
      <c r="AH1053" s="181"/>
      <c r="AI1053" s="181"/>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81"/>
      <c r="C1151" s="181"/>
      <c r="D1151" s="181"/>
      <c r="E1151" s="181"/>
      <c r="F1151" s="181"/>
      <c r="G1151" s="181"/>
      <c r="H1151" s="181"/>
      <c r="I1151" s="181"/>
      <c r="J1151" s="181"/>
      <c r="K1151" s="181"/>
      <c r="L1151" s="181"/>
      <c r="M1151" s="181"/>
      <c r="N1151" s="181"/>
      <c r="O1151" s="181"/>
      <c r="P1151" s="181"/>
      <c r="Q1151" s="181"/>
      <c r="R1151" s="181"/>
      <c r="S1151" s="181"/>
      <c r="T1151" s="181"/>
      <c r="U1151" s="181"/>
      <c r="V1151" s="181"/>
      <c r="W1151" s="181"/>
      <c r="X1151" s="181"/>
      <c r="Y1151" s="181"/>
      <c r="Z1151" s="181"/>
      <c r="AA1151" s="181"/>
      <c r="AB1151" s="181"/>
      <c r="AC1151" s="181"/>
      <c r="AD1151" s="181"/>
      <c r="AE1151" s="181"/>
      <c r="AF1151" s="181"/>
      <c r="AG1151" s="181"/>
      <c r="AH1151" s="181"/>
      <c r="AI1151" s="181"/>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81"/>
      <c r="C1251" s="181"/>
      <c r="D1251" s="181"/>
      <c r="E1251" s="181"/>
      <c r="F1251" s="181"/>
      <c r="G1251" s="181"/>
      <c r="H1251" s="181"/>
      <c r="I1251" s="181"/>
      <c r="J1251" s="181"/>
      <c r="K1251" s="181"/>
      <c r="L1251" s="181"/>
      <c r="M1251" s="181"/>
      <c r="N1251" s="181"/>
      <c r="O1251" s="181"/>
      <c r="P1251" s="181"/>
      <c r="Q1251" s="181"/>
      <c r="R1251" s="181"/>
      <c r="S1251" s="181"/>
      <c r="T1251" s="181"/>
      <c r="U1251" s="181"/>
      <c r="V1251" s="181"/>
      <c r="W1251" s="181"/>
      <c r="X1251" s="181"/>
      <c r="Y1251" s="181"/>
      <c r="Z1251" s="181"/>
      <c r="AA1251" s="181"/>
      <c r="AB1251" s="181"/>
      <c r="AC1251" s="181"/>
      <c r="AD1251" s="181"/>
      <c r="AE1251" s="181"/>
      <c r="AF1251" s="181"/>
      <c r="AG1251" s="181"/>
      <c r="AH1251" s="181"/>
      <c r="AI1251" s="181"/>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81"/>
      <c r="C1466" s="181"/>
      <c r="D1466" s="181"/>
      <c r="E1466" s="181"/>
      <c r="F1466" s="181"/>
      <c r="G1466" s="181"/>
      <c r="H1466" s="181"/>
      <c r="I1466" s="181"/>
      <c r="J1466" s="181"/>
      <c r="K1466" s="181"/>
      <c r="L1466" s="181"/>
      <c r="M1466" s="181"/>
      <c r="N1466" s="181"/>
      <c r="O1466" s="181"/>
      <c r="P1466" s="181"/>
      <c r="Q1466" s="181"/>
      <c r="R1466" s="181"/>
      <c r="S1466" s="181"/>
      <c r="T1466" s="181"/>
      <c r="U1466" s="181"/>
      <c r="V1466" s="181"/>
      <c r="W1466" s="181"/>
      <c r="X1466" s="181"/>
      <c r="Y1466" s="181"/>
      <c r="Z1466" s="181"/>
      <c r="AA1466" s="181"/>
      <c r="AB1466" s="181"/>
      <c r="AC1466" s="181"/>
      <c r="AD1466" s="181"/>
      <c r="AE1466" s="181"/>
      <c r="AF1466" s="181"/>
      <c r="AG1466" s="181"/>
      <c r="AH1466" s="181"/>
      <c r="AI1466" s="181"/>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81"/>
      <c r="C1695" s="181"/>
      <c r="D1695" s="181"/>
      <c r="E1695" s="181"/>
      <c r="F1695" s="181"/>
      <c r="G1695" s="181"/>
      <c r="H1695" s="181"/>
      <c r="I1695" s="181"/>
      <c r="J1695" s="181"/>
      <c r="K1695" s="181"/>
      <c r="L1695" s="181"/>
      <c r="M1695" s="181"/>
      <c r="N1695" s="181"/>
      <c r="O1695" s="181"/>
      <c r="P1695" s="181"/>
      <c r="Q1695" s="181"/>
      <c r="R1695" s="181"/>
      <c r="S1695" s="181"/>
      <c r="T1695" s="181"/>
      <c r="U1695" s="181"/>
      <c r="V1695" s="181"/>
      <c r="W1695" s="181"/>
      <c r="X1695" s="181"/>
      <c r="Y1695" s="181"/>
      <c r="Z1695" s="181"/>
      <c r="AA1695" s="181"/>
      <c r="AB1695" s="181"/>
      <c r="AC1695" s="181"/>
      <c r="AD1695" s="181"/>
      <c r="AE1695" s="181"/>
      <c r="AF1695" s="181"/>
      <c r="AG1695" s="181"/>
      <c r="AH1695" s="181"/>
      <c r="AI1695" s="181"/>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81"/>
      <c r="C1972" s="181"/>
      <c r="D1972" s="181"/>
      <c r="E1972" s="181"/>
      <c r="F1972" s="181"/>
      <c r="G1972" s="181"/>
      <c r="H1972" s="181"/>
      <c r="I1972" s="181"/>
      <c r="J1972" s="181"/>
      <c r="K1972" s="181"/>
      <c r="L1972" s="181"/>
      <c r="M1972" s="181"/>
      <c r="N1972" s="181"/>
      <c r="O1972" s="181"/>
      <c r="P1972" s="181"/>
      <c r="Q1972" s="181"/>
      <c r="R1972" s="181"/>
      <c r="S1972" s="181"/>
      <c r="T1972" s="181"/>
      <c r="U1972" s="181"/>
      <c r="V1972" s="181"/>
      <c r="W1972" s="181"/>
      <c r="X1972" s="181"/>
      <c r="Y1972" s="181"/>
      <c r="Z1972" s="181"/>
      <c r="AA1972" s="181"/>
      <c r="AB1972" s="181"/>
      <c r="AC1972" s="181"/>
      <c r="AD1972" s="181"/>
      <c r="AE1972" s="181"/>
      <c r="AF1972" s="181"/>
      <c r="AG1972" s="181"/>
      <c r="AH1972" s="181"/>
      <c r="AI1972" s="181"/>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81"/>
      <c r="C2307" s="181"/>
      <c r="D2307" s="181"/>
      <c r="E2307" s="181"/>
      <c r="F2307" s="181"/>
      <c r="G2307" s="181"/>
      <c r="H2307" s="181"/>
      <c r="I2307" s="181"/>
      <c r="J2307" s="181"/>
      <c r="K2307" s="181"/>
      <c r="L2307" s="181"/>
      <c r="M2307" s="181"/>
      <c r="N2307" s="181"/>
      <c r="O2307" s="181"/>
      <c r="P2307" s="181"/>
      <c r="Q2307" s="181"/>
      <c r="R2307" s="181"/>
      <c r="S2307" s="181"/>
      <c r="T2307" s="181"/>
      <c r="U2307" s="181"/>
      <c r="V2307" s="181"/>
      <c r="W2307" s="181"/>
      <c r="X2307" s="181"/>
      <c r="Y2307" s="181"/>
      <c r="Z2307" s="181"/>
      <c r="AA2307" s="181"/>
      <c r="AB2307" s="181"/>
      <c r="AC2307" s="181"/>
      <c r="AD2307" s="181"/>
      <c r="AE2307" s="181"/>
      <c r="AF2307" s="181"/>
      <c r="AG2307" s="181"/>
      <c r="AH2307" s="181"/>
      <c r="AI2307" s="181"/>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81"/>
      <c r="C2627" s="181"/>
      <c r="D2627" s="181"/>
      <c r="E2627" s="181"/>
      <c r="F2627" s="181"/>
      <c r="G2627" s="181"/>
      <c r="H2627" s="181"/>
      <c r="I2627" s="181"/>
      <c r="J2627" s="181"/>
      <c r="K2627" s="181"/>
      <c r="L2627" s="181"/>
      <c r="M2627" s="181"/>
      <c r="N2627" s="181"/>
      <c r="O2627" s="181"/>
      <c r="P2627" s="181"/>
      <c r="Q2627" s="181"/>
      <c r="R2627" s="181"/>
      <c r="S2627" s="181"/>
      <c r="T2627" s="181"/>
      <c r="U2627" s="181"/>
      <c r="V2627" s="181"/>
      <c r="W2627" s="181"/>
      <c r="X2627" s="181"/>
      <c r="Y2627" s="181"/>
      <c r="Z2627" s="181"/>
      <c r="AA2627" s="181"/>
      <c r="AB2627" s="181"/>
      <c r="AC2627" s="181"/>
      <c r="AD2627" s="181"/>
      <c r="AE2627" s="181"/>
      <c r="AF2627" s="181"/>
      <c r="AG2627" s="181"/>
      <c r="AH2627" s="181"/>
      <c r="AI2627" s="181"/>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81"/>
      <c r="C2953" s="181"/>
      <c r="D2953" s="181"/>
      <c r="E2953" s="181"/>
      <c r="F2953" s="181"/>
      <c r="G2953" s="181"/>
      <c r="H2953" s="181"/>
      <c r="I2953" s="181"/>
      <c r="J2953" s="181"/>
      <c r="K2953" s="181"/>
      <c r="L2953" s="181"/>
      <c r="M2953" s="181"/>
      <c r="N2953" s="181"/>
      <c r="O2953" s="181"/>
      <c r="P2953" s="181"/>
      <c r="Q2953" s="181"/>
      <c r="R2953" s="181"/>
      <c r="S2953" s="181"/>
      <c r="T2953" s="181"/>
      <c r="U2953" s="181"/>
      <c r="V2953" s="181"/>
      <c r="W2953" s="181"/>
      <c r="X2953" s="181"/>
      <c r="Y2953" s="181"/>
      <c r="Z2953" s="181"/>
      <c r="AA2953" s="181"/>
      <c r="AB2953" s="181"/>
      <c r="AC2953" s="181"/>
      <c r="AD2953" s="181"/>
      <c r="AE2953" s="181"/>
      <c r="AF2953" s="181"/>
      <c r="AG2953" s="181"/>
      <c r="AH2953" s="181"/>
      <c r="AI2953" s="181"/>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81"/>
      <c r="C3275" s="181"/>
      <c r="D3275" s="181"/>
      <c r="E3275" s="181"/>
      <c r="F3275" s="181"/>
      <c r="G3275" s="181"/>
      <c r="H3275" s="181"/>
      <c r="I3275" s="181"/>
      <c r="J3275" s="181"/>
      <c r="K3275" s="181"/>
      <c r="L3275" s="181"/>
      <c r="M3275" s="181"/>
      <c r="N3275" s="181"/>
      <c r="O3275" s="181"/>
      <c r="P3275" s="181"/>
      <c r="Q3275" s="181"/>
      <c r="R3275" s="181"/>
      <c r="S3275" s="181"/>
      <c r="T3275" s="181"/>
      <c r="U3275" s="181"/>
      <c r="V3275" s="181"/>
      <c r="W3275" s="181"/>
      <c r="X3275" s="181"/>
      <c r="Y3275" s="181"/>
      <c r="Z3275" s="181"/>
      <c r="AA3275" s="181"/>
      <c r="AB3275" s="181"/>
      <c r="AC3275" s="181"/>
      <c r="AD3275" s="181"/>
      <c r="AE3275" s="181"/>
      <c r="AF3275" s="181"/>
      <c r="AG3275" s="181"/>
      <c r="AH3275" s="181"/>
      <c r="AI3275" s="181"/>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81"/>
      <c r="C3384" s="181"/>
      <c r="D3384" s="181"/>
      <c r="E3384" s="181"/>
      <c r="F3384" s="181"/>
      <c r="G3384" s="181"/>
      <c r="H3384" s="181"/>
      <c r="I3384" s="181"/>
      <c r="J3384" s="181"/>
      <c r="K3384" s="181"/>
      <c r="L3384" s="181"/>
      <c r="M3384" s="181"/>
      <c r="N3384" s="181"/>
      <c r="O3384" s="181"/>
      <c r="P3384" s="181"/>
      <c r="Q3384" s="181"/>
      <c r="R3384" s="181"/>
      <c r="S3384" s="181"/>
      <c r="T3384" s="181"/>
      <c r="U3384" s="181"/>
      <c r="V3384" s="181"/>
      <c r="W3384" s="181"/>
      <c r="X3384" s="181"/>
      <c r="Y3384" s="181"/>
      <c r="Z3384" s="181"/>
      <c r="AA3384" s="181"/>
      <c r="AB3384" s="181"/>
      <c r="AC3384" s="181"/>
      <c r="AD3384" s="181"/>
      <c r="AE3384" s="181"/>
      <c r="AF3384" s="181"/>
      <c r="AG3384" s="181"/>
      <c r="AH3384" s="181"/>
      <c r="AI3384" s="181"/>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81"/>
      <c r="C3509" s="181"/>
      <c r="D3509" s="181"/>
      <c r="E3509" s="181"/>
      <c r="F3509" s="181"/>
      <c r="G3509" s="181"/>
      <c r="H3509" s="181"/>
      <c r="I3509" s="181"/>
      <c r="J3509" s="181"/>
      <c r="K3509" s="181"/>
      <c r="L3509" s="181"/>
      <c r="M3509" s="181"/>
      <c r="N3509" s="181"/>
      <c r="O3509" s="181"/>
      <c r="P3509" s="181"/>
      <c r="Q3509" s="181"/>
      <c r="R3509" s="181"/>
      <c r="S3509" s="181"/>
      <c r="T3509" s="181"/>
      <c r="U3509" s="181"/>
      <c r="V3509" s="181"/>
      <c r="W3509" s="181"/>
      <c r="X3509" s="181"/>
      <c r="Y3509" s="181"/>
      <c r="Z3509" s="181"/>
      <c r="AA3509" s="181"/>
      <c r="AB3509" s="181"/>
      <c r="AC3509" s="181"/>
      <c r="AD3509" s="181"/>
      <c r="AE3509" s="181"/>
      <c r="AF3509" s="181"/>
      <c r="AG3509" s="181"/>
      <c r="AH3509" s="181"/>
      <c r="AI3509" s="181"/>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81"/>
      <c r="C3634" s="181"/>
      <c r="D3634" s="181"/>
      <c r="E3634" s="181"/>
      <c r="F3634" s="181"/>
      <c r="G3634" s="181"/>
      <c r="H3634" s="181"/>
      <c r="I3634" s="181"/>
      <c r="J3634" s="181"/>
      <c r="K3634" s="181"/>
      <c r="L3634" s="181"/>
      <c r="M3634" s="181"/>
      <c r="N3634" s="181"/>
      <c r="O3634" s="181"/>
      <c r="P3634" s="181"/>
      <c r="Q3634" s="181"/>
      <c r="R3634" s="181"/>
      <c r="S3634" s="181"/>
      <c r="T3634" s="181"/>
      <c r="U3634" s="181"/>
      <c r="V3634" s="181"/>
      <c r="W3634" s="181"/>
      <c r="X3634" s="181"/>
      <c r="Y3634" s="181"/>
      <c r="Z3634" s="181"/>
      <c r="AA3634" s="181"/>
      <c r="AB3634" s="181"/>
      <c r="AC3634" s="181"/>
      <c r="AD3634" s="181"/>
      <c r="AE3634" s="181"/>
      <c r="AF3634" s="181"/>
      <c r="AG3634" s="181"/>
      <c r="AH3634" s="181"/>
      <c r="AI3634" s="181"/>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81"/>
      <c r="C3759" s="181"/>
      <c r="D3759" s="181"/>
      <c r="E3759" s="181"/>
      <c r="F3759" s="181"/>
      <c r="G3759" s="181"/>
      <c r="H3759" s="181"/>
      <c r="I3759" s="181"/>
      <c r="J3759" s="181"/>
      <c r="K3759" s="181"/>
      <c r="L3759" s="181"/>
      <c r="M3759" s="181"/>
      <c r="N3759" s="181"/>
      <c r="O3759" s="181"/>
      <c r="P3759" s="181"/>
      <c r="Q3759" s="181"/>
      <c r="R3759" s="181"/>
      <c r="S3759" s="181"/>
      <c r="T3759" s="181"/>
      <c r="U3759" s="181"/>
      <c r="V3759" s="181"/>
      <c r="W3759" s="181"/>
      <c r="X3759" s="181"/>
      <c r="Y3759" s="181"/>
      <c r="Z3759" s="181"/>
      <c r="AA3759" s="181"/>
      <c r="AB3759" s="181"/>
      <c r="AC3759" s="181"/>
      <c r="AD3759" s="181"/>
      <c r="AE3759" s="181"/>
      <c r="AF3759" s="181"/>
      <c r="AG3759" s="181"/>
      <c r="AH3759" s="181"/>
      <c r="AI3759" s="181"/>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81"/>
      <c r="C3884" s="181"/>
      <c r="D3884" s="181"/>
      <c r="E3884" s="181"/>
      <c r="F3884" s="181"/>
      <c r="G3884" s="181"/>
      <c r="H3884" s="181"/>
      <c r="I3884" s="181"/>
      <c r="J3884" s="181"/>
      <c r="K3884" s="181"/>
      <c r="L3884" s="181"/>
      <c r="M3884" s="181"/>
      <c r="N3884" s="181"/>
      <c r="O3884" s="181"/>
      <c r="P3884" s="181"/>
      <c r="Q3884" s="181"/>
      <c r="R3884" s="181"/>
      <c r="S3884" s="181"/>
      <c r="T3884" s="181"/>
      <c r="U3884" s="181"/>
      <c r="V3884" s="181"/>
      <c r="W3884" s="181"/>
      <c r="X3884" s="181"/>
      <c r="Y3884" s="181"/>
      <c r="Z3884" s="181"/>
      <c r="AA3884" s="181"/>
      <c r="AB3884" s="181"/>
      <c r="AC3884" s="181"/>
      <c r="AD3884" s="181"/>
      <c r="AE3884" s="181"/>
      <c r="AF3884" s="181"/>
      <c r="AG3884" s="181"/>
      <c r="AH3884" s="181"/>
      <c r="AI3884" s="181"/>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81"/>
      <c r="C4009" s="181"/>
      <c r="D4009" s="181"/>
      <c r="E4009" s="181"/>
      <c r="F4009" s="181"/>
      <c r="G4009" s="181"/>
      <c r="H4009" s="181"/>
      <c r="I4009" s="181"/>
      <c r="J4009" s="181"/>
      <c r="K4009" s="181"/>
      <c r="L4009" s="181"/>
      <c r="M4009" s="181"/>
      <c r="N4009" s="181"/>
      <c r="O4009" s="181"/>
      <c r="P4009" s="181"/>
      <c r="Q4009" s="181"/>
      <c r="R4009" s="181"/>
      <c r="S4009" s="181"/>
      <c r="T4009" s="181"/>
      <c r="U4009" s="181"/>
      <c r="V4009" s="181"/>
      <c r="W4009" s="181"/>
      <c r="X4009" s="181"/>
      <c r="Y4009" s="181"/>
      <c r="Z4009" s="181"/>
      <c r="AA4009" s="181"/>
      <c r="AB4009" s="181"/>
      <c r="AC4009" s="181"/>
      <c r="AD4009" s="181"/>
      <c r="AE4009" s="181"/>
      <c r="AF4009" s="181"/>
      <c r="AG4009" s="181"/>
      <c r="AH4009" s="181"/>
      <c r="AI4009" s="181"/>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81"/>
      <c r="C4134" s="181"/>
      <c r="D4134" s="181"/>
      <c r="E4134" s="181"/>
      <c r="F4134" s="181"/>
      <c r="G4134" s="181"/>
      <c r="H4134" s="181"/>
      <c r="I4134" s="181"/>
      <c r="J4134" s="181"/>
      <c r="K4134" s="181"/>
      <c r="L4134" s="181"/>
      <c r="M4134" s="181"/>
      <c r="N4134" s="181"/>
      <c r="O4134" s="181"/>
      <c r="P4134" s="181"/>
      <c r="Q4134" s="181"/>
      <c r="R4134" s="181"/>
      <c r="S4134" s="181"/>
      <c r="T4134" s="181"/>
      <c r="U4134" s="181"/>
      <c r="V4134" s="181"/>
      <c r="W4134" s="181"/>
      <c r="X4134" s="181"/>
      <c r="Y4134" s="181"/>
      <c r="Z4134" s="181"/>
      <c r="AA4134" s="181"/>
      <c r="AB4134" s="181"/>
      <c r="AC4134" s="181"/>
      <c r="AD4134" s="181"/>
      <c r="AE4134" s="181"/>
      <c r="AF4134" s="181"/>
      <c r="AG4134" s="181"/>
      <c r="AH4134" s="181"/>
      <c r="AI4134" s="181"/>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81"/>
      <c r="C4259" s="181"/>
      <c r="D4259" s="181"/>
      <c r="E4259" s="181"/>
      <c r="F4259" s="181"/>
      <c r="G4259" s="181"/>
      <c r="H4259" s="181"/>
      <c r="I4259" s="181"/>
      <c r="J4259" s="181"/>
      <c r="K4259" s="181"/>
      <c r="L4259" s="181"/>
      <c r="M4259" s="181"/>
      <c r="N4259" s="181"/>
      <c r="O4259" s="181"/>
      <c r="P4259" s="181"/>
      <c r="Q4259" s="181"/>
      <c r="R4259" s="181"/>
      <c r="S4259" s="181"/>
      <c r="T4259" s="181"/>
      <c r="U4259" s="181"/>
      <c r="V4259" s="181"/>
      <c r="W4259" s="181"/>
      <c r="X4259" s="181"/>
      <c r="Y4259" s="181"/>
      <c r="Z4259" s="181"/>
      <c r="AA4259" s="181"/>
      <c r="AB4259" s="181"/>
      <c r="AC4259" s="181"/>
      <c r="AD4259" s="181"/>
      <c r="AE4259" s="181"/>
      <c r="AF4259" s="181"/>
      <c r="AG4259" s="181"/>
      <c r="AH4259" s="181"/>
      <c r="AI4259" s="181"/>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81"/>
      <c r="C4384" s="181"/>
      <c r="D4384" s="181"/>
      <c r="E4384" s="181"/>
      <c r="F4384" s="181"/>
      <c r="G4384" s="181"/>
      <c r="H4384" s="181"/>
      <c r="I4384" s="181"/>
      <c r="J4384" s="181"/>
      <c r="K4384" s="181"/>
      <c r="L4384" s="181"/>
      <c r="M4384" s="181"/>
      <c r="N4384" s="181"/>
      <c r="O4384" s="181"/>
      <c r="P4384" s="181"/>
      <c r="Q4384" s="181"/>
      <c r="R4384" s="181"/>
      <c r="S4384" s="181"/>
      <c r="T4384" s="181"/>
      <c r="U4384" s="181"/>
      <c r="V4384" s="181"/>
      <c r="W4384" s="181"/>
      <c r="X4384" s="181"/>
      <c r="Y4384" s="181"/>
      <c r="Z4384" s="181"/>
      <c r="AA4384" s="181"/>
      <c r="AB4384" s="181"/>
      <c r="AC4384" s="181"/>
      <c r="AD4384" s="181"/>
      <c r="AE4384" s="181"/>
      <c r="AF4384" s="181"/>
      <c r="AG4384" s="181"/>
      <c r="AH4384" s="181"/>
      <c r="AI4384" s="181"/>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229</v>
      </c>
    </row>
    <row r="2" spans="1:35" x14ac:dyDescent="0.25">
      <c r="A2" t="s">
        <v>2991</v>
      </c>
    </row>
    <row r="3" spans="1:35" x14ac:dyDescent="0.25">
      <c r="A3" t="s">
        <v>2992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232</v>
      </c>
    </row>
    <row r="7" spans="1:35" x14ac:dyDescent="0.25">
      <c r="A7" t="s">
        <v>233</v>
      </c>
    </row>
    <row r="8" spans="1:35" x14ac:dyDescent="0.2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237</v>
      </c>
    </row>
    <row r="12" spans="1:35" x14ac:dyDescent="0.2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246</v>
      </c>
    </row>
    <row r="29" spans="1:35" x14ac:dyDescent="0.25">
      <c r="A29" t="s">
        <v>247</v>
      </c>
    </row>
    <row r="30" spans="1:35" x14ac:dyDescent="0.2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249</v>
      </c>
    </row>
    <row r="34" spans="1:35" x14ac:dyDescent="0.2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1347</v>
      </c>
      <c r="B10" s="67" t="s">
        <v>1348</v>
      </c>
      <c r="AF10" s="81" t="s">
        <v>1241</v>
      </c>
    </row>
    <row r="11" spans="1:32" ht="15" customHeight="1" x14ac:dyDescent="0.25">
      <c r="B11" s="63" t="s">
        <v>1349</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1350</v>
      </c>
    </row>
    <row r="16" spans="1:32" ht="15" customHeight="1" x14ac:dyDescent="0.25">
      <c r="B16" s="32" t="s">
        <v>1248</v>
      </c>
    </row>
    <row r="17" spans="1:32" ht="15" customHeight="1" x14ac:dyDescent="0.2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2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2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2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2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2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2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2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2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2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2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2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2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2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2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2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2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2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2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2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2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2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2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2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2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2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2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2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2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2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2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2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2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2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2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2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2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2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2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2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2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2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2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2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2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2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2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2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2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3"/>
    <row r="67" spans="1:33" ht="15" customHeight="1" x14ac:dyDescent="0.25">
      <c r="B67" s="182" t="s">
        <v>1391</v>
      </c>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72"/>
    </row>
    <row r="68" spans="1:33" ht="15" customHeight="1" x14ac:dyDescent="0.25">
      <c r="B68" s="73" t="s">
        <v>1341</v>
      </c>
    </row>
    <row r="69" spans="1:33" ht="15" customHeight="1" x14ac:dyDescent="0.25">
      <c r="B69" s="73" t="s">
        <v>1344</v>
      </c>
    </row>
    <row r="70" spans="1:33" ht="12" customHeight="1" x14ac:dyDescent="0.25">
      <c r="B70" s="73" t="s">
        <v>1345</v>
      </c>
    </row>
    <row r="71" spans="1:33" ht="15" customHeight="1" x14ac:dyDescent="0.25">
      <c r="B71" s="73" t="s">
        <v>1346</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229</v>
      </c>
    </row>
    <row r="11" spans="1:36" x14ac:dyDescent="0.25">
      <c r="A11" t="s">
        <v>2176</v>
      </c>
    </row>
    <row r="12" spans="1:36" x14ac:dyDescent="0.25">
      <c r="A12" t="s">
        <v>2177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x14ac:dyDescent="0.25">
      <c r="A15" t="s">
        <v>232</v>
      </c>
      <c r="C15" t="s">
        <v>2178</v>
      </c>
    </row>
    <row r="16" spans="1:36" x14ac:dyDescent="0.25">
      <c r="A16" t="s">
        <v>233</v>
      </c>
      <c r="C16" t="s">
        <v>2179</v>
      </c>
    </row>
    <row r="17" spans="1:36" x14ac:dyDescent="0.2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237</v>
      </c>
      <c r="C20" t="s">
        <v>2186</v>
      </c>
    </row>
    <row r="21" spans="1:36" x14ac:dyDescent="0.2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246</v>
      </c>
      <c r="C37" t="s">
        <v>2219</v>
      </c>
    </row>
    <row r="38" spans="1:36" x14ac:dyDescent="0.25">
      <c r="A38" t="s">
        <v>247</v>
      </c>
      <c r="C38" t="s">
        <v>2220</v>
      </c>
    </row>
    <row r="39" spans="1:36" x14ac:dyDescent="0.2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249</v>
      </c>
      <c r="C42" t="s">
        <v>2227</v>
      </c>
    </row>
    <row r="43" spans="1:36" x14ac:dyDescent="0.2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255</v>
      </c>
    </row>
    <row r="2" spans="1:35" x14ac:dyDescent="0.25">
      <c r="A2" t="s">
        <v>3081</v>
      </c>
    </row>
    <row r="3" spans="1:35" x14ac:dyDescent="0.25">
      <c r="A3" t="s">
        <v>3082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157</v>
      </c>
    </row>
    <row r="7" spans="1:35" x14ac:dyDescent="0.25">
      <c r="A7" t="s">
        <v>256</v>
      </c>
    </row>
    <row r="8" spans="1:35" x14ac:dyDescent="0.25">
      <c r="A8" t="s">
        <v>257</v>
      </c>
    </row>
    <row r="9" spans="1:35" x14ac:dyDescent="0.2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247</v>
      </c>
    </row>
    <row r="20" spans="1:35" x14ac:dyDescent="0.2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288</v>
      </c>
    </row>
    <row r="31" spans="1:35" x14ac:dyDescent="0.2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291</v>
      </c>
    </row>
    <row r="34" spans="1:35" x14ac:dyDescent="0.25">
      <c r="A34" t="s">
        <v>237</v>
      </c>
    </row>
    <row r="35" spans="1:35" x14ac:dyDescent="0.2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249</v>
      </c>
    </row>
    <row r="45" spans="1:35" x14ac:dyDescent="0.2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156</v>
      </c>
    </row>
    <row r="55" spans="1:35" x14ac:dyDescent="0.25">
      <c r="A55" t="s">
        <v>256</v>
      </c>
    </row>
    <row r="56" spans="1:35" x14ac:dyDescent="0.2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314</v>
      </c>
    </row>
    <row r="59" spans="1:35" x14ac:dyDescent="0.2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155</v>
      </c>
    </row>
    <row r="62" spans="1:35" x14ac:dyDescent="0.25">
      <c r="A62" t="s">
        <v>158</v>
      </c>
    </row>
    <row r="63" spans="1:35" x14ac:dyDescent="0.2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159</v>
      </c>
    </row>
    <row r="72" spans="1:35" x14ac:dyDescent="0.2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154</v>
      </c>
    </row>
    <row r="81" spans="1:35" x14ac:dyDescent="0.25">
      <c r="A81" t="s">
        <v>233</v>
      </c>
    </row>
    <row r="82" spans="1:35" x14ac:dyDescent="0.2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247</v>
      </c>
    </row>
    <row r="92" spans="1:35" x14ac:dyDescent="0.2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153</v>
      </c>
    </row>
    <row r="102" spans="1:35" x14ac:dyDescent="0.25">
      <c r="A102" t="s">
        <v>233</v>
      </c>
    </row>
    <row r="103" spans="1:35" x14ac:dyDescent="0.2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247</v>
      </c>
    </row>
    <row r="113" spans="1:35" x14ac:dyDescent="0.2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152</v>
      </c>
    </row>
    <row r="123" spans="1:35" x14ac:dyDescent="0.2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1392</v>
      </c>
      <c r="B10" s="67" t="s">
        <v>1393</v>
      </c>
      <c r="AF10" s="81" t="s">
        <v>1241</v>
      </c>
    </row>
    <row r="11" spans="1:32" ht="15" customHeight="1" x14ac:dyDescent="0.25">
      <c r="B11" s="63"/>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157</v>
      </c>
    </row>
    <row r="16" spans="1:32" ht="15" customHeight="1" x14ac:dyDescent="0.25">
      <c r="B16" s="32" t="s">
        <v>1395</v>
      </c>
    </row>
    <row r="17" spans="1:32" ht="15" customHeight="1" x14ac:dyDescent="0.25">
      <c r="B17" s="32" t="s">
        <v>1396</v>
      </c>
    </row>
    <row r="18" spans="1:32" ht="15" customHeight="1" x14ac:dyDescent="0.2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2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2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2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2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2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2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2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2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2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2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2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2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2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2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2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2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2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2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2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2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2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2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2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2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2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2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2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2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2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2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2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2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2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2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2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2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2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2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2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2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2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2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2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2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2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2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2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2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2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2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2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2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2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2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2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2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2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2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2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2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2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2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2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2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2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2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2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2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2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2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2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2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2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2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2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2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2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2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2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2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2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2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2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2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2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2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2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2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2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2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2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2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2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2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2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2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2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2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2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2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2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2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2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2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2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2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2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2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2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3"/>
    <row r="146" spans="2:33" ht="12" customHeight="1" x14ac:dyDescent="0.25">
      <c r="B146" s="182" t="s">
        <v>1542</v>
      </c>
      <c r="C146" s="183"/>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72"/>
    </row>
    <row r="147" spans="2:33" ht="12" customHeight="1" x14ac:dyDescent="0.25">
      <c r="B147" s="73" t="s">
        <v>1543</v>
      </c>
    </row>
    <row r="148" spans="2:33" ht="12" customHeight="1" x14ac:dyDescent="0.25">
      <c r="B148" s="73" t="s">
        <v>1346</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row r="11" spans="1:36" x14ac:dyDescent="0.25"/>
    <row r="12" spans="1:36" x14ac:dyDescent="0.25"/>
    <row r="13" spans="1:36" x14ac:dyDescent="0.25"/>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x14ac:dyDescent="0.25">
      <c r="A15" t="s">
        <v>157</v>
      </c>
      <c r="C15" t="s">
        <v>371</v>
      </c>
    </row>
    <row r="16" spans="1:36" hidden="1" x14ac:dyDescent="0.25">
      <c r="A16" t="s">
        <v>256</v>
      </c>
      <c r="C16" t="s">
        <v>372</v>
      </c>
    </row>
    <row r="17" spans="1:36" hidden="1" x14ac:dyDescent="0.25">
      <c r="A17" t="s">
        <v>257</v>
      </c>
      <c r="C17" t="s">
        <v>373</v>
      </c>
    </row>
    <row r="18" spans="1:36" hidden="1" x14ac:dyDescent="0.2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247</v>
      </c>
      <c r="C28" t="s">
        <v>385</v>
      </c>
    </row>
    <row r="29" spans="1:36" hidden="1" x14ac:dyDescent="0.2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288</v>
      </c>
      <c r="C39" t="s">
        <v>396</v>
      </c>
    </row>
    <row r="40" spans="1:36" hidden="1" x14ac:dyDescent="0.2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291</v>
      </c>
      <c r="C42" t="s">
        <v>400</v>
      </c>
    </row>
    <row r="43" spans="1:36" hidden="1" x14ac:dyDescent="0.25">
      <c r="A43" t="s">
        <v>237</v>
      </c>
      <c r="C43" t="s">
        <v>401</v>
      </c>
    </row>
    <row r="44" spans="1:36" hidden="1" x14ac:dyDescent="0.2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249</v>
      </c>
      <c r="C53" t="s">
        <v>411</v>
      </c>
    </row>
    <row r="54" spans="1:36" hidden="1" x14ac:dyDescent="0.2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156</v>
      </c>
      <c r="C63" t="s">
        <v>421</v>
      </c>
    </row>
    <row r="64" spans="1:36" hidden="1" x14ac:dyDescent="0.25">
      <c r="A64" t="s">
        <v>256</v>
      </c>
      <c r="C64" t="s">
        <v>422</v>
      </c>
    </row>
    <row r="65" spans="1:36" hidden="1" x14ac:dyDescent="0.2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314</v>
      </c>
      <c r="C67" t="s">
        <v>425</v>
      </c>
    </row>
    <row r="68" spans="1:36" hidden="1" x14ac:dyDescent="0.2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155</v>
      </c>
      <c r="C70" t="s">
        <v>428</v>
      </c>
    </row>
    <row r="71" spans="1:36" ht="15.75" thickTop="1" x14ac:dyDescent="0.25">
      <c r="A71" s="32" t="s">
        <v>158</v>
      </c>
      <c r="C71" t="s">
        <v>429</v>
      </c>
    </row>
    <row r="72" spans="1:36" x14ac:dyDescent="0.2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159</v>
      </c>
      <c r="C80" t="s">
        <v>439</v>
      </c>
    </row>
    <row r="81" spans="1:36" x14ac:dyDescent="0.2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154</v>
      </c>
      <c r="C89" t="s">
        <v>448</v>
      </c>
    </row>
    <row r="90" spans="1:36" x14ac:dyDescent="0.25">
      <c r="A90" s="32" t="s">
        <v>233</v>
      </c>
      <c r="C90" t="s">
        <v>449</v>
      </c>
    </row>
    <row r="91" spans="1:36" x14ac:dyDescent="0.2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247</v>
      </c>
      <c r="C100" t="s">
        <v>460</v>
      </c>
    </row>
    <row r="101" spans="1:36" x14ac:dyDescent="0.2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153</v>
      </c>
      <c r="C110" t="s">
        <v>470</v>
      </c>
    </row>
    <row r="111" spans="1:36" x14ac:dyDescent="0.25">
      <c r="A111" t="s">
        <v>233</v>
      </c>
      <c r="C111" t="s">
        <v>471</v>
      </c>
    </row>
    <row r="112" spans="1:36" x14ac:dyDescent="0.2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247</v>
      </c>
      <c r="C121" t="s">
        <v>482</v>
      </c>
    </row>
    <row r="122" spans="1:36" x14ac:dyDescent="0.2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152</v>
      </c>
      <c r="C131" t="s">
        <v>492</v>
      </c>
    </row>
    <row r="132" spans="1:36" x14ac:dyDescent="0.2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2262</v>
      </c>
    </row>
    <row r="2" spans="1:35" x14ac:dyDescent="0.25">
      <c r="A2" t="s">
        <v>3276</v>
      </c>
    </row>
    <row r="3" spans="1:35" x14ac:dyDescent="0.25">
      <c r="A3" t="s">
        <v>3277</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c r="D7" t="s">
        <v>1097</v>
      </c>
    </row>
    <row r="8" spans="1:35" x14ac:dyDescent="0.2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237</v>
      </c>
    </row>
    <row r="12" spans="1:35" x14ac:dyDescent="0.2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1117</v>
      </c>
    </row>
    <row r="30" spans="1:35" x14ac:dyDescent="0.25">
      <c r="A30" t="s">
        <v>247</v>
      </c>
    </row>
    <row r="31" spans="1:35" x14ac:dyDescent="0.2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249</v>
      </c>
    </row>
    <row r="35" spans="1:35" x14ac:dyDescent="0.2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2353</v>
      </c>
    </row>
    <row r="54" spans="1:35" x14ac:dyDescent="0.2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1544</v>
      </c>
      <c r="B10" s="67" t="s">
        <v>1545</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1247</v>
      </c>
    </row>
    <row r="16" spans="1:32" ht="15" customHeight="1" x14ac:dyDescent="0.25">
      <c r="B16" s="32" t="s">
        <v>1248</v>
      </c>
    </row>
    <row r="17" spans="1:32" ht="15" customHeight="1" x14ac:dyDescent="0.2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2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2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2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2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2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2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2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2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2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2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2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2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2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2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2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2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2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2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2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2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2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2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2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2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2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2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2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2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2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2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2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2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2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2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2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2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2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2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2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2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2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2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2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2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2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3"/>
    <row r="81" spans="2:33" ht="15" customHeight="1" x14ac:dyDescent="0.25">
      <c r="B81" s="182" t="s">
        <v>1612</v>
      </c>
      <c r="C81" s="183"/>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72"/>
    </row>
    <row r="82" spans="2:33" ht="15" customHeight="1" x14ac:dyDescent="0.25">
      <c r="B82" s="73" t="s">
        <v>1613</v>
      </c>
    </row>
    <row r="83" spans="2:33" ht="15" customHeight="1" x14ac:dyDescent="0.25">
      <c r="B83" s="73" t="s">
        <v>1341</v>
      </c>
    </row>
    <row r="84" spans="2:33" ht="15" customHeight="1" x14ac:dyDescent="0.25">
      <c r="B84" s="73" t="s">
        <v>1614</v>
      </c>
    </row>
    <row r="85" spans="2:33" ht="15" customHeight="1" x14ac:dyDescent="0.25">
      <c r="B85" s="73" t="s">
        <v>1345</v>
      </c>
    </row>
    <row r="86" spans="2:33" ht="15" customHeight="1" x14ac:dyDescent="0.25">
      <c r="B86" s="73" t="s">
        <v>1346</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2262</v>
      </c>
    </row>
    <row r="2" spans="1:36" x14ac:dyDescent="0.25">
      <c r="A2" t="s">
        <v>2263</v>
      </c>
    </row>
    <row r="3" spans="1:36" x14ac:dyDescent="0.25">
      <c r="A3" t="s">
        <v>2264</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1120</v>
      </c>
      <c r="C6" t="s">
        <v>2265</v>
      </c>
    </row>
    <row r="7" spans="1:36" x14ac:dyDescent="0.25">
      <c r="A7" t="s">
        <v>233</v>
      </c>
      <c r="C7" t="s">
        <v>2266</v>
      </c>
      <c r="D7" t="s">
        <v>1097</v>
      </c>
    </row>
    <row r="8" spans="1:36" x14ac:dyDescent="0.2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237</v>
      </c>
      <c r="C11" t="s">
        <v>2273</v>
      </c>
    </row>
    <row r="12" spans="1:36" x14ac:dyDescent="0.2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1117</v>
      </c>
      <c r="C29" t="s">
        <v>2308</v>
      </c>
    </row>
    <row r="30" spans="1:36" x14ac:dyDescent="0.25">
      <c r="A30" t="s">
        <v>247</v>
      </c>
      <c r="C30" t="s">
        <v>2309</v>
      </c>
    </row>
    <row r="31" spans="1:36" x14ac:dyDescent="0.2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249</v>
      </c>
      <c r="C34" t="s">
        <v>2316</v>
      </c>
    </row>
    <row r="35" spans="1:36" x14ac:dyDescent="0.2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2353</v>
      </c>
      <c r="C53" t="s">
        <v>2354</v>
      </c>
    </row>
    <row r="54" spans="1:36" x14ac:dyDescent="0.2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2380</v>
      </c>
    </row>
    <row r="2" spans="1:35" x14ac:dyDescent="0.25">
      <c r="A2" t="s">
        <v>3374</v>
      </c>
    </row>
    <row r="3" spans="1:35" x14ac:dyDescent="0.25">
      <c r="A3" t="s">
        <v>3375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2383</v>
      </c>
    </row>
    <row r="7" spans="1:35" x14ac:dyDescent="0.25">
      <c r="A7" t="s">
        <v>2385</v>
      </c>
    </row>
    <row r="8" spans="1:35" x14ac:dyDescent="0.25">
      <c r="A8" t="s">
        <v>2387</v>
      </c>
    </row>
    <row r="9" spans="1:35" x14ac:dyDescent="0.2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2411</v>
      </c>
    </row>
    <row r="20" spans="1:35" x14ac:dyDescent="0.2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2434</v>
      </c>
    </row>
    <row r="31" spans="1:35" x14ac:dyDescent="0.2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2460</v>
      </c>
    </row>
    <row r="43" spans="1:35" x14ac:dyDescent="0.25">
      <c r="A43" t="s">
        <v>2387</v>
      </c>
    </row>
    <row r="44" spans="1:35" x14ac:dyDescent="0.2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2411</v>
      </c>
    </row>
    <row r="55" spans="1:35" x14ac:dyDescent="0.2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2434</v>
      </c>
    </row>
    <row r="66" spans="1:35" x14ac:dyDescent="0.2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2387</v>
      </c>
      <c r="B76" t="s">
        <v>2526</v>
      </c>
      <c r="C76" t="s">
        <v>2527</v>
      </c>
    </row>
    <row r="77" spans="1:35" x14ac:dyDescent="0.2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2550</v>
      </c>
    </row>
    <row r="88" spans="1:35" x14ac:dyDescent="0.25">
      <c r="A88" t="s">
        <v>2387</v>
      </c>
    </row>
    <row r="89" spans="1:35" x14ac:dyDescent="0.2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2411</v>
      </c>
    </row>
    <row r="100" spans="1:35" x14ac:dyDescent="0.2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2434</v>
      </c>
    </row>
    <row r="111" spans="1:35" x14ac:dyDescent="0.2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2623</v>
      </c>
    </row>
    <row r="123" spans="1:35" x14ac:dyDescent="0.25">
      <c r="A123" t="s">
        <v>2387</v>
      </c>
    </row>
    <row r="124" spans="1:35" x14ac:dyDescent="0.2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2411</v>
      </c>
    </row>
    <row r="135" spans="1:35" x14ac:dyDescent="0.2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2434</v>
      </c>
    </row>
    <row r="146" spans="1:35" x14ac:dyDescent="0.2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1779</v>
      </c>
    </row>
    <row r="158" spans="1:35" x14ac:dyDescent="0.25">
      <c r="A158" t="s">
        <v>2550</v>
      </c>
    </row>
    <row r="159" spans="1:35" x14ac:dyDescent="0.25">
      <c r="A159" t="s">
        <v>2387</v>
      </c>
    </row>
    <row r="160" spans="1:35" x14ac:dyDescent="0.2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2411</v>
      </c>
    </row>
    <row r="171" spans="1:35" x14ac:dyDescent="0.2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2434</v>
      </c>
    </row>
    <row r="182" spans="1:35" x14ac:dyDescent="0.2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2757</v>
      </c>
    </row>
    <row r="194" spans="1:35" x14ac:dyDescent="0.25">
      <c r="A194" t="s">
        <v>2387</v>
      </c>
    </row>
    <row r="195" spans="1:35" x14ac:dyDescent="0.2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2411</v>
      </c>
    </row>
    <row r="206" spans="1:35" x14ac:dyDescent="0.2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2434</v>
      </c>
    </row>
    <row r="217" spans="1:35" x14ac:dyDescent="0.2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1844</v>
      </c>
    </row>
    <row r="229" spans="1:35" x14ac:dyDescent="0.2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2833</v>
      </c>
    </row>
    <row r="232" spans="1:35" x14ac:dyDescent="0.2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1858</v>
      </c>
    </row>
    <row r="237" spans="1:35" x14ac:dyDescent="0.2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2833</v>
      </c>
    </row>
    <row r="240" spans="1:35" x14ac:dyDescent="0.2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1866</v>
      </c>
    </row>
    <row r="245" spans="1:35" x14ac:dyDescent="0.2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2833</v>
      </c>
    </row>
    <row r="249" spans="1:35" x14ac:dyDescent="0.2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1615</v>
      </c>
      <c r="B10" s="67" t="s">
        <v>1616</v>
      </c>
      <c r="AF10" s="87" t="s">
        <v>1241</v>
      </c>
    </row>
    <row r="11" spans="1:32" ht="15" customHeight="1" x14ac:dyDescent="0.25">
      <c r="B11" s="63"/>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1618</v>
      </c>
    </row>
    <row r="16" spans="1:32" ht="15" customHeight="1" x14ac:dyDescent="0.25"/>
    <row r="17" spans="1:32" ht="15" customHeight="1" x14ac:dyDescent="0.25">
      <c r="B17" s="32" t="s">
        <v>1619</v>
      </c>
    </row>
    <row r="18" spans="1:32" ht="15" customHeight="1" x14ac:dyDescent="0.25">
      <c r="B18" s="32" t="s">
        <v>1620</v>
      </c>
    </row>
    <row r="19" spans="1:32" ht="15" customHeight="1" x14ac:dyDescent="0.2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2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2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2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2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2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2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2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2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2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2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2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2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2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2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2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2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2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2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2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2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2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2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2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2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2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2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2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2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2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2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2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2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2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2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2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2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2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2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2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2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2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2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2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2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2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2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2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2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2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2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2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2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2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2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2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2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2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2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2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2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2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2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2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2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2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2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2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2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2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2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2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2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2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2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2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2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2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2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2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2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2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2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2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2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2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2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2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2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2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2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2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2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2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2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2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2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2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2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2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2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2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2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2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2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2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2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2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2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2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2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2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2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2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2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2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2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2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2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2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2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2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2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2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2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2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2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2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2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2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2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2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2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2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2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2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2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2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2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2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2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2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2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2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2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2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2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2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2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2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2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2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2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2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2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2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2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2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2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2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2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2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2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2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2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2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2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2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2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2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2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2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2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2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2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2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2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2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2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2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2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2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2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2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2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2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2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2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2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2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2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2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2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2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2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2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2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2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2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2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2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2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2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2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2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2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2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2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2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2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2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2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2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2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2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2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2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2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2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2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2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2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2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2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2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2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2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2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2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2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2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2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2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2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2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2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3"/>
    <row r="275" spans="1:33" ht="12" customHeight="1" x14ac:dyDescent="0.2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25">
      <c r="B276" s="73" t="s">
        <v>1878</v>
      </c>
    </row>
    <row r="277" spans="1:33" ht="12" customHeight="1" x14ac:dyDescent="0.25">
      <c r="B277" s="73" t="s">
        <v>1879</v>
      </c>
    </row>
    <row r="278" spans="1:33" ht="12" customHeight="1" x14ac:dyDescent="0.25">
      <c r="B278" s="73" t="s">
        <v>1344</v>
      </c>
    </row>
    <row r="279" spans="1:33" ht="12" customHeight="1" x14ac:dyDescent="0.25">
      <c r="B279" s="73" t="s">
        <v>1880</v>
      </c>
    </row>
    <row r="280" spans="1:33" ht="12" customHeight="1" x14ac:dyDescent="0.25">
      <c r="B280" s="73" t="s">
        <v>1881</v>
      </c>
    </row>
    <row r="281" spans="1:33" ht="12" customHeight="1" x14ac:dyDescent="0.25">
      <c r="B281" s="73" t="s">
        <v>1882</v>
      </c>
    </row>
    <row r="282" spans="1:33" ht="12" customHeight="1" x14ac:dyDescent="0.25">
      <c r="B282" s="73" t="s">
        <v>1883</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2380</v>
      </c>
    </row>
    <row r="2" spans="1:36" x14ac:dyDescent="0.25">
      <c r="A2" t="s">
        <v>2381</v>
      </c>
    </row>
    <row r="3" spans="1:36" x14ac:dyDescent="0.25">
      <c r="A3" t="s">
        <v>2382</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2383</v>
      </c>
      <c r="C6" t="s">
        <v>2384</v>
      </c>
    </row>
    <row r="7" spans="1:36" x14ac:dyDescent="0.25">
      <c r="A7" t="s">
        <v>2385</v>
      </c>
      <c r="C7" t="s">
        <v>2386</v>
      </c>
    </row>
    <row r="8" spans="1:36" x14ac:dyDescent="0.25">
      <c r="A8" t="s">
        <v>2387</v>
      </c>
      <c r="C8" t="s">
        <v>2388</v>
      </c>
    </row>
    <row r="9" spans="1:36" x14ac:dyDescent="0.2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2411</v>
      </c>
      <c r="C19" t="s">
        <v>2412</v>
      </c>
    </row>
    <row r="20" spans="1:36" x14ac:dyDescent="0.2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2434</v>
      </c>
      <c r="C30" t="s">
        <v>2435</v>
      </c>
    </row>
    <row r="31" spans="1:36" x14ac:dyDescent="0.2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2460</v>
      </c>
      <c r="C42" t="s">
        <v>2461</v>
      </c>
    </row>
    <row r="43" spans="1:36" x14ac:dyDescent="0.25">
      <c r="A43" t="s">
        <v>2387</v>
      </c>
      <c r="C43" t="s">
        <v>2462</v>
      </c>
    </row>
    <row r="44" spans="1:36" x14ac:dyDescent="0.2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2411</v>
      </c>
      <c r="C54" t="s">
        <v>2484</v>
      </c>
    </row>
    <row r="55" spans="1:36" x14ac:dyDescent="0.2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2434</v>
      </c>
      <c r="C65" t="s">
        <v>2505</v>
      </c>
    </row>
    <row r="66" spans="1:36" x14ac:dyDescent="0.2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2387</v>
      </c>
      <c r="B76" t="s">
        <v>2526</v>
      </c>
      <c r="C76" t="s">
        <v>2527</v>
      </c>
      <c r="E76" t="s">
        <v>2528</v>
      </c>
    </row>
    <row r="77" spans="1:36" x14ac:dyDescent="0.2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2550</v>
      </c>
      <c r="C87" t="s">
        <v>2551</v>
      </c>
    </row>
    <row r="88" spans="1:36" x14ac:dyDescent="0.25">
      <c r="A88" t="s">
        <v>2387</v>
      </c>
      <c r="C88" t="s">
        <v>2552</v>
      </c>
    </row>
    <row r="89" spans="1:36" x14ac:dyDescent="0.2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2411</v>
      </c>
      <c r="C99" t="s">
        <v>2576</v>
      </c>
    </row>
    <row r="100" spans="1:36" x14ac:dyDescent="0.2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2434</v>
      </c>
      <c r="C110" t="s">
        <v>2598</v>
      </c>
    </row>
    <row r="111" spans="1:36" x14ac:dyDescent="0.2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2623</v>
      </c>
      <c r="C122" t="s">
        <v>2624</v>
      </c>
    </row>
    <row r="123" spans="1:36" x14ac:dyDescent="0.25">
      <c r="A123" t="s">
        <v>2387</v>
      </c>
      <c r="C123" t="s">
        <v>2625</v>
      </c>
    </row>
    <row r="124" spans="1:36" x14ac:dyDescent="0.2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2411</v>
      </c>
      <c r="C134" t="s">
        <v>2646</v>
      </c>
    </row>
    <row r="135" spans="1:36" x14ac:dyDescent="0.2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2434</v>
      </c>
      <c r="C145" t="s">
        <v>2667</v>
      </c>
    </row>
    <row r="146" spans="1:36" x14ac:dyDescent="0.2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1779</v>
      </c>
      <c r="C157" t="s">
        <v>2690</v>
      </c>
    </row>
    <row r="158" spans="1:36" x14ac:dyDescent="0.25">
      <c r="A158" t="s">
        <v>2550</v>
      </c>
      <c r="C158" t="s">
        <v>2691</v>
      </c>
    </row>
    <row r="159" spans="1:36" x14ac:dyDescent="0.25">
      <c r="A159" t="s">
        <v>2387</v>
      </c>
      <c r="C159" t="s">
        <v>2692</v>
      </c>
    </row>
    <row r="160" spans="1:36" x14ac:dyDescent="0.2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2411</v>
      </c>
      <c r="C170" t="s">
        <v>2713</v>
      </c>
    </row>
    <row r="171" spans="1:36" x14ac:dyDescent="0.2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2434</v>
      </c>
      <c r="C181" t="s">
        <v>2734</v>
      </c>
    </row>
    <row r="182" spans="1:36" x14ac:dyDescent="0.2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2757</v>
      </c>
      <c r="C193" t="s">
        <v>2758</v>
      </c>
    </row>
    <row r="194" spans="1:36" x14ac:dyDescent="0.25">
      <c r="A194" t="s">
        <v>2387</v>
      </c>
      <c r="C194" t="s">
        <v>2759</v>
      </c>
    </row>
    <row r="195" spans="1:36" x14ac:dyDescent="0.2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2411</v>
      </c>
      <c r="C205" t="s">
        <v>2780</v>
      </c>
    </row>
    <row r="206" spans="1:36" x14ac:dyDescent="0.2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2434</v>
      </c>
      <c r="C216" t="s">
        <v>2801</v>
      </c>
    </row>
    <row r="217" spans="1:36" x14ac:dyDescent="0.2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1844</v>
      </c>
      <c r="C228" t="s">
        <v>2824</v>
      </c>
    </row>
    <row r="229" spans="1:36" x14ac:dyDescent="0.2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2833</v>
      </c>
      <c r="C231" t="s">
        <v>2834</v>
      </c>
    </row>
    <row r="232" spans="1:36" x14ac:dyDescent="0.2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1858</v>
      </c>
      <c r="C236" t="s">
        <v>2847</v>
      </c>
    </row>
    <row r="237" spans="1:36" x14ac:dyDescent="0.2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2833</v>
      </c>
      <c r="C239" t="s">
        <v>2853</v>
      </c>
    </row>
    <row r="240" spans="1:36" x14ac:dyDescent="0.2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1866</v>
      </c>
      <c r="C244" t="s">
        <v>2862</v>
      </c>
    </row>
    <row r="245" spans="1:36" x14ac:dyDescent="0.2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2833</v>
      </c>
      <c r="C248" t="s">
        <v>2873</v>
      </c>
    </row>
    <row r="249" spans="1:36" x14ac:dyDescent="0.2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495</v>
      </c>
    </row>
    <row r="2" spans="1:35" x14ac:dyDescent="0.25">
      <c r="A2" t="s">
        <v>3804</v>
      </c>
    </row>
    <row r="3" spans="1:35" x14ac:dyDescent="0.25">
      <c r="A3" t="s">
        <v>3805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32</v>
      </c>
    </row>
    <row r="7" spans="1:35" x14ac:dyDescent="0.2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31</v>
      </c>
    </row>
    <row r="24" spans="1:35" x14ac:dyDescent="0.2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1935</v>
      </c>
    </row>
    <row r="41" spans="1:35" x14ac:dyDescent="0.2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1952</v>
      </c>
    </row>
    <row r="58" spans="1:35" x14ac:dyDescent="0.2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28</v>
      </c>
    </row>
    <row r="75" spans="1:35" x14ac:dyDescent="0.2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27</v>
      </c>
    </row>
    <row r="92" spans="1:35" x14ac:dyDescent="0.2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26</v>
      </c>
    </row>
    <row r="109" spans="1:35" x14ac:dyDescent="0.2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25</v>
      </c>
    </row>
    <row r="126" spans="1:35" x14ac:dyDescent="0.2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24</v>
      </c>
    </row>
    <row r="143" spans="1:35" x14ac:dyDescent="0.2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2893</v>
      </c>
    </row>
    <row r="160" spans="1:35" x14ac:dyDescent="0.2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2896</v>
      </c>
    </row>
    <row r="177" spans="1:35" x14ac:dyDescent="0.2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2898</v>
      </c>
    </row>
    <row r="194" spans="1:35" x14ac:dyDescent="0.2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21</v>
      </c>
    </row>
    <row r="211" spans="1:35" x14ac:dyDescent="0.2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20</v>
      </c>
    </row>
    <row r="228" spans="1:35" x14ac:dyDescent="0.2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19</v>
      </c>
    </row>
    <row r="245" spans="1:35" x14ac:dyDescent="0.2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18</v>
      </c>
    </row>
    <row r="262" spans="1:35" x14ac:dyDescent="0.2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17</v>
      </c>
    </row>
    <row r="279" spans="1:35" x14ac:dyDescent="0.2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4241</v>
      </c>
      <c r="B282" t="s">
        <v>4242</v>
      </c>
    </row>
    <row r="283" spans="1:35" x14ac:dyDescent="0.2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1884</v>
      </c>
      <c r="B10" s="67" t="s">
        <v>1885</v>
      </c>
      <c r="AF10" s="87" t="s">
        <v>1241</v>
      </c>
    </row>
    <row r="11" spans="1:32" ht="15" customHeight="1" x14ac:dyDescent="0.25">
      <c r="B11" s="63" t="s">
        <v>1886</v>
      </c>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32</v>
      </c>
    </row>
    <row r="16" spans="1:32" ht="15" customHeight="1" x14ac:dyDescent="0.2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2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2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2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2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2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2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2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2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2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2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2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2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2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2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2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2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2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2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2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2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2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2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2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2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2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2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2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2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2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2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2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2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2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2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2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2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2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2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2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2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2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2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2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2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2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2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2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2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2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2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2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2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2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2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2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2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2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2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2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2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2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2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2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2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2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2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2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2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2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2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2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2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2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2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2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2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2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2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2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2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2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2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2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2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2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2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2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2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2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2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2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2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2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2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2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2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2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2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2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2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2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2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2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2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2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2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2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2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2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2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2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2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2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2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2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2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2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2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2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2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2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2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2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2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2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2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2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2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2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2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2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2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2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2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2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2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2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2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2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2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2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2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2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2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2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2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2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2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2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2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2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2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2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2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2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2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2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2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2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2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2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2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2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2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2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2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2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2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2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2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2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2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2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2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2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2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2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2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2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2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2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2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2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2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2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2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2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2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2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2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2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2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2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2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2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2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2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2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2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2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2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2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2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2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2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2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2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2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2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2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2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2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2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2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2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2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2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2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2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2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2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2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2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2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2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2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2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2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2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2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2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2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2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2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2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2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2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2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2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2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2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2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2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2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2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2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2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2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2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2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2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2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2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2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2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2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2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2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2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2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2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2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2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2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2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2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3"/>
    <row r="306" spans="2:2" ht="15" customHeight="1" x14ac:dyDescent="0.25">
      <c r="B306" s="75" t="s">
        <v>2167</v>
      </c>
    </row>
    <row r="307" spans="2:2" ht="15" customHeight="1" x14ac:dyDescent="0.25">
      <c r="B307" s="73" t="s">
        <v>2168</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8"/>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1230</v>
      </c>
      <c r="D3" s="64" t="s">
        <v>1231</v>
      </c>
      <c r="E3" s="65"/>
      <c r="F3" s="65"/>
      <c r="G3" s="65"/>
    </row>
    <row r="4" spans="1:33" ht="15" customHeight="1" x14ac:dyDescent="0.25">
      <c r="C4" s="64" t="s">
        <v>1232</v>
      </c>
      <c r="D4" s="64" t="s">
        <v>1233</v>
      </c>
      <c r="E4" s="65"/>
      <c r="F4" s="65"/>
      <c r="G4" s="64" t="s">
        <v>1234</v>
      </c>
    </row>
    <row r="5" spans="1:33" ht="15" customHeight="1" x14ac:dyDescent="0.25">
      <c r="C5" s="64" t="s">
        <v>1235</v>
      </c>
      <c r="D5" s="64" t="s">
        <v>1236</v>
      </c>
      <c r="E5" s="65"/>
      <c r="F5" s="65"/>
      <c r="G5" s="65"/>
    </row>
    <row r="6" spans="1:33" ht="15" customHeight="1" x14ac:dyDescent="0.25">
      <c r="C6" s="64" t="s">
        <v>1237</v>
      </c>
      <c r="D6" s="65"/>
      <c r="E6" s="64" t="s">
        <v>1238</v>
      </c>
      <c r="F6" s="65"/>
      <c r="G6" s="65"/>
    </row>
    <row r="7" spans="1:33" ht="12" customHeight="1" x14ac:dyDescent="0.25"/>
    <row r="8" spans="1:33" ht="12" customHeight="1" x14ac:dyDescent="0.25"/>
    <row r="9" spans="1:33" ht="12" customHeight="1" x14ac:dyDescent="0.25"/>
    <row r="10" spans="1:33" ht="15" customHeight="1" x14ac:dyDescent="0.25">
      <c r="A10" s="66" t="s">
        <v>1884</v>
      </c>
      <c r="B10" s="67" t="s">
        <v>1885</v>
      </c>
      <c r="AG10" s="68" t="s">
        <v>1241</v>
      </c>
    </row>
    <row r="11" spans="1:33" ht="15" customHeight="1" x14ac:dyDescent="0.25">
      <c r="B11" s="63" t="s">
        <v>1886</v>
      </c>
      <c r="AG11" s="68" t="s">
        <v>1243</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25">
      <c r="B15" s="32" t="s">
        <v>32</v>
      </c>
    </row>
    <row r="16" spans="1:33" x14ac:dyDescent="0.2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2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2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2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2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2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2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2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2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2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2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2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2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2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2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2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2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x14ac:dyDescent="0.2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2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2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2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2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2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2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2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2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2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2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2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2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2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2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2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2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2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2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2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2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2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2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2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2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2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2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2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2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2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2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2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2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2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2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2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2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2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2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2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2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2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2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2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2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2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2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2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2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2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2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2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2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2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2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2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2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2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2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2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2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2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2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2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2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2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2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2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2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2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2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2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2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2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2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2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2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2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2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2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2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2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2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2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2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2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2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2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2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2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2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2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2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2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2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2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2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2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2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2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2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2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2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2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2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2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2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2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2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2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2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2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2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2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2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2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2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2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2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2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2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2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2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2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2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2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2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2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2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2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2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2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2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2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2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2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2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2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2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2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2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2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2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2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2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2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2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2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2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2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2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2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2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2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2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2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2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2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2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2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2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2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2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2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2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2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2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2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2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2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2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2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2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2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2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2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2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2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2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2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2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2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2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2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2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2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2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2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2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2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2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2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2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2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2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2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2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2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2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2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2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2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2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2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2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2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2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2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2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2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2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2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2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2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2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2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2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2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2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2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2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2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2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2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2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2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2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2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2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2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2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2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2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2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2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2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2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2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2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2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2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2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2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2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2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2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2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2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2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2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2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2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2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2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2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2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2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2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3"/>
    <row r="292" spans="1:33" ht="15" customHeight="1" x14ac:dyDescent="0.25">
      <c r="B292" s="75" t="s">
        <v>2167</v>
      </c>
    </row>
    <row r="293" spans="1:33" ht="15" customHeight="1" x14ac:dyDescent="0.25">
      <c r="B293" s="78" t="s">
        <v>2168</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8"/>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495</v>
      </c>
    </row>
    <row r="11" spans="1:36" x14ac:dyDescent="0.25">
      <c r="A11" t="s">
        <v>496</v>
      </c>
    </row>
    <row r="12" spans="1:36" x14ac:dyDescent="0.25">
      <c r="A12" t="s">
        <v>497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x14ac:dyDescent="0.25">
      <c r="A15" s="33" t="s">
        <v>32</v>
      </c>
      <c r="C15" s="33" t="s">
        <v>759</v>
      </c>
    </row>
    <row r="16" spans="1:36" ht="15.75" thickTop="1" x14ac:dyDescent="0.2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31</v>
      </c>
      <c r="C32" s="33" t="s">
        <v>777</v>
      </c>
    </row>
    <row r="33" spans="1:36" ht="15.75" thickTop="1" x14ac:dyDescent="0.2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30</v>
      </c>
      <c r="C49" t="s">
        <v>794</v>
      </c>
    </row>
    <row r="50" spans="1:36" x14ac:dyDescent="0.2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29</v>
      </c>
      <c r="C66" t="s">
        <v>811</v>
      </c>
    </row>
    <row r="67" spans="1:36" x14ac:dyDescent="0.2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28</v>
      </c>
      <c r="C83" t="s">
        <v>828</v>
      </c>
    </row>
    <row r="84" spans="1:36" x14ac:dyDescent="0.2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27</v>
      </c>
      <c r="C100" t="s">
        <v>845</v>
      </c>
    </row>
    <row r="101" spans="1:36" x14ac:dyDescent="0.2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26</v>
      </c>
      <c r="C117" t="s">
        <v>862</v>
      </c>
    </row>
    <row r="118" spans="1:36" x14ac:dyDescent="0.2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25</v>
      </c>
      <c r="C134" t="s">
        <v>879</v>
      </c>
    </row>
    <row r="135" spans="1:36" x14ac:dyDescent="0.2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24</v>
      </c>
      <c r="C151" t="s">
        <v>896</v>
      </c>
    </row>
    <row r="152" spans="1:36" x14ac:dyDescent="0.2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23</v>
      </c>
      <c r="C168" t="s">
        <v>913</v>
      </c>
    </row>
    <row r="169" spans="1:36" x14ac:dyDescent="0.2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x14ac:dyDescent="0.25">
      <c r="A185" s="33" t="s">
        <v>22</v>
      </c>
      <c r="C185" s="33" t="s">
        <v>930</v>
      </c>
    </row>
    <row r="186" spans="1:36" ht="15.75" thickTop="1" x14ac:dyDescent="0.2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194</v>
      </c>
      <c r="C202" t="s">
        <v>947</v>
      </c>
    </row>
    <row r="203" spans="1:36" hidden="1" x14ac:dyDescent="0.2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21</v>
      </c>
      <c r="C219" t="s">
        <v>964</v>
      </c>
    </row>
    <row r="220" spans="1:36" hidden="1" x14ac:dyDescent="0.2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20</v>
      </c>
      <c r="C236" t="s">
        <v>981</v>
      </c>
    </row>
    <row r="237" spans="1:36" hidden="1" x14ac:dyDescent="0.2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19</v>
      </c>
      <c r="C253" t="s">
        <v>998</v>
      </c>
    </row>
    <row r="254" spans="1:36" hidden="1" x14ac:dyDescent="0.2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18</v>
      </c>
      <c r="C270" t="s">
        <v>1015</v>
      </c>
    </row>
    <row r="271" spans="1:36" hidden="1" x14ac:dyDescent="0.2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17</v>
      </c>
      <c r="C287" t="s">
        <v>1032</v>
      </c>
    </row>
    <row r="288" spans="1:36" hidden="1" x14ac:dyDescent="0.2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EC43C-8E3C-4D63-84C6-6B42CAB70652}">
  <dimension ref="A1:AE372"/>
  <sheetViews>
    <sheetView workbookViewId="0">
      <selection activeCell="B13" sqref="B13:AE13"/>
    </sheetView>
  </sheetViews>
  <sheetFormatPr defaultRowHeight="15" x14ac:dyDescent="0.25"/>
  <cols>
    <col min="1" max="1" width="40.140625" customWidth="1"/>
    <col min="2" max="2" width="12" bestFit="1" customWidth="1"/>
    <col min="27" max="27" width="11.140625" bestFit="1" customWidth="1"/>
    <col min="28" max="28" width="9.5703125" bestFit="1" customWidth="1"/>
  </cols>
  <sheetData>
    <row r="1" spans="1:31" x14ac:dyDescent="0.25">
      <c r="A1" t="s">
        <v>4476</v>
      </c>
    </row>
    <row r="2" spans="1:31" x14ac:dyDescent="0.2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25">
      <c r="A3" s="143" t="s">
        <v>4477</v>
      </c>
      <c r="B3">
        <f t="shared" ref="B3:AE3" si="0">SUMIFS($E$22:$E$372,$B$22:$B$372,B$2)+SUMIFS($F$22:$F$372,$B$22:$B$372,B$2)</f>
        <v>89367047258</v>
      </c>
      <c r="C3">
        <f t="shared" si="0"/>
        <v>95977015103</v>
      </c>
      <c r="D3">
        <f t="shared" si="0"/>
        <v>98812825093</v>
      </c>
      <c r="E3">
        <f t="shared" si="0"/>
        <v>100094998262</v>
      </c>
      <c r="F3">
        <f t="shared" si="0"/>
        <v>100480428369</v>
      </c>
      <c r="G3">
        <f t="shared" si="0"/>
        <v>101424489851</v>
      </c>
      <c r="H3">
        <f t="shared" si="0"/>
        <v>102816579379</v>
      </c>
      <c r="I3">
        <f t="shared" si="0"/>
        <v>104230371474</v>
      </c>
      <c r="J3">
        <f t="shared" si="0"/>
        <v>105455483885</v>
      </c>
      <c r="K3">
        <f t="shared" si="0"/>
        <v>106552688626</v>
      </c>
      <c r="L3">
        <f t="shared" si="0"/>
        <v>107424452369</v>
      </c>
      <c r="M3">
        <f t="shared" si="0"/>
        <v>108253886031</v>
      </c>
      <c r="N3">
        <f t="shared" si="0"/>
        <v>109351818811</v>
      </c>
      <c r="O3">
        <f t="shared" si="0"/>
        <v>110401165432</v>
      </c>
      <c r="P3">
        <f t="shared" si="0"/>
        <v>111417835072</v>
      </c>
      <c r="Q3">
        <f t="shared" si="0"/>
        <v>112489457631</v>
      </c>
      <c r="R3">
        <f t="shared" si="0"/>
        <v>113510538094</v>
      </c>
      <c r="S3">
        <f t="shared" si="0"/>
        <v>114627982591</v>
      </c>
      <c r="T3">
        <f t="shared" si="0"/>
        <v>115850123693</v>
      </c>
      <c r="U3">
        <f t="shared" si="0"/>
        <v>116997355307</v>
      </c>
      <c r="V3">
        <f t="shared" si="0"/>
        <v>118310307563</v>
      </c>
      <c r="W3">
        <f t="shared" si="0"/>
        <v>119717735523</v>
      </c>
      <c r="X3">
        <f t="shared" si="0"/>
        <v>121104573397</v>
      </c>
      <c r="Y3">
        <f t="shared" si="0"/>
        <v>122464947899</v>
      </c>
      <c r="Z3">
        <f t="shared" si="0"/>
        <v>123740973616</v>
      </c>
      <c r="AA3">
        <f t="shared" si="0"/>
        <v>124960976971</v>
      </c>
      <c r="AB3">
        <f t="shared" si="0"/>
        <v>126310356730</v>
      </c>
      <c r="AC3">
        <f t="shared" si="0"/>
        <v>127802964994</v>
      </c>
      <c r="AD3">
        <f t="shared" si="0"/>
        <v>129218124555</v>
      </c>
      <c r="AE3">
        <f t="shared" si="0"/>
        <v>130641797616</v>
      </c>
    </row>
    <row r="4" spans="1:31" x14ac:dyDescent="0.25">
      <c r="A4">
        <v>3</v>
      </c>
      <c r="B4">
        <f t="shared" ref="B4:AE4" si="1">SUMIFS($G$22:$G$372,$B$22:$B$372,B$2)+SUMIFS($H$22:$H$372,$B$22:$B$372,B$2)</f>
        <v>73491209528</v>
      </c>
      <c r="C4">
        <f t="shared" si="1"/>
        <v>75058850216</v>
      </c>
      <c r="D4">
        <f t="shared" si="1"/>
        <v>74732068170</v>
      </c>
      <c r="E4">
        <f t="shared" si="1"/>
        <v>75056362035</v>
      </c>
      <c r="F4">
        <f t="shared" si="1"/>
        <v>76161660589</v>
      </c>
      <c r="G4">
        <f t="shared" si="1"/>
        <v>77621935152</v>
      </c>
      <c r="H4">
        <f t="shared" si="1"/>
        <v>78824143867</v>
      </c>
      <c r="I4">
        <f t="shared" si="1"/>
        <v>79954302377</v>
      </c>
      <c r="J4">
        <f t="shared" si="1"/>
        <v>81126438449</v>
      </c>
      <c r="K4">
        <f t="shared" si="1"/>
        <v>82515567903</v>
      </c>
      <c r="L4">
        <f t="shared" si="1"/>
        <v>84225810466</v>
      </c>
      <c r="M4">
        <f t="shared" si="1"/>
        <v>86247875384</v>
      </c>
      <c r="N4">
        <f t="shared" si="1"/>
        <v>88082187836</v>
      </c>
      <c r="O4">
        <f t="shared" si="1"/>
        <v>89903375495</v>
      </c>
      <c r="P4">
        <f t="shared" si="1"/>
        <v>91787951690</v>
      </c>
      <c r="Q4">
        <f t="shared" si="1"/>
        <v>93531581020</v>
      </c>
      <c r="R4">
        <f t="shared" si="1"/>
        <v>95407949582</v>
      </c>
      <c r="S4">
        <f t="shared" si="1"/>
        <v>97274880077</v>
      </c>
      <c r="T4">
        <f t="shared" si="1"/>
        <v>99140713889</v>
      </c>
      <c r="U4">
        <f t="shared" si="1"/>
        <v>101139003489</v>
      </c>
      <c r="V4">
        <f t="shared" si="1"/>
        <v>103182906147</v>
      </c>
      <c r="W4">
        <f t="shared" si="1"/>
        <v>105260424586</v>
      </c>
      <c r="X4">
        <f t="shared" si="1"/>
        <v>107264271525</v>
      </c>
      <c r="Y4">
        <f t="shared" si="1"/>
        <v>109199497978</v>
      </c>
      <c r="Z4">
        <f t="shared" si="1"/>
        <v>111173512067</v>
      </c>
      <c r="AA4">
        <f t="shared" si="1"/>
        <v>113428118479</v>
      </c>
      <c r="AB4">
        <f t="shared" si="1"/>
        <v>115822941164</v>
      </c>
      <c r="AC4">
        <f t="shared" si="1"/>
        <v>118129175965</v>
      </c>
      <c r="AD4">
        <f t="shared" si="1"/>
        <v>120538638987</v>
      </c>
      <c r="AE4">
        <f t="shared" si="1"/>
        <v>123324758518</v>
      </c>
    </row>
    <row r="5" spans="1:31" x14ac:dyDescent="0.25">
      <c r="A5">
        <v>4</v>
      </c>
      <c r="B5">
        <f t="shared" ref="B5:AE5" si="2">SUMIFS($I$22:$I$372,$B$22:$B$372,B$2)</f>
        <v>16520378018</v>
      </c>
      <c r="C5">
        <f t="shared" si="2"/>
        <v>16751666086</v>
      </c>
      <c r="D5">
        <f t="shared" si="2"/>
        <v>16583323470</v>
      </c>
      <c r="E5">
        <f t="shared" si="2"/>
        <v>16511942220</v>
      </c>
      <c r="F5">
        <f t="shared" si="2"/>
        <v>16557685158</v>
      </c>
      <c r="G5">
        <f t="shared" si="2"/>
        <v>16722257362</v>
      </c>
      <c r="H5">
        <f t="shared" si="2"/>
        <v>16890767928</v>
      </c>
      <c r="I5">
        <f t="shared" si="2"/>
        <v>17088339593</v>
      </c>
      <c r="J5">
        <f t="shared" si="2"/>
        <v>17262556084</v>
      </c>
      <c r="K5">
        <f t="shared" si="2"/>
        <v>17432091594</v>
      </c>
      <c r="L5">
        <f t="shared" si="2"/>
        <v>17617008402</v>
      </c>
      <c r="M5">
        <f t="shared" si="2"/>
        <v>17882334217</v>
      </c>
      <c r="N5">
        <f t="shared" si="2"/>
        <v>18106774449</v>
      </c>
      <c r="O5">
        <f t="shared" si="2"/>
        <v>18331013863</v>
      </c>
      <c r="P5">
        <f t="shared" si="2"/>
        <v>18560956767</v>
      </c>
      <c r="Q5">
        <f t="shared" si="2"/>
        <v>18749578162</v>
      </c>
      <c r="R5">
        <f t="shared" si="2"/>
        <v>18987088573</v>
      </c>
      <c r="S5">
        <f t="shared" si="2"/>
        <v>19201495496</v>
      </c>
      <c r="T5">
        <f t="shared" si="2"/>
        <v>19451992116</v>
      </c>
      <c r="U5">
        <f t="shared" si="2"/>
        <v>19687038560</v>
      </c>
      <c r="V5">
        <f t="shared" si="2"/>
        <v>19940664954</v>
      </c>
      <c r="W5">
        <f t="shared" si="2"/>
        <v>20197916946</v>
      </c>
      <c r="X5">
        <f t="shared" si="2"/>
        <v>20476181735</v>
      </c>
      <c r="Y5">
        <f t="shared" si="2"/>
        <v>20750239584</v>
      </c>
      <c r="Z5">
        <f t="shared" si="2"/>
        <v>21001444423</v>
      </c>
      <c r="AA5">
        <f t="shared" si="2"/>
        <v>21268081895</v>
      </c>
      <c r="AB5">
        <f t="shared" si="2"/>
        <v>21550455521</v>
      </c>
      <c r="AC5">
        <f t="shared" si="2"/>
        <v>21826740426</v>
      </c>
      <c r="AD5">
        <f t="shared" si="2"/>
        <v>22125466912</v>
      </c>
      <c r="AE5">
        <f t="shared" si="2"/>
        <v>22481978241</v>
      </c>
    </row>
    <row r="6" spans="1:31" x14ac:dyDescent="0.25">
      <c r="A6">
        <v>5</v>
      </c>
      <c r="B6">
        <f t="shared" ref="B6:AE6" si="3">SUMIFS($J$22:$J$372,$B$22:$B$372,B$2)</f>
        <v>21162307201</v>
      </c>
      <c r="C6">
        <f t="shared" si="3"/>
        <v>21781207474</v>
      </c>
      <c r="D6">
        <f t="shared" si="3"/>
        <v>21876699449</v>
      </c>
      <c r="E6">
        <f t="shared" si="3"/>
        <v>22056979412</v>
      </c>
      <c r="F6">
        <f t="shared" si="3"/>
        <v>22392723421</v>
      </c>
      <c r="G6">
        <f t="shared" si="3"/>
        <v>22851304902</v>
      </c>
      <c r="H6">
        <f t="shared" si="3"/>
        <v>23305101083</v>
      </c>
      <c r="I6">
        <f t="shared" si="3"/>
        <v>23762269052</v>
      </c>
      <c r="J6">
        <f t="shared" si="3"/>
        <v>24185218020</v>
      </c>
      <c r="K6">
        <f t="shared" si="3"/>
        <v>24574021166</v>
      </c>
      <c r="L6">
        <f t="shared" si="3"/>
        <v>24995315890</v>
      </c>
      <c r="M6">
        <f t="shared" si="3"/>
        <v>25529946187</v>
      </c>
      <c r="N6">
        <f t="shared" si="3"/>
        <v>26015867346</v>
      </c>
      <c r="O6">
        <f t="shared" si="3"/>
        <v>26490974044</v>
      </c>
      <c r="P6">
        <f t="shared" si="3"/>
        <v>26992049079</v>
      </c>
      <c r="Q6">
        <f t="shared" si="3"/>
        <v>27460097467</v>
      </c>
      <c r="R6">
        <f t="shared" si="3"/>
        <v>27971500229</v>
      </c>
      <c r="S6">
        <f t="shared" si="3"/>
        <v>28471880452</v>
      </c>
      <c r="T6">
        <f t="shared" si="3"/>
        <v>28978023799</v>
      </c>
      <c r="U6">
        <f t="shared" si="3"/>
        <v>29522217276</v>
      </c>
      <c r="V6">
        <f t="shared" si="3"/>
        <v>30073875231</v>
      </c>
      <c r="W6">
        <f t="shared" si="3"/>
        <v>30625810228</v>
      </c>
      <c r="X6">
        <f t="shared" si="3"/>
        <v>31170182519</v>
      </c>
      <c r="Y6">
        <f t="shared" si="3"/>
        <v>31688762523</v>
      </c>
      <c r="Z6">
        <f t="shared" si="3"/>
        <v>32144738176</v>
      </c>
      <c r="AA6">
        <f t="shared" si="3"/>
        <v>32604537868</v>
      </c>
      <c r="AB6">
        <f t="shared" si="3"/>
        <v>33083331053</v>
      </c>
      <c r="AC6">
        <f t="shared" si="3"/>
        <v>33547439679</v>
      </c>
      <c r="AD6">
        <f t="shared" si="3"/>
        <v>34027519884</v>
      </c>
      <c r="AE6">
        <f t="shared" si="3"/>
        <v>34590984593</v>
      </c>
    </row>
    <row r="7" spans="1:31" x14ac:dyDescent="0.25">
      <c r="A7">
        <v>6</v>
      </c>
      <c r="B7">
        <f t="shared" ref="B7:AE7" si="4">SUMIFS($K$22:$K$372,$B$22:$B$372,B$2)</f>
        <v>21091781567</v>
      </c>
      <c r="C7">
        <f t="shared" si="4"/>
        <v>21163519149</v>
      </c>
      <c r="D7">
        <f t="shared" si="4"/>
        <v>20772978430</v>
      </c>
      <c r="E7">
        <f t="shared" si="4"/>
        <v>20535995156</v>
      </c>
      <c r="F7">
        <f t="shared" si="4"/>
        <v>20494574836</v>
      </c>
      <c r="G7">
        <f t="shared" si="4"/>
        <v>20605713318</v>
      </c>
      <c r="H7">
        <f t="shared" si="4"/>
        <v>20747433204</v>
      </c>
      <c r="I7">
        <f t="shared" si="4"/>
        <v>20918246976</v>
      </c>
      <c r="J7">
        <f t="shared" si="4"/>
        <v>21075140453</v>
      </c>
      <c r="K7">
        <f t="shared" si="4"/>
        <v>21225094027</v>
      </c>
      <c r="L7">
        <f t="shared" si="4"/>
        <v>21427203499</v>
      </c>
      <c r="M7">
        <f t="shared" si="4"/>
        <v>21712001880</v>
      </c>
      <c r="N7">
        <f t="shared" si="4"/>
        <v>21953688763</v>
      </c>
      <c r="O7">
        <f t="shared" si="4"/>
        <v>22184783429</v>
      </c>
      <c r="P7">
        <f t="shared" si="4"/>
        <v>22444269251</v>
      </c>
      <c r="Q7">
        <f t="shared" si="4"/>
        <v>22685029916</v>
      </c>
      <c r="R7">
        <f t="shared" si="4"/>
        <v>22981952520</v>
      </c>
      <c r="S7">
        <f t="shared" si="4"/>
        <v>23270038111</v>
      </c>
      <c r="T7">
        <f t="shared" si="4"/>
        <v>23576479434</v>
      </c>
      <c r="U7">
        <f t="shared" si="4"/>
        <v>23913899486</v>
      </c>
      <c r="V7">
        <f t="shared" si="4"/>
        <v>24248677947</v>
      </c>
      <c r="W7">
        <f t="shared" si="4"/>
        <v>24609875997</v>
      </c>
      <c r="X7">
        <f t="shared" si="4"/>
        <v>24984865263</v>
      </c>
      <c r="Y7">
        <f t="shared" si="4"/>
        <v>25353501920</v>
      </c>
      <c r="Z7">
        <f t="shared" si="4"/>
        <v>25688496716</v>
      </c>
      <c r="AA7">
        <f t="shared" si="4"/>
        <v>26038608940</v>
      </c>
      <c r="AB7">
        <f t="shared" si="4"/>
        <v>26399908478</v>
      </c>
      <c r="AC7">
        <f t="shared" si="4"/>
        <v>26753625869</v>
      </c>
      <c r="AD7">
        <f t="shared" si="4"/>
        <v>27126461958</v>
      </c>
      <c r="AE7">
        <f t="shared" si="4"/>
        <v>27570635908</v>
      </c>
    </row>
    <row r="8" spans="1:31" x14ac:dyDescent="0.25">
      <c r="A8">
        <v>7</v>
      </c>
      <c r="B8">
        <f t="shared" ref="B8:AE8" si="5">SUMIFS($M$22:$M$372,$B$22:$B$372,B$2)+SUMIFS($N$22:$N$372,$B$22:$B$372,B$2)+SUMIFS($O$22:$O$372,$B$22:$B$372,B$2)+SUMIFS($L$22:$L$372,$B$22:$B$372,B$2)</f>
        <v>21507671116</v>
      </c>
      <c r="C8">
        <f t="shared" si="5"/>
        <v>21357975768</v>
      </c>
      <c r="D8">
        <f t="shared" si="5"/>
        <v>20783058567</v>
      </c>
      <c r="E8">
        <f t="shared" si="5"/>
        <v>20374639585</v>
      </c>
      <c r="F8">
        <f t="shared" si="5"/>
        <v>20181540051</v>
      </c>
      <c r="G8">
        <f t="shared" si="5"/>
        <v>20133620176</v>
      </c>
      <c r="H8">
        <f t="shared" si="5"/>
        <v>20087106886</v>
      </c>
      <c r="I8">
        <f t="shared" si="5"/>
        <v>20038635908</v>
      </c>
      <c r="J8">
        <f t="shared" si="5"/>
        <v>19949456457</v>
      </c>
      <c r="K8">
        <f t="shared" si="5"/>
        <v>19842312364</v>
      </c>
      <c r="L8">
        <f t="shared" si="5"/>
        <v>19765277882</v>
      </c>
      <c r="M8">
        <f t="shared" si="5"/>
        <v>19748092789</v>
      </c>
      <c r="N8">
        <f t="shared" si="5"/>
        <v>19695477846</v>
      </c>
      <c r="O8">
        <f t="shared" si="5"/>
        <v>19636025027</v>
      </c>
      <c r="P8">
        <f t="shared" si="5"/>
        <v>19598413915</v>
      </c>
      <c r="Q8">
        <f t="shared" si="5"/>
        <v>19541319468</v>
      </c>
      <c r="R8">
        <f t="shared" si="5"/>
        <v>19524879744</v>
      </c>
      <c r="S8">
        <f t="shared" si="5"/>
        <v>19513379573</v>
      </c>
      <c r="T8">
        <f t="shared" si="5"/>
        <v>19488336504</v>
      </c>
      <c r="U8">
        <f t="shared" si="5"/>
        <v>19480353440</v>
      </c>
      <c r="V8">
        <f t="shared" si="5"/>
        <v>19474857980</v>
      </c>
      <c r="W8">
        <f t="shared" si="5"/>
        <v>19488052971</v>
      </c>
      <c r="X8">
        <f t="shared" si="5"/>
        <v>19502409327</v>
      </c>
      <c r="Y8">
        <f t="shared" si="5"/>
        <v>19505241097</v>
      </c>
      <c r="Z8">
        <f t="shared" si="5"/>
        <v>19481593092</v>
      </c>
      <c r="AA8">
        <f t="shared" si="5"/>
        <v>19465982153</v>
      </c>
      <c r="AB8">
        <f t="shared" si="5"/>
        <v>19454149348</v>
      </c>
      <c r="AC8">
        <f t="shared" si="5"/>
        <v>19434724026</v>
      </c>
      <c r="AD8">
        <f t="shared" si="5"/>
        <v>19428116039</v>
      </c>
      <c r="AE8">
        <f t="shared" si="5"/>
        <v>19474802616</v>
      </c>
    </row>
    <row r="9" spans="1:31" x14ac:dyDescent="0.25">
      <c r="A9">
        <v>8</v>
      </c>
      <c r="B9">
        <f t="shared" ref="B9:AE9" si="6">SUMIFS($P$22:$P$372,$B$22:$B$372,B$2)+SUMIFS($Q$22:$Q$372,$B$22:$B$372,B$2)+SUMIFS($R$22:$R$372,$B$22:$B$372,B$2)+SUMIFS($S$22:$S$372,$B$22:$B$372,B$2)+SUMIFS($T$22:$T$372,$B$22:$B$372,B$2)+SUMIFS($U$22:$U$372,$B$22:$B$372,B$2)+SUMIFS($V$22:$V$372,$B$22:$B$372,B$2)+SUMIFS($W$22:$W$372,$B$22:$B$372,B$2)</f>
        <v>161513165543</v>
      </c>
      <c r="C9">
        <f t="shared" si="6"/>
        <v>165833835900</v>
      </c>
      <c r="D9">
        <f t="shared" si="6"/>
        <v>165951663770</v>
      </c>
      <c r="E9">
        <f t="shared" si="6"/>
        <v>166563777972</v>
      </c>
      <c r="F9">
        <f t="shared" si="6"/>
        <v>168228600747</v>
      </c>
      <c r="G9">
        <f t="shared" si="6"/>
        <v>170541530605</v>
      </c>
      <c r="H9">
        <f t="shared" si="6"/>
        <v>172436733111</v>
      </c>
      <c r="I9">
        <f t="shared" si="6"/>
        <v>173990397454</v>
      </c>
      <c r="J9">
        <f t="shared" si="6"/>
        <v>174970123218</v>
      </c>
      <c r="K9">
        <f t="shared" si="6"/>
        <v>175504947152</v>
      </c>
      <c r="L9">
        <f t="shared" si="6"/>
        <v>176099617242</v>
      </c>
      <c r="M9">
        <f t="shared" si="6"/>
        <v>177122838114</v>
      </c>
      <c r="N9">
        <f t="shared" si="6"/>
        <v>177771998793</v>
      </c>
      <c r="O9">
        <f t="shared" si="6"/>
        <v>178326561102</v>
      </c>
      <c r="P9">
        <f t="shared" si="6"/>
        <v>178984032831</v>
      </c>
      <c r="Q9">
        <f t="shared" si="6"/>
        <v>179352976607</v>
      </c>
      <c r="R9">
        <f t="shared" si="6"/>
        <v>179997996228</v>
      </c>
      <c r="S9">
        <f t="shared" si="6"/>
        <v>180679173597</v>
      </c>
      <c r="T9">
        <f t="shared" si="6"/>
        <v>181251099851</v>
      </c>
      <c r="U9">
        <f t="shared" si="6"/>
        <v>181920428178</v>
      </c>
      <c r="V9">
        <f t="shared" si="6"/>
        <v>182564055297</v>
      </c>
      <c r="W9">
        <f t="shared" si="6"/>
        <v>183310418623</v>
      </c>
      <c r="X9">
        <f t="shared" si="6"/>
        <v>183965134659</v>
      </c>
      <c r="Y9">
        <f t="shared" si="6"/>
        <v>184426295534</v>
      </c>
      <c r="Z9">
        <f t="shared" si="6"/>
        <v>184571475281</v>
      </c>
      <c r="AA9">
        <f t="shared" si="6"/>
        <v>184729680953</v>
      </c>
      <c r="AB9">
        <f t="shared" si="6"/>
        <v>184895589065</v>
      </c>
      <c r="AC9">
        <f t="shared" si="6"/>
        <v>184945638188</v>
      </c>
      <c r="AD9">
        <f t="shared" si="6"/>
        <v>185089970625</v>
      </c>
      <c r="AE9">
        <f t="shared" si="6"/>
        <v>185700776885</v>
      </c>
    </row>
    <row r="11" spans="1:31" x14ac:dyDescent="0.25">
      <c r="A11" t="s">
        <v>4476</v>
      </c>
    </row>
    <row r="12" spans="1:31" x14ac:dyDescent="0.25">
      <c r="B12">
        <v>2021</v>
      </c>
      <c r="C12">
        <v>2022</v>
      </c>
      <c r="D12">
        <v>2023</v>
      </c>
      <c r="E12">
        <v>2024</v>
      </c>
      <c r="F12">
        <v>2025</v>
      </c>
      <c r="G12">
        <v>2026</v>
      </c>
      <c r="H12">
        <v>2027</v>
      </c>
      <c r="I12">
        <v>2028</v>
      </c>
      <c r="J12">
        <v>2029</v>
      </c>
      <c r="K12">
        <v>2030</v>
      </c>
      <c r="L12">
        <v>2031</v>
      </c>
      <c r="M12">
        <v>2032</v>
      </c>
      <c r="N12">
        <v>2033</v>
      </c>
      <c r="O12">
        <v>2034</v>
      </c>
      <c r="P12">
        <v>2035</v>
      </c>
      <c r="Q12">
        <v>2036</v>
      </c>
      <c r="R12">
        <v>2037</v>
      </c>
      <c r="S12">
        <v>2038</v>
      </c>
      <c r="T12">
        <v>2039</v>
      </c>
      <c r="U12">
        <v>2040</v>
      </c>
      <c r="V12">
        <v>2041</v>
      </c>
      <c r="W12">
        <v>2042</v>
      </c>
      <c r="X12">
        <v>2043</v>
      </c>
      <c r="Y12">
        <v>2044</v>
      </c>
      <c r="Z12">
        <v>2045</v>
      </c>
      <c r="AA12">
        <v>2046</v>
      </c>
      <c r="AB12">
        <v>2047</v>
      </c>
      <c r="AC12">
        <v>2048</v>
      </c>
      <c r="AD12">
        <v>2049</v>
      </c>
      <c r="AE12">
        <v>2050</v>
      </c>
    </row>
    <row r="13" spans="1:31" x14ac:dyDescent="0.25">
      <c r="A13" t="s">
        <v>4503</v>
      </c>
      <c r="B13" s="23">
        <f>B7/SUM(B7:B8)</f>
        <v>0.49511860454998324</v>
      </c>
      <c r="C13" s="23">
        <f t="shared" ref="C13:AE13" si="7">C7/SUM(C7:C8)</f>
        <v>0.49771343153175152</v>
      </c>
      <c r="D13" s="23">
        <f t="shared" si="7"/>
        <v>0.499878716334275</v>
      </c>
      <c r="E13" s="23">
        <f t="shared" si="7"/>
        <v>0.50197204922413841</v>
      </c>
      <c r="F13" s="23">
        <f t="shared" si="7"/>
        <v>0.5038478943462229</v>
      </c>
      <c r="G13" s="23">
        <f t="shared" si="7"/>
        <v>0.50579407051504077</v>
      </c>
      <c r="H13" s="23">
        <f t="shared" si="7"/>
        <v>0.50808538943434445</v>
      </c>
      <c r="I13" s="23">
        <f t="shared" si="7"/>
        <v>0.51073825699200881</v>
      </c>
      <c r="J13" s="23">
        <f t="shared" si="7"/>
        <v>0.51371962287002515</v>
      </c>
      <c r="K13" s="23">
        <f t="shared" si="7"/>
        <v>0.51683551244793291</v>
      </c>
      <c r="L13" s="23">
        <f t="shared" si="7"/>
        <v>0.52017268153414231</v>
      </c>
      <c r="M13" s="23">
        <f t="shared" si="7"/>
        <v>0.52368432955446709</v>
      </c>
      <c r="N13" s="23">
        <f t="shared" si="7"/>
        <v>0.52710991720674694</v>
      </c>
      <c r="O13" s="23">
        <f t="shared" si="7"/>
        <v>0.53047237124410884</v>
      </c>
      <c r="P13" s="23">
        <f t="shared" si="7"/>
        <v>0.53384483484038725</v>
      </c>
      <c r="Q13" s="23">
        <f t="shared" si="7"/>
        <v>0.53722451139940575</v>
      </c>
      <c r="R13" s="23">
        <f t="shared" si="7"/>
        <v>0.54066490716749871</v>
      </c>
      <c r="S13" s="23">
        <f t="shared" si="7"/>
        <v>0.54390320761359956</v>
      </c>
      <c r="T13" s="23">
        <f t="shared" si="7"/>
        <v>0.54746499945437666</v>
      </c>
      <c r="U13" s="23">
        <f t="shared" si="7"/>
        <v>0.5510844840854906</v>
      </c>
      <c r="V13" s="23">
        <f t="shared" si="7"/>
        <v>0.55459096417739728</v>
      </c>
      <c r="W13" s="23">
        <f t="shared" si="7"/>
        <v>0.55807328309813242</v>
      </c>
      <c r="X13" s="23">
        <f t="shared" si="7"/>
        <v>0.56161824911198721</v>
      </c>
      <c r="Y13" s="23">
        <f t="shared" si="7"/>
        <v>0.56518529532563699</v>
      </c>
      <c r="Z13" s="23">
        <f t="shared" si="7"/>
        <v>0.56870590306974222</v>
      </c>
      <c r="AA13" s="23">
        <f t="shared" si="7"/>
        <v>0.57221938082651036</v>
      </c>
      <c r="AB13" s="23">
        <f t="shared" si="7"/>
        <v>0.57573767142219678</v>
      </c>
      <c r="AC13" s="23">
        <f t="shared" si="7"/>
        <v>0.57922887329421879</v>
      </c>
      <c r="AD13" s="23">
        <f t="shared" si="7"/>
        <v>0.58268086888786841</v>
      </c>
      <c r="AE13" s="23">
        <f t="shared" si="7"/>
        <v>0.58604270197066977</v>
      </c>
    </row>
    <row r="14" spans="1:31" x14ac:dyDescent="0.25">
      <c r="A14" s="143" t="s">
        <v>4504</v>
      </c>
      <c r="B14" s="23">
        <f t="shared" ref="B14:AE14" si="8">B8/SUM(B$8:B$9)</f>
        <v>0.11751487704141891</v>
      </c>
      <c r="C14" s="23">
        <f t="shared" si="8"/>
        <v>0.11409674161325026</v>
      </c>
      <c r="D14" s="23">
        <f t="shared" si="8"/>
        <v>0.11129723656585319</v>
      </c>
      <c r="E14" s="23">
        <f t="shared" si="8"/>
        <v>0.10899118464393497</v>
      </c>
      <c r="F14" s="23">
        <f t="shared" si="8"/>
        <v>0.10711493535073155</v>
      </c>
      <c r="G14" s="23">
        <f t="shared" si="8"/>
        <v>0.105591211510956</v>
      </c>
      <c r="H14" s="23">
        <f t="shared" si="8"/>
        <v>0.10433568583668915</v>
      </c>
      <c r="I14" s="23">
        <f t="shared" si="8"/>
        <v>0.10327648167279127</v>
      </c>
      <c r="J14" s="23">
        <f t="shared" si="8"/>
        <v>0.10234711407783052</v>
      </c>
      <c r="K14" s="23">
        <f t="shared" si="8"/>
        <v>0.10157456220866413</v>
      </c>
      <c r="L14" s="23">
        <f t="shared" si="8"/>
        <v>0.10091281477207445</v>
      </c>
      <c r="M14" s="23">
        <f t="shared" si="8"/>
        <v>0.10030984614346165</v>
      </c>
      <c r="N14" s="23">
        <f t="shared" si="8"/>
        <v>9.974036322956753E-2</v>
      </c>
      <c r="O14" s="23">
        <f t="shared" si="8"/>
        <v>9.9190586519234569E-2</v>
      </c>
      <c r="P14" s="23">
        <f t="shared" si="8"/>
        <v>9.8691572372797173E-2</v>
      </c>
      <c r="Q14" s="23">
        <f t="shared" si="8"/>
        <v>9.8249773138950489E-2</v>
      </c>
      <c r="R14" s="23">
        <f t="shared" si="8"/>
        <v>9.7857850378720579E-2</v>
      </c>
      <c r="S14" s="23">
        <f t="shared" si="8"/>
        <v>9.747305413718152E-2</v>
      </c>
      <c r="T14" s="23">
        <f t="shared" si="8"/>
        <v>9.7082749946231908E-2</v>
      </c>
      <c r="U14" s="23">
        <f t="shared" si="8"/>
        <v>9.6724318959936759E-2</v>
      </c>
      <c r="V14" s="23">
        <f t="shared" si="8"/>
        <v>9.6391619139722468E-2</v>
      </c>
      <c r="W14" s="23">
        <f t="shared" si="8"/>
        <v>9.6095659981179929E-2</v>
      </c>
      <c r="X14" s="23">
        <f t="shared" si="8"/>
        <v>9.5850222325099196E-2</v>
      </c>
      <c r="Y14" s="23">
        <f t="shared" si="8"/>
        <v>9.5646026206792051E-2</v>
      </c>
      <c r="Z14" s="23">
        <f t="shared" si="8"/>
        <v>9.5473169050261514E-2</v>
      </c>
      <c r="AA14" s="23">
        <f t="shared" si="8"/>
        <v>9.5330046960375531E-2</v>
      </c>
      <c r="AB14" s="23">
        <f t="shared" si="8"/>
        <v>9.5200265481535831E-2</v>
      </c>
      <c r="AC14" s="23">
        <f t="shared" si="8"/>
        <v>9.5090955977710501E-2</v>
      </c>
      <c r="AD14" s="23">
        <f t="shared" si="8"/>
        <v>9.499461077453844E-2</v>
      </c>
      <c r="AE14" s="23">
        <f t="shared" si="8"/>
        <v>9.4917741494206828E-2</v>
      </c>
    </row>
    <row r="15" spans="1:31" x14ac:dyDescent="0.25">
      <c r="A15" s="143" t="s">
        <v>4505</v>
      </c>
      <c r="B15" s="23">
        <f t="shared" ref="B15:AE15" si="9">B9/SUM(B$8:B$9)</f>
        <v>0.88248512295858106</v>
      </c>
      <c r="C15" s="23">
        <f t="shared" si="9"/>
        <v>0.88590325838674977</v>
      </c>
      <c r="D15" s="23">
        <f t="shared" si="9"/>
        <v>0.88870276343414678</v>
      </c>
      <c r="E15" s="23">
        <f t="shared" si="9"/>
        <v>0.89100881535606502</v>
      </c>
      <c r="F15" s="23">
        <f t="shared" si="9"/>
        <v>0.89288506464926842</v>
      </c>
      <c r="G15" s="23">
        <f t="shared" si="9"/>
        <v>0.89440878848904404</v>
      </c>
      <c r="H15" s="23">
        <f t="shared" si="9"/>
        <v>0.89566431416331083</v>
      </c>
      <c r="I15" s="23">
        <f t="shared" si="9"/>
        <v>0.89672351832720876</v>
      </c>
      <c r="J15" s="23">
        <f t="shared" si="9"/>
        <v>0.89765288592216952</v>
      </c>
      <c r="K15" s="23">
        <f t="shared" si="9"/>
        <v>0.89842543779133588</v>
      </c>
      <c r="L15" s="23">
        <f t="shared" si="9"/>
        <v>0.89908718522792552</v>
      </c>
      <c r="M15" s="23">
        <f t="shared" si="9"/>
        <v>0.89969015385653839</v>
      </c>
      <c r="N15" s="23">
        <f t="shared" si="9"/>
        <v>0.90025963677043253</v>
      </c>
      <c r="O15" s="23">
        <f t="shared" si="9"/>
        <v>0.90080941348076538</v>
      </c>
      <c r="P15" s="23">
        <f t="shared" si="9"/>
        <v>0.90130842762720287</v>
      </c>
      <c r="Q15" s="23">
        <f t="shared" si="9"/>
        <v>0.90175022686104955</v>
      </c>
      <c r="R15" s="23">
        <f t="shared" si="9"/>
        <v>0.90214214962127937</v>
      </c>
      <c r="S15" s="23">
        <f t="shared" si="9"/>
        <v>0.90252694586281845</v>
      </c>
      <c r="T15" s="23">
        <f t="shared" si="9"/>
        <v>0.90291725005376811</v>
      </c>
      <c r="U15" s="23">
        <f t="shared" si="9"/>
        <v>0.90327568104006328</v>
      </c>
      <c r="V15" s="23">
        <f t="shared" si="9"/>
        <v>0.9036083808602775</v>
      </c>
      <c r="W15" s="23">
        <f t="shared" si="9"/>
        <v>0.90390434001882003</v>
      </c>
      <c r="X15" s="23">
        <f t="shared" si="9"/>
        <v>0.90414977767490079</v>
      </c>
      <c r="Y15" s="23">
        <f t="shared" si="9"/>
        <v>0.90435397379320792</v>
      </c>
      <c r="Z15" s="23">
        <f t="shared" si="9"/>
        <v>0.90452683094973851</v>
      </c>
      <c r="AA15" s="23">
        <f t="shared" si="9"/>
        <v>0.9046699530396245</v>
      </c>
      <c r="AB15" s="23">
        <f t="shared" si="9"/>
        <v>0.90479973451846418</v>
      </c>
      <c r="AC15" s="23">
        <f t="shared" si="9"/>
        <v>0.90490904402228955</v>
      </c>
      <c r="AD15" s="23">
        <f t="shared" si="9"/>
        <v>0.90500538922546159</v>
      </c>
      <c r="AE15" s="23">
        <f t="shared" si="9"/>
        <v>0.90508225850579316</v>
      </c>
    </row>
    <row r="17" spans="1:30" s="170" customFormat="1" ht="15.75" x14ac:dyDescent="0.25">
      <c r="A17" s="169" t="s">
        <v>4478</v>
      </c>
    </row>
    <row r="18" spans="1:30" x14ac:dyDescent="0.25">
      <c r="A18" t="s">
        <v>4479</v>
      </c>
    </row>
    <row r="19" spans="1:30" x14ac:dyDescent="0.25">
      <c r="H19" s="171"/>
      <c r="M19" s="171"/>
      <c r="P19" s="171"/>
      <c r="W19" s="171"/>
    </row>
    <row r="20" spans="1:30" x14ac:dyDescent="0.25">
      <c r="H20" s="172" t="s">
        <v>4480</v>
      </c>
      <c r="I20" s="173"/>
      <c r="J20" s="173"/>
      <c r="K20" s="173"/>
      <c r="L20" s="174"/>
      <c r="M20" s="172" t="s">
        <v>4481</v>
      </c>
      <c r="N20" s="173"/>
      <c r="O20" s="174"/>
      <c r="P20" s="172" t="s">
        <v>1059</v>
      </c>
      <c r="Q20" s="173"/>
      <c r="R20" s="173"/>
      <c r="S20" s="173"/>
      <c r="T20" s="173"/>
      <c r="U20" s="173"/>
      <c r="V20" s="174"/>
      <c r="W20" s="171"/>
    </row>
    <row r="21" spans="1:30" x14ac:dyDescent="0.25">
      <c r="B21" t="s">
        <v>1072</v>
      </c>
      <c r="D21" t="s">
        <v>4482</v>
      </c>
      <c r="E21" t="s">
        <v>4483</v>
      </c>
      <c r="F21" t="s">
        <v>4484</v>
      </c>
      <c r="G21" t="s">
        <v>4485</v>
      </c>
      <c r="H21" s="171">
        <v>3</v>
      </c>
      <c r="I21">
        <v>4</v>
      </c>
      <c r="J21">
        <v>5</v>
      </c>
      <c r="K21">
        <v>6</v>
      </c>
      <c r="L21" s="175">
        <v>7</v>
      </c>
      <c r="M21" s="171" t="s">
        <v>4486</v>
      </c>
      <c r="N21" t="s">
        <v>4487</v>
      </c>
      <c r="O21" s="175" t="s">
        <v>4488</v>
      </c>
      <c r="P21" s="171" t="s">
        <v>4489</v>
      </c>
      <c r="Q21" t="s">
        <v>4490</v>
      </c>
      <c r="R21" t="s">
        <v>4487</v>
      </c>
      <c r="S21" t="s">
        <v>4488</v>
      </c>
      <c r="T21" t="s">
        <v>4491</v>
      </c>
      <c r="U21" t="s">
        <v>4492</v>
      </c>
      <c r="V21" s="175" t="s">
        <v>4493</v>
      </c>
      <c r="W21" s="171" t="s">
        <v>4494</v>
      </c>
      <c r="AA21" t="s">
        <v>4495</v>
      </c>
      <c r="AB21" t="s">
        <v>4496</v>
      </c>
      <c r="AC21" t="s">
        <v>4497</v>
      </c>
    </row>
    <row r="22" spans="1:30" x14ac:dyDescent="0.25">
      <c r="B22">
        <v>2012</v>
      </c>
      <c r="C22" t="s">
        <v>160</v>
      </c>
      <c r="D22">
        <v>1</v>
      </c>
      <c r="E22">
        <v>1440254464</v>
      </c>
      <c r="F22">
        <v>5322017</v>
      </c>
      <c r="G22">
        <v>35961749504</v>
      </c>
      <c r="H22">
        <v>3098777600</v>
      </c>
      <c r="I22">
        <v>10600532992</v>
      </c>
      <c r="J22">
        <v>10702599168</v>
      </c>
      <c r="K22">
        <v>16254921728</v>
      </c>
      <c r="L22">
        <v>16212148224</v>
      </c>
      <c r="M22">
        <v>1825904512</v>
      </c>
      <c r="N22">
        <v>1825904512</v>
      </c>
      <c r="O22">
        <v>5477713920</v>
      </c>
      <c r="P22">
        <v>22833444864</v>
      </c>
      <c r="Q22">
        <v>10201739264</v>
      </c>
      <c r="R22">
        <v>10201739264</v>
      </c>
      <c r="S22">
        <v>30717327360</v>
      </c>
      <c r="T22">
        <v>12219665408</v>
      </c>
      <c r="U22">
        <v>12219665408</v>
      </c>
      <c r="V22">
        <v>36546887680</v>
      </c>
      <c r="W22">
        <v>2016466</v>
      </c>
      <c r="Z22">
        <v>2012</v>
      </c>
      <c r="AA22" s="4" cm="1">
        <f t="array" ref="AA22">SUM(($G$22:$H$372)*($B$22:$B$372=$Z22))/1000000</f>
        <v>53357.496055000003</v>
      </c>
      <c r="AB22" s="4" cm="1">
        <f t="array" ref="AB22">SUM(($I$22:$K$372)*($B$22:$B$372=$Z22))/1000000</f>
        <v>54962.399487000002</v>
      </c>
      <c r="AC22" s="4" cm="1">
        <f t="array" ref="AC22">SUM(($L$22:$W$372)*($B$22:$B$372=$Z22))/1000000</f>
        <v>160885.03339299999</v>
      </c>
      <c r="AD22" s="4">
        <f>SUM(AA22:AC22)</f>
        <v>269204.92893499997</v>
      </c>
    </row>
    <row r="23" spans="1:30" x14ac:dyDescent="0.25">
      <c r="B23">
        <v>2012</v>
      </c>
      <c r="C23" t="s">
        <v>32</v>
      </c>
      <c r="D23">
        <v>2</v>
      </c>
      <c r="E23">
        <v>2212064768</v>
      </c>
      <c r="F23">
        <v>595231552</v>
      </c>
      <c r="G23">
        <v>7394046976</v>
      </c>
      <c r="H23">
        <v>5169382400</v>
      </c>
      <c r="I23">
        <v>8645104640</v>
      </c>
      <c r="J23">
        <v>3212722688</v>
      </c>
      <c r="K23">
        <v>5412267008</v>
      </c>
      <c r="L23">
        <v>339667136</v>
      </c>
      <c r="M23">
        <v>0</v>
      </c>
      <c r="N23">
        <v>0</v>
      </c>
      <c r="O23">
        <v>0</v>
      </c>
      <c r="P23">
        <v>38699320</v>
      </c>
      <c r="Q23">
        <v>0</v>
      </c>
      <c r="R23">
        <v>0</v>
      </c>
      <c r="S23">
        <v>0</v>
      </c>
      <c r="T23">
        <v>0</v>
      </c>
      <c r="U23">
        <v>0</v>
      </c>
      <c r="V23">
        <v>0</v>
      </c>
      <c r="W23">
        <v>0</v>
      </c>
      <c r="Z23">
        <v>2013</v>
      </c>
      <c r="AA23" s="4">
        <f t="array" ref="AA23">SUM(($G$22:$H$372)*($B$22:$B$372=$Z23))/1000000</f>
        <v>54849.001233000003</v>
      </c>
      <c r="AB23" s="4">
        <f t="array" ref="AB23">SUM(($I$22:$K$372)*($B$22:$B$372=$Z23))/1000000</f>
        <v>55016.167917999999</v>
      </c>
      <c r="AC23" s="4">
        <f t="array" ref="AC23">SUM(($L$22:$W$372)*($B$22:$B$372=$Z23))/1000000</f>
        <v>165149.100447</v>
      </c>
      <c r="AD23" s="4">
        <f t="shared" ref="AD23:AD60" si="10">SUM(AA23:AC23)</f>
        <v>275014.26959799998</v>
      </c>
    </row>
    <row r="24" spans="1:30" x14ac:dyDescent="0.25">
      <c r="B24">
        <v>2012</v>
      </c>
      <c r="C24" t="s">
        <v>4498</v>
      </c>
      <c r="D24">
        <v>3</v>
      </c>
      <c r="E24">
        <v>0</v>
      </c>
      <c r="F24">
        <v>0</v>
      </c>
      <c r="G24">
        <v>2868664</v>
      </c>
      <c r="H24">
        <v>1669</v>
      </c>
      <c r="I24">
        <v>4813934</v>
      </c>
      <c r="J24">
        <v>3126864</v>
      </c>
      <c r="K24">
        <v>14819426</v>
      </c>
      <c r="L24">
        <v>17589540</v>
      </c>
      <c r="M24">
        <v>0</v>
      </c>
      <c r="N24">
        <v>0</v>
      </c>
      <c r="O24">
        <v>0</v>
      </c>
      <c r="P24">
        <v>166131</v>
      </c>
      <c r="Q24">
        <v>0</v>
      </c>
      <c r="R24">
        <v>0</v>
      </c>
      <c r="S24">
        <v>0</v>
      </c>
      <c r="T24">
        <v>0</v>
      </c>
      <c r="U24">
        <v>0</v>
      </c>
      <c r="V24">
        <v>0</v>
      </c>
      <c r="W24">
        <v>0</v>
      </c>
      <c r="Z24">
        <v>2014</v>
      </c>
      <c r="AA24" s="4">
        <f t="array" ref="AA24">SUM(($G$22:$H$372)*($B$22:$B$372=$Z24))/1000000</f>
        <v>56369.292610999997</v>
      </c>
      <c r="AB24" s="4">
        <f t="array" ref="AB24">SUM(($I$22:$K$372)*($B$22:$B$372=$Z24))/1000000</f>
        <v>54763.221610000001</v>
      </c>
      <c r="AC24" s="4">
        <f t="array" ref="AC24">SUM(($L$22:$W$372)*($B$22:$B$372=$Z24))/1000000</f>
        <v>167996.188452</v>
      </c>
      <c r="AD24" s="4">
        <f t="shared" si="10"/>
        <v>279128.70267299999</v>
      </c>
    </row>
    <row r="25" spans="1:30" x14ac:dyDescent="0.25">
      <c r="B25">
        <v>2012</v>
      </c>
      <c r="C25" t="s">
        <v>1040</v>
      </c>
      <c r="D25">
        <v>4</v>
      </c>
      <c r="E25">
        <v>1938696</v>
      </c>
      <c r="F25">
        <v>496</v>
      </c>
      <c r="G25">
        <v>0</v>
      </c>
      <c r="H25">
        <v>0</v>
      </c>
      <c r="I25">
        <v>16868926</v>
      </c>
      <c r="J25">
        <v>1779335</v>
      </c>
      <c r="K25">
        <v>20459338</v>
      </c>
      <c r="L25">
        <v>3961454</v>
      </c>
      <c r="M25">
        <v>646493</v>
      </c>
      <c r="N25">
        <v>646493</v>
      </c>
      <c r="O25">
        <v>1939480</v>
      </c>
      <c r="P25">
        <v>128548256</v>
      </c>
      <c r="Q25">
        <v>6280110</v>
      </c>
      <c r="R25">
        <v>6280110</v>
      </c>
      <c r="S25">
        <v>18909346</v>
      </c>
      <c r="T25">
        <v>7522331</v>
      </c>
      <c r="U25">
        <v>7522331</v>
      </c>
      <c r="V25">
        <v>22497980</v>
      </c>
      <c r="W25">
        <v>0</v>
      </c>
      <c r="Z25">
        <v>2015</v>
      </c>
      <c r="AA25" s="4">
        <f t="array" ref="AA25">SUM(($G$22:$H$372)*($B$22:$B$372=$Z25))/1000000</f>
        <v>58042.053438000003</v>
      </c>
      <c r="AB25" s="4">
        <f t="array" ref="AB25">SUM(($I$22:$K$372)*($B$22:$B$372=$Z25))/1000000</f>
        <v>54072.603288999999</v>
      </c>
      <c r="AC25" s="4">
        <f t="array" ref="AC25">SUM(($L$22:$W$372)*($B$22:$B$372=$Z25))/1000000</f>
        <v>167723.897471</v>
      </c>
      <c r="AD25" s="4">
        <f t="shared" si="10"/>
        <v>279838.554198</v>
      </c>
    </row>
    <row r="26" spans="1:30" x14ac:dyDescent="0.25">
      <c r="B26">
        <v>2012</v>
      </c>
      <c r="C26" t="s">
        <v>4499</v>
      </c>
      <c r="D26">
        <v>5</v>
      </c>
      <c r="E26">
        <v>1526867200</v>
      </c>
      <c r="F26">
        <v>15506088</v>
      </c>
      <c r="G26">
        <v>1261574912</v>
      </c>
      <c r="H26">
        <v>467267328</v>
      </c>
      <c r="I26">
        <v>72383440</v>
      </c>
      <c r="J26">
        <v>0</v>
      </c>
      <c r="K26">
        <v>0</v>
      </c>
      <c r="L26">
        <v>0</v>
      </c>
      <c r="M26">
        <v>0</v>
      </c>
      <c r="N26">
        <v>0</v>
      </c>
      <c r="O26">
        <v>0</v>
      </c>
      <c r="P26">
        <v>0</v>
      </c>
      <c r="Q26">
        <v>0</v>
      </c>
      <c r="R26">
        <v>0</v>
      </c>
      <c r="S26">
        <v>0</v>
      </c>
      <c r="T26">
        <v>0</v>
      </c>
      <c r="U26">
        <v>0</v>
      </c>
      <c r="V26">
        <v>0</v>
      </c>
      <c r="W26">
        <v>0</v>
      </c>
      <c r="Z26">
        <v>2016</v>
      </c>
      <c r="AA26" s="4">
        <f t="array" ref="AA26">SUM(($G$22:$H$372)*($B$22:$B$372=$Z26))/1000000</f>
        <v>59349.005367999998</v>
      </c>
      <c r="AB26" s="4">
        <f t="array" ref="AB26">SUM(($I$22:$K$372)*($B$22:$B$372=$Z26))/1000000</f>
        <v>54712.407867000002</v>
      </c>
      <c r="AC26" s="4">
        <f t="array" ref="AC26">SUM(($L$22:$W$372)*($B$22:$B$372=$Z26))/1000000</f>
        <v>173828.54704</v>
      </c>
      <c r="AD26" s="4">
        <f t="shared" si="10"/>
        <v>287889.96027500002</v>
      </c>
    </row>
    <row r="27" spans="1:30" x14ac:dyDescent="0.25">
      <c r="B27">
        <v>2012</v>
      </c>
      <c r="C27" t="s">
        <v>1150</v>
      </c>
      <c r="D27">
        <v>6</v>
      </c>
      <c r="E27">
        <v>0</v>
      </c>
      <c r="F27">
        <v>0</v>
      </c>
      <c r="G27">
        <v>0</v>
      </c>
      <c r="H27">
        <v>1827002</v>
      </c>
      <c r="I27">
        <v>0</v>
      </c>
      <c r="J27">
        <v>0</v>
      </c>
      <c r="K27">
        <v>0</v>
      </c>
      <c r="L27">
        <v>0</v>
      </c>
      <c r="M27">
        <v>0</v>
      </c>
      <c r="N27">
        <v>0</v>
      </c>
      <c r="O27">
        <v>0</v>
      </c>
      <c r="P27">
        <v>0</v>
      </c>
      <c r="Q27">
        <v>0</v>
      </c>
      <c r="R27">
        <v>0</v>
      </c>
      <c r="S27">
        <v>0</v>
      </c>
      <c r="T27">
        <v>0</v>
      </c>
      <c r="U27">
        <v>0</v>
      </c>
      <c r="V27">
        <v>0</v>
      </c>
      <c r="W27">
        <v>0</v>
      </c>
      <c r="Z27">
        <v>2017</v>
      </c>
      <c r="AA27" s="4">
        <f t="array" ref="AA27">SUM(($G$22:$H$372)*($B$22:$B$372=$Z27))/1000000</f>
        <v>63513.358348000002</v>
      </c>
      <c r="AB27" s="4">
        <f t="array" ref="AB27">SUM(($I$22:$K$372)*($B$22:$B$372=$Z27))/1000000</f>
        <v>57567.423967000002</v>
      </c>
      <c r="AC27" s="4">
        <f t="array" ref="AC27">SUM(($L$22:$W$372)*($B$22:$B$372=$Z27))/1000000</f>
        <v>176504.521511</v>
      </c>
      <c r="AD27" s="4">
        <f t="shared" si="10"/>
        <v>297585.30382600002</v>
      </c>
    </row>
    <row r="28" spans="1:30" x14ac:dyDescent="0.25">
      <c r="B28">
        <v>2012</v>
      </c>
      <c r="C28" t="s">
        <v>4500</v>
      </c>
      <c r="D28">
        <v>7</v>
      </c>
      <c r="E28">
        <v>0</v>
      </c>
      <c r="F28">
        <v>0</v>
      </c>
      <c r="G28">
        <v>0</v>
      </c>
      <c r="H28">
        <v>0</v>
      </c>
      <c r="I28">
        <v>0</v>
      </c>
      <c r="J28">
        <v>0</v>
      </c>
      <c r="K28">
        <v>0</v>
      </c>
      <c r="L28">
        <v>0</v>
      </c>
      <c r="M28">
        <v>0</v>
      </c>
      <c r="N28">
        <v>0</v>
      </c>
      <c r="O28">
        <v>0</v>
      </c>
      <c r="P28">
        <v>0</v>
      </c>
      <c r="Q28">
        <v>0</v>
      </c>
      <c r="R28">
        <v>0</v>
      </c>
      <c r="S28">
        <v>0</v>
      </c>
      <c r="T28">
        <v>0</v>
      </c>
      <c r="U28">
        <v>0</v>
      </c>
      <c r="V28">
        <v>0</v>
      </c>
      <c r="W28">
        <v>0</v>
      </c>
      <c r="Z28">
        <v>2018</v>
      </c>
      <c r="AA28" s="4">
        <f t="array" ref="AA28">SUM(($G$22:$H$372)*($B$22:$B$372=$Z28))/1000000</f>
        <v>65749.611323000005</v>
      </c>
      <c r="AB28" s="4">
        <f t="array" ref="AB28">SUM(($I$22:$K$372)*($B$22:$B$372=$Z28))/1000000</f>
        <v>58713.445049000002</v>
      </c>
      <c r="AC28" s="4">
        <f t="array" ref="AC28">SUM(($L$22:$W$372)*($B$22:$B$372=$Z28))/1000000</f>
        <v>180393.987968</v>
      </c>
      <c r="AD28" s="4">
        <f t="shared" si="10"/>
        <v>304857.04434000002</v>
      </c>
    </row>
    <row r="29" spans="1:30" x14ac:dyDescent="0.25">
      <c r="B29">
        <v>2012</v>
      </c>
      <c r="C29" t="s">
        <v>4501</v>
      </c>
      <c r="D29">
        <v>8</v>
      </c>
      <c r="E29">
        <v>0</v>
      </c>
      <c r="F29">
        <v>0</v>
      </c>
      <c r="G29">
        <v>0</v>
      </c>
      <c r="H29">
        <v>0</v>
      </c>
      <c r="I29">
        <v>0</v>
      </c>
      <c r="J29">
        <v>0</v>
      </c>
      <c r="K29">
        <v>0</v>
      </c>
      <c r="L29">
        <v>0</v>
      </c>
      <c r="M29">
        <v>0</v>
      </c>
      <c r="N29">
        <v>0</v>
      </c>
      <c r="O29">
        <v>0</v>
      </c>
      <c r="P29">
        <v>0</v>
      </c>
      <c r="Q29">
        <v>0</v>
      </c>
      <c r="R29">
        <v>0</v>
      </c>
      <c r="S29">
        <v>0</v>
      </c>
      <c r="T29">
        <v>0</v>
      </c>
      <c r="U29">
        <v>0</v>
      </c>
      <c r="V29">
        <v>0</v>
      </c>
      <c r="W29">
        <v>0</v>
      </c>
      <c r="Z29">
        <v>2019</v>
      </c>
      <c r="AA29" s="4">
        <f t="array" ref="AA29">SUM(($G$22:$H$372)*($B$22:$B$372=$Z29))/1000000</f>
        <v>64032.875804000003</v>
      </c>
      <c r="AB29" s="4">
        <f t="array" ref="AB29">SUM(($I$22:$K$372)*($B$22:$B$372=$Z29))/1000000</f>
        <v>57753.081602999999</v>
      </c>
      <c r="AC29" s="4">
        <f t="array" ref="AC29">SUM(($L$22:$W$372)*($B$22:$B$372=$Z29))/1000000</f>
        <v>178258.78945899999</v>
      </c>
      <c r="AD29" s="4">
        <f t="shared" si="10"/>
        <v>300044.746866</v>
      </c>
    </row>
    <row r="30" spans="1:30" x14ac:dyDescent="0.25">
      <c r="B30">
        <v>2012</v>
      </c>
      <c r="C30" t="s">
        <v>4502</v>
      </c>
      <c r="D30">
        <v>9</v>
      </c>
      <c r="E30">
        <v>0</v>
      </c>
      <c r="F30">
        <v>0</v>
      </c>
      <c r="G30">
        <v>0</v>
      </c>
      <c r="H30">
        <v>0</v>
      </c>
      <c r="I30">
        <v>0</v>
      </c>
      <c r="J30">
        <v>0</v>
      </c>
      <c r="K30">
        <v>0</v>
      </c>
      <c r="L30">
        <v>0</v>
      </c>
      <c r="M30">
        <v>0</v>
      </c>
      <c r="N30">
        <v>0</v>
      </c>
      <c r="O30">
        <v>0</v>
      </c>
      <c r="P30">
        <v>0</v>
      </c>
      <c r="Q30">
        <v>0</v>
      </c>
      <c r="R30">
        <v>0</v>
      </c>
      <c r="S30">
        <v>0</v>
      </c>
      <c r="T30">
        <v>0</v>
      </c>
      <c r="U30">
        <v>0</v>
      </c>
      <c r="V30">
        <v>0</v>
      </c>
      <c r="W30">
        <v>0</v>
      </c>
      <c r="Z30">
        <v>2020</v>
      </c>
      <c r="AA30" s="4">
        <f t="array" ref="AA30">SUM(($G$22:$H$372)*($B$22:$B$372=$Z30))/1000000</f>
        <v>66392.729428000006</v>
      </c>
      <c r="AB30" s="4">
        <f t="array" ref="AB30">SUM(($I$22:$K$372)*($B$22:$B$372=$Z30))/1000000</f>
        <v>56565.216330000003</v>
      </c>
      <c r="AC30" s="4">
        <f t="array" ref="AC30">SUM(($L$22:$W$372)*($B$22:$B$372=$Z30))/1000000</f>
        <v>179177.29365499999</v>
      </c>
      <c r="AD30" s="4">
        <f t="shared" si="10"/>
        <v>302135.239413</v>
      </c>
    </row>
    <row r="31" spans="1:30" x14ac:dyDescent="0.25">
      <c r="B31">
        <v>2013</v>
      </c>
      <c r="C31" t="str">
        <f>C22</f>
        <v>Diesel</v>
      </c>
      <c r="D31">
        <v>1</v>
      </c>
      <c r="E31">
        <v>30803937280</v>
      </c>
      <c r="F31">
        <v>113826472</v>
      </c>
      <c r="G31">
        <v>37116588032</v>
      </c>
      <c r="H31">
        <v>2996025344</v>
      </c>
      <c r="I31">
        <v>10001015808</v>
      </c>
      <c r="J31">
        <v>11095851008</v>
      </c>
      <c r="K31">
        <v>16266354688</v>
      </c>
      <c r="L31">
        <v>15772302336</v>
      </c>
      <c r="M31">
        <v>1837885568</v>
      </c>
      <c r="N31">
        <v>1837885568</v>
      </c>
      <c r="O31">
        <v>5513656832</v>
      </c>
      <c r="P31">
        <v>22739668992</v>
      </c>
      <c r="Q31">
        <v>10591882240</v>
      </c>
      <c r="R31">
        <v>10591882240</v>
      </c>
      <c r="S31">
        <v>31892043776</v>
      </c>
      <c r="T31">
        <v>12686980096</v>
      </c>
      <c r="U31">
        <v>12686980096</v>
      </c>
      <c r="V31">
        <v>37944545280</v>
      </c>
      <c r="W31">
        <v>2940154</v>
      </c>
      <c r="Z31">
        <v>2021</v>
      </c>
      <c r="AA31" s="4">
        <f t="array" ref="AA31">SUM(($G$22:$H$372)*($B$22:$B$372=$Z31))/1000000</f>
        <v>73491.209528000007</v>
      </c>
      <c r="AB31" s="4">
        <f t="array" ref="AB31">SUM(($I$22:$K$372)*($B$22:$B$372=$Z31))/1000000</f>
        <v>58774.466785999997</v>
      </c>
      <c r="AC31" s="4">
        <f t="array" ref="AC31">SUM(($L$22:$W$372)*($B$22:$B$372=$Z31))/1000000</f>
        <v>183020.83665899999</v>
      </c>
      <c r="AD31" s="4">
        <f t="shared" si="10"/>
        <v>315286.512973</v>
      </c>
    </row>
    <row r="32" spans="1:30" x14ac:dyDescent="0.25">
      <c r="B32">
        <v>2013</v>
      </c>
      <c r="C32" t="str">
        <f t="shared" ref="C32:C95" si="11">C23</f>
        <v>Gasoline</v>
      </c>
      <c r="D32">
        <v>2</v>
      </c>
      <c r="E32">
        <v>40669630464</v>
      </c>
      <c r="F32">
        <v>10943552512</v>
      </c>
      <c r="G32">
        <v>7747261440</v>
      </c>
      <c r="H32">
        <v>5148895232</v>
      </c>
      <c r="I32">
        <v>8775163904</v>
      </c>
      <c r="J32">
        <v>3338966272</v>
      </c>
      <c r="K32">
        <v>5325068288</v>
      </c>
      <c r="L32">
        <v>316361344</v>
      </c>
      <c r="M32">
        <v>0</v>
      </c>
      <c r="N32">
        <v>0</v>
      </c>
      <c r="O32">
        <v>0</v>
      </c>
      <c r="P32">
        <v>37404796</v>
      </c>
      <c r="Q32">
        <v>0</v>
      </c>
      <c r="R32">
        <v>0</v>
      </c>
      <c r="S32">
        <v>0</v>
      </c>
      <c r="T32">
        <v>0</v>
      </c>
      <c r="U32">
        <v>0</v>
      </c>
      <c r="V32">
        <v>0</v>
      </c>
      <c r="W32">
        <v>0</v>
      </c>
      <c r="Z32">
        <v>2022</v>
      </c>
      <c r="AA32" s="4">
        <f t="array" ref="AA32">SUM(($G$22:$H$372)*($B$22:$B$372=$Z32))/1000000</f>
        <v>75058.850216000006</v>
      </c>
      <c r="AB32" s="4">
        <f t="array" ref="AB32">SUM(($I$22:$K$372)*($B$22:$B$372=$Z32))/1000000</f>
        <v>59696.392709</v>
      </c>
      <c r="AC32" s="4">
        <f t="array" ref="AC32">SUM(($L$22:$W$372)*($B$22:$B$372=$Z32))/1000000</f>
        <v>187191.81166800001</v>
      </c>
      <c r="AD32" s="4">
        <f t="shared" si="10"/>
        <v>321947.05459299998</v>
      </c>
    </row>
    <row r="33" spans="2:30" x14ac:dyDescent="0.25">
      <c r="B33">
        <v>2013</v>
      </c>
      <c r="C33" t="str">
        <f t="shared" si="11"/>
        <v>LPG</v>
      </c>
      <c r="D33">
        <v>3</v>
      </c>
      <c r="E33">
        <v>185391</v>
      </c>
      <c r="F33">
        <v>24</v>
      </c>
      <c r="G33">
        <v>2577511</v>
      </c>
      <c r="H33">
        <v>1674</v>
      </c>
      <c r="I33">
        <v>4126762</v>
      </c>
      <c r="J33">
        <v>2774236</v>
      </c>
      <c r="K33">
        <v>13745288</v>
      </c>
      <c r="L33">
        <v>14937902</v>
      </c>
      <c r="M33">
        <v>0</v>
      </c>
      <c r="N33">
        <v>0</v>
      </c>
      <c r="O33">
        <v>0</v>
      </c>
      <c r="P33">
        <v>205250</v>
      </c>
      <c r="Q33">
        <v>0</v>
      </c>
      <c r="R33">
        <v>0</v>
      </c>
      <c r="S33">
        <v>0</v>
      </c>
      <c r="T33">
        <v>0</v>
      </c>
      <c r="U33">
        <v>0</v>
      </c>
      <c r="V33">
        <v>0</v>
      </c>
      <c r="W33">
        <v>0</v>
      </c>
      <c r="Z33">
        <v>2023</v>
      </c>
      <c r="AA33" s="4">
        <f t="array" ref="AA33">SUM(($G$22:$H$372)*($B$22:$B$372=$Z33))/1000000</f>
        <v>74732.068169999999</v>
      </c>
      <c r="AB33" s="4">
        <f t="array" ref="AB33">SUM(($I$22:$K$372)*($B$22:$B$372=$Z33))/1000000</f>
        <v>59233.001348999998</v>
      </c>
      <c r="AC33" s="4">
        <f t="array" ref="AC33">SUM(($L$22:$W$372)*($B$22:$B$372=$Z33))/1000000</f>
        <v>186734.72233700001</v>
      </c>
      <c r="AD33" s="4">
        <f t="shared" si="10"/>
        <v>320699.79185600003</v>
      </c>
    </row>
    <row r="34" spans="2:30" x14ac:dyDescent="0.25">
      <c r="B34">
        <v>2013</v>
      </c>
      <c r="C34" t="str">
        <f t="shared" si="11"/>
        <v>CNG</v>
      </c>
      <c r="D34">
        <v>4</v>
      </c>
      <c r="E34">
        <v>52313188</v>
      </c>
      <c r="F34">
        <v>7134</v>
      </c>
      <c r="G34">
        <v>0</v>
      </c>
      <c r="H34">
        <v>0</v>
      </c>
      <c r="I34">
        <v>20689670</v>
      </c>
      <c r="J34">
        <v>1538102</v>
      </c>
      <c r="K34">
        <v>19159026</v>
      </c>
      <c r="L34">
        <v>12698769</v>
      </c>
      <c r="M34">
        <v>2153647</v>
      </c>
      <c r="N34">
        <v>2153647</v>
      </c>
      <c r="O34">
        <v>6460942</v>
      </c>
      <c r="P34">
        <v>424092032</v>
      </c>
      <c r="Q34">
        <v>21292082</v>
      </c>
      <c r="R34">
        <v>21292082</v>
      </c>
      <c r="S34">
        <v>64110228</v>
      </c>
      <c r="T34">
        <v>25503706</v>
      </c>
      <c r="U34">
        <v>25503706</v>
      </c>
      <c r="V34">
        <v>76277136</v>
      </c>
      <c r="W34">
        <v>0</v>
      </c>
      <c r="Z34">
        <v>2024</v>
      </c>
      <c r="AA34" s="4">
        <f t="array" ref="AA34">SUM(($G$22:$H$372)*($B$22:$B$372=$Z34))/1000000</f>
        <v>75056.362034999998</v>
      </c>
      <c r="AB34" s="4">
        <f t="array" ref="AB34">SUM(($I$22:$K$372)*($B$22:$B$372=$Z34))/1000000</f>
        <v>59104.916788000002</v>
      </c>
      <c r="AC34" s="4">
        <f t="array" ref="AC34">SUM(($L$22:$W$372)*($B$22:$B$372=$Z34))/1000000</f>
        <v>186938.41755700001</v>
      </c>
      <c r="AD34" s="4">
        <f t="shared" si="10"/>
        <v>321099.69637999998</v>
      </c>
    </row>
    <row r="35" spans="2:30" x14ac:dyDescent="0.25">
      <c r="B35">
        <v>2013</v>
      </c>
      <c r="C35" t="str">
        <f t="shared" si="11"/>
        <v>Flex</v>
      </c>
      <c r="D35">
        <v>5</v>
      </c>
      <c r="E35">
        <v>5602993664</v>
      </c>
      <c r="F35">
        <v>77389656</v>
      </c>
      <c r="G35">
        <v>1203051136</v>
      </c>
      <c r="H35">
        <v>632725120</v>
      </c>
      <c r="I35">
        <v>128952440</v>
      </c>
      <c r="J35">
        <v>0</v>
      </c>
      <c r="K35">
        <v>22762426</v>
      </c>
      <c r="L35">
        <v>0</v>
      </c>
      <c r="M35">
        <v>0</v>
      </c>
      <c r="N35">
        <v>0</v>
      </c>
      <c r="O35">
        <v>0</v>
      </c>
      <c r="P35">
        <v>0</v>
      </c>
      <c r="Q35">
        <v>0</v>
      </c>
      <c r="R35">
        <v>0</v>
      </c>
      <c r="S35">
        <v>0</v>
      </c>
      <c r="T35">
        <v>0</v>
      </c>
      <c r="U35">
        <v>0</v>
      </c>
      <c r="V35">
        <v>0</v>
      </c>
      <c r="W35">
        <v>0</v>
      </c>
      <c r="Z35">
        <v>2025</v>
      </c>
      <c r="AA35" s="4">
        <f t="array" ref="AA35">SUM(($G$22:$H$372)*($B$22:$B$372=$Z35))/1000000</f>
        <v>76161.660589000006</v>
      </c>
      <c r="AB35" s="4">
        <f t="array" ref="AB35">SUM(($I$22:$K$372)*($B$22:$B$372=$Z35))/1000000</f>
        <v>59444.983415000002</v>
      </c>
      <c r="AC35" s="4">
        <f t="array" ref="AC35">SUM(($L$22:$W$372)*($B$22:$B$372=$Z35))/1000000</f>
        <v>188410.14079800001</v>
      </c>
      <c r="AD35" s="4">
        <f t="shared" si="10"/>
        <v>324016.78480200004</v>
      </c>
    </row>
    <row r="36" spans="2:30" x14ac:dyDescent="0.25">
      <c r="B36">
        <v>2013</v>
      </c>
      <c r="C36" t="str">
        <f t="shared" si="11"/>
        <v>BEV</v>
      </c>
      <c r="D36">
        <v>6</v>
      </c>
      <c r="E36">
        <v>0</v>
      </c>
      <c r="F36">
        <v>0</v>
      </c>
      <c r="G36">
        <v>0</v>
      </c>
      <c r="H36">
        <v>1875744</v>
      </c>
      <c r="I36">
        <v>0</v>
      </c>
      <c r="J36">
        <v>0</v>
      </c>
      <c r="K36">
        <v>0</v>
      </c>
      <c r="L36">
        <v>0</v>
      </c>
      <c r="M36">
        <v>0</v>
      </c>
      <c r="N36">
        <v>0</v>
      </c>
      <c r="O36">
        <v>0</v>
      </c>
      <c r="P36">
        <v>0</v>
      </c>
      <c r="Q36">
        <v>0</v>
      </c>
      <c r="R36">
        <v>0</v>
      </c>
      <c r="S36">
        <v>0</v>
      </c>
      <c r="T36">
        <v>0</v>
      </c>
      <c r="U36">
        <v>0</v>
      </c>
      <c r="V36">
        <v>0</v>
      </c>
      <c r="W36">
        <v>0</v>
      </c>
      <c r="Z36">
        <v>2026</v>
      </c>
      <c r="AA36" s="4">
        <f t="array" ref="AA36">SUM(($G$22:$H$372)*($B$22:$B$372=$Z36))/1000000</f>
        <v>77621.935152000005</v>
      </c>
      <c r="AB36" s="4">
        <f t="array" ref="AB36">SUM(($I$22:$K$372)*($B$22:$B$372=$Z36))/1000000</f>
        <v>60179.275582000002</v>
      </c>
      <c r="AC36" s="4">
        <f t="array" ref="AC36">SUM(($L$22:$W$372)*($B$22:$B$372=$Z36))/1000000</f>
        <v>190675.150781</v>
      </c>
      <c r="AD36" s="4">
        <f t="shared" si="10"/>
        <v>328476.361515</v>
      </c>
    </row>
    <row r="37" spans="2:30" x14ac:dyDescent="0.25">
      <c r="B37">
        <v>2013</v>
      </c>
      <c r="C37" t="str">
        <f t="shared" si="11"/>
        <v>PHEV diesel</v>
      </c>
      <c r="D37">
        <v>7</v>
      </c>
      <c r="E37">
        <v>0</v>
      </c>
      <c r="F37">
        <v>0</v>
      </c>
      <c r="G37">
        <v>0</v>
      </c>
      <c r="H37">
        <v>0</v>
      </c>
      <c r="I37">
        <v>0</v>
      </c>
      <c r="J37">
        <v>0</v>
      </c>
      <c r="K37">
        <v>0</v>
      </c>
      <c r="L37">
        <v>0</v>
      </c>
      <c r="M37">
        <v>0</v>
      </c>
      <c r="N37">
        <v>0</v>
      </c>
      <c r="O37">
        <v>0</v>
      </c>
      <c r="P37">
        <v>0</v>
      </c>
      <c r="Q37">
        <v>0</v>
      </c>
      <c r="R37">
        <v>0</v>
      </c>
      <c r="S37">
        <v>0</v>
      </c>
      <c r="T37">
        <v>0</v>
      </c>
      <c r="U37">
        <v>0</v>
      </c>
      <c r="V37">
        <v>0</v>
      </c>
      <c r="W37">
        <v>0</v>
      </c>
      <c r="Z37">
        <v>2027</v>
      </c>
      <c r="AA37" s="4">
        <f t="array" ref="AA37">SUM(($G$22:$H$372)*($B$22:$B$372=$Z37))/1000000</f>
        <v>78824.143867000006</v>
      </c>
      <c r="AB37" s="4">
        <f t="array" ref="AB37">SUM(($I$22:$K$372)*($B$22:$B$372=$Z37))/1000000</f>
        <v>60943.302215000003</v>
      </c>
      <c r="AC37" s="4">
        <f t="array" ref="AC37">SUM(($L$22:$W$372)*($B$22:$B$372=$Z37))/1000000</f>
        <v>192523.839997</v>
      </c>
      <c r="AD37" s="4">
        <f t="shared" si="10"/>
        <v>332291.28607899998</v>
      </c>
    </row>
    <row r="38" spans="2:30" x14ac:dyDescent="0.25">
      <c r="B38">
        <v>2013</v>
      </c>
      <c r="C38" t="str">
        <f t="shared" si="11"/>
        <v>PHEV gasoline</v>
      </c>
      <c r="D38">
        <v>8</v>
      </c>
      <c r="E38">
        <v>0</v>
      </c>
      <c r="F38">
        <v>0</v>
      </c>
      <c r="G38">
        <v>0</v>
      </c>
      <c r="H38">
        <v>0</v>
      </c>
      <c r="I38">
        <v>0</v>
      </c>
      <c r="J38">
        <v>0</v>
      </c>
      <c r="K38">
        <v>0</v>
      </c>
      <c r="L38">
        <v>0</v>
      </c>
      <c r="M38">
        <v>0</v>
      </c>
      <c r="N38">
        <v>0</v>
      </c>
      <c r="O38">
        <v>0</v>
      </c>
      <c r="P38">
        <v>0</v>
      </c>
      <c r="Q38">
        <v>0</v>
      </c>
      <c r="R38">
        <v>0</v>
      </c>
      <c r="S38">
        <v>0</v>
      </c>
      <c r="T38">
        <v>0</v>
      </c>
      <c r="U38">
        <v>0</v>
      </c>
      <c r="V38">
        <v>0</v>
      </c>
      <c r="W38">
        <v>0</v>
      </c>
      <c r="Z38">
        <v>2028</v>
      </c>
      <c r="AA38" s="4">
        <f t="array" ref="AA38">SUM(($G$22:$H$372)*($B$22:$B$372=$Z38))/1000000</f>
        <v>79954.302377</v>
      </c>
      <c r="AB38" s="4">
        <f t="array" ref="AB38">SUM(($I$22:$K$372)*($B$22:$B$372=$Z38))/1000000</f>
        <v>61768.855621000002</v>
      </c>
      <c r="AC38" s="4">
        <f t="array" ref="AC38">SUM(($L$22:$W$372)*($B$22:$B$372=$Z38))/1000000</f>
        <v>194029.03336199999</v>
      </c>
      <c r="AD38" s="4">
        <f t="shared" si="10"/>
        <v>335752.19136</v>
      </c>
    </row>
    <row r="39" spans="2:30" x14ac:dyDescent="0.25">
      <c r="B39">
        <v>2013</v>
      </c>
      <c r="C39" t="str">
        <f t="shared" si="11"/>
        <v>Fuel cell</v>
      </c>
      <c r="D39">
        <v>9</v>
      </c>
      <c r="E39">
        <v>0</v>
      </c>
      <c r="F39">
        <v>0</v>
      </c>
      <c r="G39">
        <v>0</v>
      </c>
      <c r="H39">
        <v>0</v>
      </c>
      <c r="I39">
        <v>0</v>
      </c>
      <c r="J39">
        <v>0</v>
      </c>
      <c r="K39">
        <v>0</v>
      </c>
      <c r="L39">
        <v>0</v>
      </c>
      <c r="M39">
        <v>0</v>
      </c>
      <c r="N39">
        <v>0</v>
      </c>
      <c r="O39">
        <v>0</v>
      </c>
      <c r="P39">
        <v>0</v>
      </c>
      <c r="Q39">
        <v>0</v>
      </c>
      <c r="R39">
        <v>0</v>
      </c>
      <c r="S39">
        <v>0</v>
      </c>
      <c r="T39">
        <v>0</v>
      </c>
      <c r="U39">
        <v>0</v>
      </c>
      <c r="V39">
        <v>0</v>
      </c>
      <c r="W39">
        <v>0</v>
      </c>
      <c r="Z39">
        <v>2029</v>
      </c>
      <c r="AA39" s="4">
        <f t="array" ref="AA39">SUM(($G$22:$H$372)*($B$22:$B$372=$Z39))/1000000</f>
        <v>81126.438448999994</v>
      </c>
      <c r="AB39" s="4">
        <f t="array" ref="AB39">SUM(($I$22:$K$372)*($B$22:$B$372=$Z39))/1000000</f>
        <v>62522.914556999996</v>
      </c>
      <c r="AC39" s="4">
        <f t="array" ref="AC39">SUM(($L$22:$W$372)*($B$22:$B$372=$Z39))/1000000</f>
        <v>194919.57967499999</v>
      </c>
      <c r="AD39" s="4">
        <f t="shared" si="10"/>
        <v>338568.93268099998</v>
      </c>
    </row>
    <row r="40" spans="2:30" x14ac:dyDescent="0.25">
      <c r="B40">
        <v>2014</v>
      </c>
      <c r="C40" t="str">
        <f t="shared" si="11"/>
        <v>Diesel</v>
      </c>
      <c r="D40">
        <v>1</v>
      </c>
      <c r="E40">
        <v>31470921728</v>
      </c>
      <c r="F40">
        <v>73441176</v>
      </c>
      <c r="G40">
        <v>37866586112</v>
      </c>
      <c r="H40">
        <v>2775675904</v>
      </c>
      <c r="I40">
        <v>9478882304</v>
      </c>
      <c r="J40">
        <v>11652484096</v>
      </c>
      <c r="K40">
        <v>15905961984</v>
      </c>
      <c r="L40">
        <v>15311998976</v>
      </c>
      <c r="M40">
        <v>1816530688</v>
      </c>
      <c r="N40">
        <v>1816530688</v>
      </c>
      <c r="O40">
        <v>5449592320</v>
      </c>
      <c r="P40">
        <v>22719107072</v>
      </c>
      <c r="Q40">
        <v>10872541184</v>
      </c>
      <c r="R40">
        <v>10872541184</v>
      </c>
      <c r="S40">
        <v>32737095680</v>
      </c>
      <c r="T40">
        <v>13023152128</v>
      </c>
      <c r="U40">
        <v>13023152128</v>
      </c>
      <c r="V40">
        <v>38949990400</v>
      </c>
      <c r="W40">
        <v>3021042</v>
      </c>
      <c r="Z40">
        <v>2030</v>
      </c>
      <c r="AA40" s="4">
        <f t="array" ref="AA40">SUM(($G$22:$H$372)*($B$22:$B$372=$Z40))/1000000</f>
        <v>82515.567903000003</v>
      </c>
      <c r="AB40" s="4">
        <f t="array" ref="AB40">SUM(($I$22:$K$372)*($B$22:$B$372=$Z40))/1000000</f>
        <v>63231.206787000003</v>
      </c>
      <c r="AC40" s="4">
        <f t="array" ref="AC40">SUM(($L$22:$W$372)*($B$22:$B$372=$Z40))/1000000</f>
        <v>195347.25951599999</v>
      </c>
      <c r="AD40" s="4">
        <f t="shared" si="10"/>
        <v>341094.03420599998</v>
      </c>
    </row>
    <row r="41" spans="2:30" x14ac:dyDescent="0.25">
      <c r="B41">
        <v>2014</v>
      </c>
      <c r="C41" t="str">
        <f t="shared" si="11"/>
        <v>Gasoline</v>
      </c>
      <c r="D41">
        <v>2</v>
      </c>
      <c r="E41">
        <v>50104815616</v>
      </c>
      <c r="F41">
        <v>1981181184</v>
      </c>
      <c r="G41">
        <v>8467652608</v>
      </c>
      <c r="H41">
        <v>5142343680</v>
      </c>
      <c r="I41">
        <v>8770002944</v>
      </c>
      <c r="J41">
        <v>3432117504</v>
      </c>
      <c r="K41">
        <v>5204172800</v>
      </c>
      <c r="L41">
        <v>292320064</v>
      </c>
      <c r="M41">
        <v>0</v>
      </c>
      <c r="N41">
        <v>0</v>
      </c>
      <c r="O41">
        <v>0</v>
      </c>
      <c r="P41">
        <v>37042424</v>
      </c>
      <c r="Q41">
        <v>0</v>
      </c>
      <c r="R41">
        <v>0</v>
      </c>
      <c r="S41">
        <v>0</v>
      </c>
      <c r="T41">
        <v>0</v>
      </c>
      <c r="U41">
        <v>0</v>
      </c>
      <c r="V41">
        <v>0</v>
      </c>
      <c r="W41">
        <v>0</v>
      </c>
      <c r="Z41">
        <v>2031</v>
      </c>
      <c r="AA41" s="4">
        <f t="array" ref="AA41">SUM(($G$22:$H$372)*($B$22:$B$372=$Z41))/1000000</f>
        <v>84225.810465999995</v>
      </c>
      <c r="AB41" s="4">
        <f t="array" ref="AB41">SUM(($I$22:$K$372)*($B$22:$B$372=$Z41))/1000000</f>
        <v>64039.527791</v>
      </c>
      <c r="AC41" s="4">
        <f t="array" ref="AC41">SUM(($L$22:$W$372)*($B$22:$B$372=$Z41))/1000000</f>
        <v>195864.895124</v>
      </c>
      <c r="AD41" s="4">
        <f t="shared" si="10"/>
        <v>344130.233381</v>
      </c>
    </row>
    <row r="42" spans="2:30" x14ac:dyDescent="0.25">
      <c r="B42">
        <v>2014</v>
      </c>
      <c r="C42" t="str">
        <f t="shared" si="11"/>
        <v>LPG</v>
      </c>
      <c r="D42">
        <v>3</v>
      </c>
      <c r="E42">
        <v>190928</v>
      </c>
      <c r="F42">
        <v>318</v>
      </c>
      <c r="G42">
        <v>2210096</v>
      </c>
      <c r="H42">
        <v>0</v>
      </c>
      <c r="I42">
        <v>3378688</v>
      </c>
      <c r="J42">
        <v>2267157</v>
      </c>
      <c r="K42">
        <v>11943307</v>
      </c>
      <c r="L42">
        <v>13006248</v>
      </c>
      <c r="M42">
        <v>0</v>
      </c>
      <c r="N42">
        <v>0</v>
      </c>
      <c r="O42">
        <v>0</v>
      </c>
      <c r="P42">
        <v>148184</v>
      </c>
      <c r="Q42">
        <v>0</v>
      </c>
      <c r="R42">
        <v>0</v>
      </c>
      <c r="S42">
        <v>0</v>
      </c>
      <c r="T42">
        <v>0</v>
      </c>
      <c r="U42">
        <v>0</v>
      </c>
      <c r="V42">
        <v>0</v>
      </c>
      <c r="W42">
        <v>0</v>
      </c>
      <c r="Z42">
        <v>2032</v>
      </c>
      <c r="AA42" s="4">
        <f t="array" ref="AA42">SUM(($G$22:$H$372)*($B$22:$B$372=$Z42))/1000000</f>
        <v>86247.875383999999</v>
      </c>
      <c r="AB42" s="4">
        <f t="array" ref="AB42">SUM(($I$22:$K$372)*($B$22:$B$372=$Z42))/1000000</f>
        <v>65124.282284000001</v>
      </c>
      <c r="AC42" s="4">
        <f t="array" ref="AC42">SUM(($L$22:$W$372)*($B$22:$B$372=$Z42))/1000000</f>
        <v>196870.930903</v>
      </c>
      <c r="AD42" s="4">
        <f t="shared" si="10"/>
        <v>348243.08857100003</v>
      </c>
    </row>
    <row r="43" spans="2:30" x14ac:dyDescent="0.25">
      <c r="B43">
        <v>2014</v>
      </c>
      <c r="C43" t="str">
        <f t="shared" si="11"/>
        <v>CNG</v>
      </c>
      <c r="D43">
        <v>4</v>
      </c>
      <c r="E43">
        <v>84807800</v>
      </c>
      <c r="F43">
        <v>501157</v>
      </c>
      <c r="G43">
        <v>0</v>
      </c>
      <c r="H43">
        <v>0</v>
      </c>
      <c r="I43">
        <v>24469718</v>
      </c>
      <c r="J43">
        <v>1179214</v>
      </c>
      <c r="K43">
        <v>17250678</v>
      </c>
      <c r="L43">
        <v>20650460</v>
      </c>
      <c r="M43">
        <v>5190144</v>
      </c>
      <c r="N43">
        <v>5190144</v>
      </c>
      <c r="O43">
        <v>15570430</v>
      </c>
      <c r="P43">
        <v>583668160</v>
      </c>
      <c r="Q43">
        <v>38961532</v>
      </c>
      <c r="R43">
        <v>38961532</v>
      </c>
      <c r="S43">
        <v>117312744</v>
      </c>
      <c r="T43">
        <v>46668208</v>
      </c>
      <c r="U43">
        <v>46668208</v>
      </c>
      <c r="V43">
        <v>139576480</v>
      </c>
      <c r="W43">
        <v>0</v>
      </c>
      <c r="Z43">
        <v>2033</v>
      </c>
      <c r="AA43" s="4">
        <f t="array" ref="AA43">SUM(($G$22:$H$372)*($B$22:$B$372=$Z43))/1000000</f>
        <v>88082.187835999997</v>
      </c>
      <c r="AB43" s="4">
        <f t="array" ref="AB43">SUM(($I$22:$K$372)*($B$22:$B$372=$Z43))/1000000</f>
        <v>66076.330558000001</v>
      </c>
      <c r="AC43" s="4">
        <f t="array" ref="AC43">SUM(($L$22:$W$372)*($B$22:$B$372=$Z43))/1000000</f>
        <v>197467.476639</v>
      </c>
      <c r="AD43" s="4">
        <f t="shared" si="10"/>
        <v>351625.99503300001</v>
      </c>
    </row>
    <row r="44" spans="2:30" x14ac:dyDescent="0.25">
      <c r="B44">
        <v>2014</v>
      </c>
      <c r="C44" t="str">
        <f t="shared" si="11"/>
        <v>Flex</v>
      </c>
      <c r="D44">
        <v>5</v>
      </c>
      <c r="E44">
        <v>5266461184</v>
      </c>
      <c r="F44">
        <v>444953760</v>
      </c>
      <c r="G44">
        <v>1268535424</v>
      </c>
      <c r="H44">
        <v>844508160</v>
      </c>
      <c r="I44">
        <v>216532576</v>
      </c>
      <c r="J44">
        <v>0</v>
      </c>
      <c r="K44">
        <v>42578640</v>
      </c>
      <c r="L44">
        <v>0</v>
      </c>
      <c r="M44">
        <v>0</v>
      </c>
      <c r="N44">
        <v>0</v>
      </c>
      <c r="O44">
        <v>0</v>
      </c>
      <c r="P44">
        <v>0</v>
      </c>
      <c r="Q44">
        <v>0</v>
      </c>
      <c r="R44">
        <v>0</v>
      </c>
      <c r="S44">
        <v>0</v>
      </c>
      <c r="T44">
        <v>0</v>
      </c>
      <c r="U44">
        <v>0</v>
      </c>
      <c r="V44">
        <v>0</v>
      </c>
      <c r="W44">
        <v>0</v>
      </c>
      <c r="Z44">
        <v>2034</v>
      </c>
      <c r="AA44" s="4">
        <f t="array" ref="AA44">SUM(($G$22:$H$372)*($B$22:$B$372=$Z44))/1000000</f>
        <v>89903.375495</v>
      </c>
      <c r="AB44" s="4">
        <f t="array" ref="AB44">SUM(($I$22:$K$372)*($B$22:$B$372=$Z44))/1000000</f>
        <v>67006.771336000005</v>
      </c>
      <c r="AC44" s="4">
        <f t="array" ref="AC44">SUM(($L$22:$W$372)*($B$22:$B$372=$Z44))/1000000</f>
        <v>197962.586129</v>
      </c>
      <c r="AD44" s="4">
        <f t="shared" si="10"/>
        <v>354872.73295999999</v>
      </c>
    </row>
    <row r="45" spans="2:30" x14ac:dyDescent="0.25">
      <c r="B45">
        <v>2014</v>
      </c>
      <c r="C45" t="str">
        <f t="shared" si="11"/>
        <v>BEV</v>
      </c>
      <c r="D45">
        <v>6</v>
      </c>
      <c r="E45">
        <v>0</v>
      </c>
      <c r="F45">
        <v>0</v>
      </c>
      <c r="G45">
        <v>0</v>
      </c>
      <c r="H45">
        <v>1780627</v>
      </c>
      <c r="I45">
        <v>0</v>
      </c>
      <c r="J45">
        <v>0</v>
      </c>
      <c r="K45">
        <v>0</v>
      </c>
      <c r="L45">
        <v>0</v>
      </c>
      <c r="M45">
        <v>0</v>
      </c>
      <c r="N45">
        <v>0</v>
      </c>
      <c r="O45">
        <v>0</v>
      </c>
      <c r="P45">
        <v>0</v>
      </c>
      <c r="Q45">
        <v>0</v>
      </c>
      <c r="R45">
        <v>0</v>
      </c>
      <c r="S45">
        <v>0</v>
      </c>
      <c r="T45">
        <v>0</v>
      </c>
      <c r="U45">
        <v>0</v>
      </c>
      <c r="V45">
        <v>0</v>
      </c>
      <c r="W45">
        <v>0</v>
      </c>
      <c r="Z45">
        <v>2035</v>
      </c>
      <c r="AA45" s="4">
        <f t="array" ref="AA45">SUM(($G$22:$H$372)*($B$22:$B$372=$Z45))/1000000</f>
        <v>91787.951690000002</v>
      </c>
      <c r="AB45" s="4">
        <f t="array" ref="AB45">SUM(($I$22:$K$372)*($B$22:$B$372=$Z45))/1000000</f>
        <v>67997.275097000005</v>
      </c>
      <c r="AC45" s="4">
        <f t="array" ref="AC45">SUM(($L$22:$W$372)*($B$22:$B$372=$Z45))/1000000</f>
        <v>198582.446746</v>
      </c>
      <c r="AD45" s="4">
        <f t="shared" si="10"/>
        <v>358367.67353300005</v>
      </c>
    </row>
    <row r="46" spans="2:30" x14ac:dyDescent="0.25">
      <c r="B46">
        <v>2014</v>
      </c>
      <c r="C46" t="str">
        <f t="shared" si="11"/>
        <v>PHEV diesel</v>
      </c>
      <c r="D46">
        <v>7</v>
      </c>
      <c r="E46">
        <v>0</v>
      </c>
      <c r="F46">
        <v>0</v>
      </c>
      <c r="G46">
        <v>0</v>
      </c>
      <c r="H46">
        <v>0</v>
      </c>
      <c r="I46">
        <v>0</v>
      </c>
      <c r="J46">
        <v>0</v>
      </c>
      <c r="K46">
        <v>0</v>
      </c>
      <c r="L46">
        <v>0</v>
      </c>
      <c r="M46">
        <v>0</v>
      </c>
      <c r="N46">
        <v>0</v>
      </c>
      <c r="O46">
        <v>0</v>
      </c>
      <c r="P46">
        <v>0</v>
      </c>
      <c r="Q46">
        <v>0</v>
      </c>
      <c r="R46">
        <v>0</v>
      </c>
      <c r="S46">
        <v>0</v>
      </c>
      <c r="T46">
        <v>0</v>
      </c>
      <c r="U46">
        <v>0</v>
      </c>
      <c r="V46">
        <v>0</v>
      </c>
      <c r="W46">
        <v>0</v>
      </c>
      <c r="Z46">
        <v>2036</v>
      </c>
      <c r="AA46" s="4">
        <f t="array" ref="AA46">SUM(($G$22:$H$372)*($B$22:$B$372=$Z46))/1000000</f>
        <v>93531.581019999998</v>
      </c>
      <c r="AB46" s="4">
        <f t="array" ref="AB46">SUM(($I$22:$K$372)*($B$22:$B$372=$Z46))/1000000</f>
        <v>68894.705545000004</v>
      </c>
      <c r="AC46" s="4">
        <f t="array" ref="AC46">SUM(($L$22:$W$372)*($B$22:$B$372=$Z46))/1000000</f>
        <v>198894.29607499999</v>
      </c>
      <c r="AD46" s="4">
        <f t="shared" si="10"/>
        <v>361320.58264000004</v>
      </c>
    </row>
    <row r="47" spans="2:30" x14ac:dyDescent="0.25">
      <c r="B47">
        <v>2014</v>
      </c>
      <c r="C47" t="str">
        <f t="shared" si="11"/>
        <v>PHEV gasoline</v>
      </c>
      <c r="D47">
        <v>8</v>
      </c>
      <c r="E47">
        <v>0</v>
      </c>
      <c r="F47">
        <v>0</v>
      </c>
      <c r="G47">
        <v>0</v>
      </c>
      <c r="H47">
        <v>0</v>
      </c>
      <c r="I47">
        <v>0</v>
      </c>
      <c r="J47">
        <v>0</v>
      </c>
      <c r="K47">
        <v>0</v>
      </c>
      <c r="L47">
        <v>0</v>
      </c>
      <c r="M47">
        <v>0</v>
      </c>
      <c r="N47">
        <v>0</v>
      </c>
      <c r="O47">
        <v>0</v>
      </c>
      <c r="P47">
        <v>0</v>
      </c>
      <c r="Q47">
        <v>0</v>
      </c>
      <c r="R47">
        <v>0</v>
      </c>
      <c r="S47">
        <v>0</v>
      </c>
      <c r="T47">
        <v>0</v>
      </c>
      <c r="U47">
        <v>0</v>
      </c>
      <c r="V47">
        <v>0</v>
      </c>
      <c r="W47">
        <v>0</v>
      </c>
      <c r="Z47">
        <v>2037</v>
      </c>
      <c r="AA47" s="4">
        <f t="array" ref="AA47">SUM(($G$22:$H$372)*($B$22:$B$372=$Z47))/1000000</f>
        <v>95407.949582000001</v>
      </c>
      <c r="AB47" s="4">
        <f t="array" ref="AB47">SUM(($I$22:$K$372)*($B$22:$B$372=$Z47))/1000000</f>
        <v>69940.541322000005</v>
      </c>
      <c r="AC47" s="4">
        <f t="array" ref="AC47">SUM(($L$22:$W$372)*($B$22:$B$372=$Z47))/1000000</f>
        <v>199522.87597200001</v>
      </c>
      <c r="AD47" s="4">
        <f t="shared" si="10"/>
        <v>364871.36687600001</v>
      </c>
    </row>
    <row r="48" spans="2:30" x14ac:dyDescent="0.25">
      <c r="B48">
        <v>2014</v>
      </c>
      <c r="C48" t="str">
        <f t="shared" si="11"/>
        <v>Fuel cell</v>
      </c>
      <c r="D48">
        <v>9</v>
      </c>
      <c r="E48">
        <v>0</v>
      </c>
      <c r="F48">
        <v>0</v>
      </c>
      <c r="G48">
        <v>0</v>
      </c>
      <c r="H48">
        <v>0</v>
      </c>
      <c r="I48">
        <v>0</v>
      </c>
      <c r="J48">
        <v>0</v>
      </c>
      <c r="K48">
        <v>0</v>
      </c>
      <c r="L48">
        <v>0</v>
      </c>
      <c r="M48">
        <v>0</v>
      </c>
      <c r="N48">
        <v>0</v>
      </c>
      <c r="O48">
        <v>0</v>
      </c>
      <c r="P48">
        <v>0</v>
      </c>
      <c r="Q48">
        <v>0</v>
      </c>
      <c r="R48">
        <v>0</v>
      </c>
      <c r="S48">
        <v>0</v>
      </c>
      <c r="T48">
        <v>0</v>
      </c>
      <c r="U48">
        <v>0</v>
      </c>
      <c r="V48">
        <v>0</v>
      </c>
      <c r="W48">
        <v>0</v>
      </c>
      <c r="Z48">
        <v>2038</v>
      </c>
      <c r="AA48" s="4">
        <f t="array" ref="AA48">SUM(($G$22:$H$372)*($B$22:$B$372=$Z48))/1000000</f>
        <v>97274.880076999994</v>
      </c>
      <c r="AB48" s="4">
        <f t="array" ref="AB48">SUM(($I$22:$K$372)*($B$22:$B$372=$Z48))/1000000</f>
        <v>70943.414059000002</v>
      </c>
      <c r="AC48" s="4">
        <f t="array" ref="AC48">SUM(($L$22:$W$372)*($B$22:$B$372=$Z48))/1000000</f>
        <v>200192.55317</v>
      </c>
      <c r="AD48" s="4">
        <f t="shared" si="10"/>
        <v>368410.84730599995</v>
      </c>
    </row>
    <row r="49" spans="2:30" x14ac:dyDescent="0.25">
      <c r="B49">
        <v>2015</v>
      </c>
      <c r="C49" t="str">
        <f t="shared" si="11"/>
        <v>Diesel</v>
      </c>
      <c r="D49">
        <v>1</v>
      </c>
      <c r="E49">
        <v>32130646016</v>
      </c>
      <c r="F49">
        <v>74980728</v>
      </c>
      <c r="G49">
        <v>39796629504</v>
      </c>
      <c r="H49">
        <v>2504725248</v>
      </c>
      <c r="I49">
        <v>8811881472</v>
      </c>
      <c r="J49">
        <v>12129487872</v>
      </c>
      <c r="K49">
        <v>15556624384</v>
      </c>
      <c r="L49">
        <v>14727621632</v>
      </c>
      <c r="M49">
        <v>1739442048</v>
      </c>
      <c r="N49">
        <v>1739442048</v>
      </c>
      <c r="O49">
        <v>5218325504</v>
      </c>
      <c r="P49">
        <v>22578898944</v>
      </c>
      <c r="Q49">
        <v>10919579648</v>
      </c>
      <c r="R49">
        <v>10919579648</v>
      </c>
      <c r="S49">
        <v>32878733312</v>
      </c>
      <c r="T49">
        <v>13079496704</v>
      </c>
      <c r="U49">
        <v>13079496704</v>
      </c>
      <c r="V49">
        <v>39118499840</v>
      </c>
      <c r="W49">
        <v>4866592</v>
      </c>
      <c r="Z49">
        <v>2039</v>
      </c>
      <c r="AA49" s="4">
        <f t="array" ref="AA49">SUM(($G$22:$H$372)*($B$22:$B$372=$Z49))/1000000</f>
        <v>99140.713889000006</v>
      </c>
      <c r="AB49" s="4">
        <f t="array" ref="AB49">SUM(($I$22:$K$372)*($B$22:$B$372=$Z49))/1000000</f>
        <v>72006.495349000004</v>
      </c>
      <c r="AC49" s="4">
        <f t="array" ref="AC49">SUM(($L$22:$W$372)*($B$22:$B$372=$Z49))/1000000</f>
        <v>200739.43635500001</v>
      </c>
      <c r="AD49" s="4">
        <f t="shared" si="10"/>
        <v>371886.64559299999</v>
      </c>
    </row>
    <row r="50" spans="2:30" x14ac:dyDescent="0.25">
      <c r="B50">
        <v>2015</v>
      </c>
      <c r="C50" t="str">
        <f t="shared" si="11"/>
        <v>Gasoline</v>
      </c>
      <c r="D50">
        <v>2</v>
      </c>
      <c r="E50">
        <v>50368405504</v>
      </c>
      <c r="F50">
        <v>1991603840</v>
      </c>
      <c r="G50">
        <v>8212621824</v>
      </c>
      <c r="H50">
        <v>4905730560</v>
      </c>
      <c r="I50">
        <v>8557104640</v>
      </c>
      <c r="J50">
        <v>3627284480</v>
      </c>
      <c r="K50">
        <v>4997589504</v>
      </c>
      <c r="L50">
        <v>268674656</v>
      </c>
      <c r="M50">
        <v>0</v>
      </c>
      <c r="N50">
        <v>0</v>
      </c>
      <c r="O50">
        <v>0</v>
      </c>
      <c r="P50">
        <v>32463916</v>
      </c>
      <c r="Q50">
        <v>0</v>
      </c>
      <c r="R50">
        <v>0</v>
      </c>
      <c r="S50">
        <v>0</v>
      </c>
      <c r="T50">
        <v>0</v>
      </c>
      <c r="U50">
        <v>0</v>
      </c>
      <c r="V50">
        <v>0</v>
      </c>
      <c r="W50">
        <v>0</v>
      </c>
      <c r="Z50">
        <v>2040</v>
      </c>
      <c r="AA50" s="4">
        <f t="array" ref="AA50">SUM(($G$22:$H$372)*($B$22:$B$372=$Z50))/1000000</f>
        <v>101139.003489</v>
      </c>
      <c r="AB50" s="4">
        <f t="array" ref="AB50">SUM(($I$22:$K$372)*($B$22:$B$372=$Z50))/1000000</f>
        <v>73123.155322000006</v>
      </c>
      <c r="AC50" s="4">
        <f t="array" ref="AC50">SUM(($L$22:$W$372)*($B$22:$B$372=$Z50))/1000000</f>
        <v>201400.78161800001</v>
      </c>
      <c r="AD50" s="4">
        <f t="shared" si="10"/>
        <v>375662.94042900001</v>
      </c>
    </row>
    <row r="51" spans="2:30" x14ac:dyDescent="0.25">
      <c r="B51">
        <v>2015</v>
      </c>
      <c r="C51" t="str">
        <f t="shared" si="11"/>
        <v>LPG</v>
      </c>
      <c r="D51">
        <v>3</v>
      </c>
      <c r="E51">
        <v>152240</v>
      </c>
      <c r="F51">
        <v>332</v>
      </c>
      <c r="G51">
        <v>1832672</v>
      </c>
      <c r="H51">
        <v>0</v>
      </c>
      <c r="I51">
        <v>2692227</v>
      </c>
      <c r="J51">
        <v>23766592</v>
      </c>
      <c r="K51">
        <v>22077144</v>
      </c>
      <c r="L51">
        <v>16142764</v>
      </c>
      <c r="M51">
        <v>0</v>
      </c>
      <c r="N51">
        <v>0</v>
      </c>
      <c r="O51">
        <v>0</v>
      </c>
      <c r="P51">
        <v>205203</v>
      </c>
      <c r="Q51">
        <v>0</v>
      </c>
      <c r="R51">
        <v>0</v>
      </c>
      <c r="S51">
        <v>0</v>
      </c>
      <c r="T51">
        <v>0</v>
      </c>
      <c r="U51">
        <v>0</v>
      </c>
      <c r="V51">
        <v>0</v>
      </c>
      <c r="W51">
        <v>0</v>
      </c>
      <c r="Z51">
        <v>2041</v>
      </c>
      <c r="AA51" s="4">
        <f t="array" ref="AA51">SUM(($G$22:$H$372)*($B$22:$B$372=$Z51))/1000000</f>
        <v>103182.906147</v>
      </c>
      <c r="AB51" s="4">
        <f t="array" ref="AB51">SUM(($I$22:$K$372)*($B$22:$B$372=$Z51))/1000000</f>
        <v>74263.218131999995</v>
      </c>
      <c r="AC51" s="4">
        <f t="array" ref="AC51">SUM(($L$22:$W$372)*($B$22:$B$372=$Z51))/1000000</f>
        <v>202038.91327700001</v>
      </c>
      <c r="AD51" s="4">
        <f t="shared" si="10"/>
        <v>379485.037556</v>
      </c>
    </row>
    <row r="52" spans="2:30" x14ac:dyDescent="0.25">
      <c r="B52">
        <v>2015</v>
      </c>
      <c r="C52" t="str">
        <f t="shared" si="11"/>
        <v>CNG</v>
      </c>
      <c r="D52">
        <v>4</v>
      </c>
      <c r="E52">
        <v>97903936</v>
      </c>
      <c r="F52">
        <v>511847</v>
      </c>
      <c r="G52">
        <v>0</v>
      </c>
      <c r="H52">
        <v>0</v>
      </c>
      <c r="I52">
        <v>23407512</v>
      </c>
      <c r="J52">
        <v>1117613</v>
      </c>
      <c r="K52">
        <v>16420317</v>
      </c>
      <c r="L52">
        <v>26466298</v>
      </c>
      <c r="M52">
        <v>6580146</v>
      </c>
      <c r="N52">
        <v>6580146</v>
      </c>
      <c r="O52">
        <v>19740438</v>
      </c>
      <c r="P52">
        <v>695506176</v>
      </c>
      <c r="Q52">
        <v>58927512</v>
      </c>
      <c r="R52">
        <v>58927512</v>
      </c>
      <c r="S52">
        <v>177430096</v>
      </c>
      <c r="T52">
        <v>70583512</v>
      </c>
      <c r="U52">
        <v>70583512</v>
      </c>
      <c r="V52">
        <v>211102960</v>
      </c>
      <c r="W52">
        <v>0</v>
      </c>
      <c r="Z52">
        <v>2042</v>
      </c>
      <c r="AA52" s="4">
        <f t="array" ref="AA52">SUM(($G$22:$H$372)*($B$22:$B$372=$Z52))/1000000</f>
        <v>105260.42458599999</v>
      </c>
      <c r="AB52" s="4">
        <f t="array" ref="AB52">SUM(($I$22:$K$372)*($B$22:$B$372=$Z52))/1000000</f>
        <v>75433.603170999995</v>
      </c>
      <c r="AC52" s="4">
        <f t="array" ref="AC52">SUM(($L$22:$W$372)*($B$22:$B$372=$Z52))/1000000</f>
        <v>202798.471594</v>
      </c>
      <c r="AD52" s="4">
        <f t="shared" si="10"/>
        <v>383492.49935100001</v>
      </c>
    </row>
    <row r="53" spans="2:30" x14ac:dyDescent="0.25">
      <c r="B53">
        <v>2015</v>
      </c>
      <c r="C53" t="str">
        <f t="shared" si="11"/>
        <v>Flex</v>
      </c>
      <c r="D53">
        <v>5</v>
      </c>
      <c r="E53">
        <v>5571889152</v>
      </c>
      <c r="F53">
        <v>392946592</v>
      </c>
      <c r="G53">
        <v>1594247040</v>
      </c>
      <c r="H53">
        <v>1024589632</v>
      </c>
      <c r="I53">
        <v>264603056</v>
      </c>
      <c r="J53">
        <v>0</v>
      </c>
      <c r="K53">
        <v>38448236</v>
      </c>
      <c r="L53">
        <v>0</v>
      </c>
      <c r="M53">
        <v>0</v>
      </c>
      <c r="N53">
        <v>0</v>
      </c>
      <c r="O53">
        <v>0</v>
      </c>
      <c r="P53">
        <v>0</v>
      </c>
      <c r="Q53">
        <v>0</v>
      </c>
      <c r="R53">
        <v>0</v>
      </c>
      <c r="S53">
        <v>0</v>
      </c>
      <c r="T53">
        <v>0</v>
      </c>
      <c r="U53">
        <v>0</v>
      </c>
      <c r="V53">
        <v>0</v>
      </c>
      <c r="W53">
        <v>0</v>
      </c>
      <c r="Z53">
        <v>2043</v>
      </c>
      <c r="AA53" s="4">
        <f t="array" ref="AA53">SUM(($G$22:$H$372)*($B$22:$B$372=$Z53))/1000000</f>
        <v>107264.271525</v>
      </c>
      <c r="AB53" s="4">
        <f t="array" ref="AB53">SUM(($I$22:$K$372)*($B$22:$B$372=$Z53))/1000000</f>
        <v>76631.229517</v>
      </c>
      <c r="AC53" s="4">
        <f t="array" ref="AC53">SUM(($L$22:$W$372)*($B$22:$B$372=$Z53))/1000000</f>
        <v>203467.543986</v>
      </c>
      <c r="AD53" s="4">
        <f t="shared" si="10"/>
        <v>387363.04502800002</v>
      </c>
    </row>
    <row r="54" spans="2:30" x14ac:dyDescent="0.25">
      <c r="B54">
        <v>2015</v>
      </c>
      <c r="C54" t="str">
        <f t="shared" si="11"/>
        <v>BEV</v>
      </c>
      <c r="D54">
        <v>6</v>
      </c>
      <c r="E54">
        <v>0</v>
      </c>
      <c r="F54">
        <v>0</v>
      </c>
      <c r="G54">
        <v>0</v>
      </c>
      <c r="H54">
        <v>1676958</v>
      </c>
      <c r="I54">
        <v>0</v>
      </c>
      <c r="J54">
        <v>98240</v>
      </c>
      <c r="K54">
        <v>0</v>
      </c>
      <c r="L54">
        <v>0</v>
      </c>
      <c r="M54">
        <v>0</v>
      </c>
      <c r="N54">
        <v>0</v>
      </c>
      <c r="O54">
        <v>0</v>
      </c>
      <c r="P54">
        <v>0</v>
      </c>
      <c r="Q54">
        <v>0</v>
      </c>
      <c r="R54">
        <v>0</v>
      </c>
      <c r="S54">
        <v>0</v>
      </c>
      <c r="T54">
        <v>0</v>
      </c>
      <c r="U54">
        <v>0</v>
      </c>
      <c r="V54">
        <v>0</v>
      </c>
      <c r="W54">
        <v>0</v>
      </c>
      <c r="Z54">
        <v>2044</v>
      </c>
      <c r="AA54" s="4">
        <f t="array" ref="AA54">SUM(($G$22:$H$372)*($B$22:$B$372=$Z54))/1000000</f>
        <v>109199.497978</v>
      </c>
      <c r="AB54" s="4">
        <f t="array" ref="AB54">SUM(($I$22:$K$372)*($B$22:$B$372=$Z54))/1000000</f>
        <v>77792.504027000003</v>
      </c>
      <c r="AC54" s="4">
        <f t="array" ref="AC54">SUM(($L$22:$W$372)*($B$22:$B$372=$Z54))/1000000</f>
        <v>203931.536631</v>
      </c>
      <c r="AD54" s="4">
        <f t="shared" si="10"/>
        <v>390923.53863600001</v>
      </c>
    </row>
    <row r="55" spans="2:30" x14ac:dyDescent="0.25">
      <c r="B55">
        <v>2015</v>
      </c>
      <c r="C55" t="str">
        <f t="shared" si="11"/>
        <v>PHEV diesel</v>
      </c>
      <c r="D55">
        <v>7</v>
      </c>
      <c r="E55">
        <v>0</v>
      </c>
      <c r="F55">
        <v>0</v>
      </c>
      <c r="G55">
        <v>0</v>
      </c>
      <c r="H55">
        <v>0</v>
      </c>
      <c r="I55">
        <v>0</v>
      </c>
      <c r="J55">
        <v>0</v>
      </c>
      <c r="K55">
        <v>0</v>
      </c>
      <c r="L55">
        <v>0</v>
      </c>
      <c r="M55">
        <v>0</v>
      </c>
      <c r="N55">
        <v>0</v>
      </c>
      <c r="O55">
        <v>0</v>
      </c>
      <c r="P55">
        <v>0</v>
      </c>
      <c r="Q55">
        <v>0</v>
      </c>
      <c r="R55">
        <v>0</v>
      </c>
      <c r="S55">
        <v>0</v>
      </c>
      <c r="T55">
        <v>0</v>
      </c>
      <c r="U55">
        <v>0</v>
      </c>
      <c r="V55">
        <v>0</v>
      </c>
      <c r="W55">
        <v>0</v>
      </c>
      <c r="Z55">
        <v>2045</v>
      </c>
      <c r="AA55" s="4">
        <f t="array" ref="AA55">SUM(($G$22:$H$372)*($B$22:$B$372=$Z55))/1000000</f>
        <v>111173.512067</v>
      </c>
      <c r="AB55" s="4">
        <f t="array" ref="AB55">SUM(($I$22:$K$372)*($B$22:$B$372=$Z55))/1000000</f>
        <v>78834.679315000001</v>
      </c>
      <c r="AC55" s="4">
        <f t="array" ref="AC55">SUM(($L$22:$W$372)*($B$22:$B$372=$Z55))/1000000</f>
        <v>204053.06837299999</v>
      </c>
      <c r="AD55" s="4">
        <f t="shared" si="10"/>
        <v>394061.25975500001</v>
      </c>
    </row>
    <row r="56" spans="2:30" x14ac:dyDescent="0.25">
      <c r="B56">
        <v>2015</v>
      </c>
      <c r="C56" t="str">
        <f t="shared" si="11"/>
        <v>PHEV gasoline</v>
      </c>
      <c r="D56">
        <v>8</v>
      </c>
      <c r="E56">
        <v>0</v>
      </c>
      <c r="F56">
        <v>0</v>
      </c>
      <c r="G56">
        <v>0</v>
      </c>
      <c r="H56">
        <v>0</v>
      </c>
      <c r="I56">
        <v>0</v>
      </c>
      <c r="J56">
        <v>0</v>
      </c>
      <c r="K56">
        <v>0</v>
      </c>
      <c r="L56">
        <v>0</v>
      </c>
      <c r="M56">
        <v>0</v>
      </c>
      <c r="N56">
        <v>0</v>
      </c>
      <c r="O56">
        <v>0</v>
      </c>
      <c r="P56">
        <v>0</v>
      </c>
      <c r="Q56">
        <v>0</v>
      </c>
      <c r="R56">
        <v>0</v>
      </c>
      <c r="S56">
        <v>0</v>
      </c>
      <c r="T56">
        <v>0</v>
      </c>
      <c r="U56">
        <v>0</v>
      </c>
      <c r="V56">
        <v>0</v>
      </c>
      <c r="W56">
        <v>0</v>
      </c>
      <c r="Z56">
        <v>2046</v>
      </c>
      <c r="AA56" s="4">
        <f t="array" ref="AA56">SUM(($G$22:$H$372)*($B$22:$B$372=$Z56))/1000000</f>
        <v>113428.118479</v>
      </c>
      <c r="AB56" s="4">
        <f t="array" ref="AB56">SUM(($I$22:$K$372)*($B$22:$B$372=$Z56))/1000000</f>
        <v>79911.228703000001</v>
      </c>
      <c r="AC56" s="4">
        <f t="array" ref="AC56">SUM(($L$22:$W$372)*($B$22:$B$372=$Z56))/1000000</f>
        <v>204195.66310599999</v>
      </c>
      <c r="AD56" s="4">
        <f t="shared" si="10"/>
        <v>397535.01028799999</v>
      </c>
    </row>
    <row r="57" spans="2:30" x14ac:dyDescent="0.25">
      <c r="B57">
        <v>2015</v>
      </c>
      <c r="C57" t="str">
        <f t="shared" si="11"/>
        <v>Fuel cell</v>
      </c>
      <c r="D57">
        <v>9</v>
      </c>
      <c r="E57">
        <v>0</v>
      </c>
      <c r="F57">
        <v>0</v>
      </c>
      <c r="G57">
        <v>0</v>
      </c>
      <c r="H57">
        <v>0</v>
      </c>
      <c r="I57">
        <v>0</v>
      </c>
      <c r="J57">
        <v>0</v>
      </c>
      <c r="K57">
        <v>0</v>
      </c>
      <c r="L57">
        <v>0</v>
      </c>
      <c r="M57">
        <v>0</v>
      </c>
      <c r="N57">
        <v>0</v>
      </c>
      <c r="O57">
        <v>0</v>
      </c>
      <c r="P57">
        <v>0</v>
      </c>
      <c r="Q57">
        <v>0</v>
      </c>
      <c r="R57">
        <v>0</v>
      </c>
      <c r="S57">
        <v>0</v>
      </c>
      <c r="T57">
        <v>0</v>
      </c>
      <c r="U57">
        <v>0</v>
      </c>
      <c r="V57">
        <v>0</v>
      </c>
      <c r="W57">
        <v>0</v>
      </c>
      <c r="Z57">
        <v>2047</v>
      </c>
      <c r="AA57" s="4">
        <f t="array" ref="AA57">SUM(($G$22:$H$372)*($B$22:$B$372=$Z57))/1000000</f>
        <v>115822.941164</v>
      </c>
      <c r="AB57" s="4">
        <f t="array" ref="AB57">SUM(($I$22:$K$372)*($B$22:$B$372=$Z57))/1000000</f>
        <v>81033.695051999995</v>
      </c>
      <c r="AC57" s="4">
        <f t="array" ref="AC57">SUM(($L$22:$W$372)*($B$22:$B$372=$Z57))/1000000</f>
        <v>204349.73841300001</v>
      </c>
      <c r="AD57" s="4">
        <f t="shared" si="10"/>
        <v>401206.37462900003</v>
      </c>
    </row>
    <row r="58" spans="2:30" x14ac:dyDescent="0.25">
      <c r="B58">
        <v>2016</v>
      </c>
      <c r="C58" t="str">
        <f t="shared" si="11"/>
        <v>Diesel</v>
      </c>
      <c r="D58">
        <v>1</v>
      </c>
      <c r="E58">
        <v>32382119936</v>
      </c>
      <c r="F58">
        <v>75567552</v>
      </c>
      <c r="G58">
        <v>41271996416</v>
      </c>
      <c r="H58">
        <v>2372618752</v>
      </c>
      <c r="I58">
        <v>8273442816</v>
      </c>
      <c r="J58">
        <v>12958074880</v>
      </c>
      <c r="K58">
        <v>15459318784</v>
      </c>
      <c r="L58">
        <v>14447562752</v>
      </c>
      <c r="M58">
        <v>1723276032</v>
      </c>
      <c r="N58">
        <v>1723276032</v>
      </c>
      <c r="O58">
        <v>5169828864</v>
      </c>
      <c r="P58">
        <v>23218941952</v>
      </c>
      <c r="Q58">
        <v>11425473536</v>
      </c>
      <c r="R58">
        <v>11425473536</v>
      </c>
      <c r="S58">
        <v>34401972224</v>
      </c>
      <c r="T58">
        <v>13685458944</v>
      </c>
      <c r="U58">
        <v>13685458944</v>
      </c>
      <c r="V58">
        <v>40930832384</v>
      </c>
      <c r="W58">
        <v>4916568</v>
      </c>
      <c r="Z58">
        <v>2048</v>
      </c>
      <c r="AA58" s="4">
        <f t="array" ref="AA58">SUM(($G$22:$H$372)*($B$22:$B$372=$Z58))/1000000</f>
        <v>118129.175965</v>
      </c>
      <c r="AB58" s="4">
        <f t="array" ref="AB58">SUM(($I$22:$K$372)*($B$22:$B$372=$Z58))/1000000</f>
        <v>82127.805974000003</v>
      </c>
      <c r="AC58" s="4">
        <f t="array" ref="AC58">SUM(($L$22:$W$372)*($B$22:$B$372=$Z58))/1000000</f>
        <v>204380.36221399999</v>
      </c>
      <c r="AD58" s="4">
        <f t="shared" si="10"/>
        <v>404637.34415300004</v>
      </c>
    </row>
    <row r="59" spans="2:30" x14ac:dyDescent="0.25">
      <c r="B59">
        <v>2016</v>
      </c>
      <c r="C59" t="str">
        <f t="shared" si="11"/>
        <v>Gasoline</v>
      </c>
      <c r="D59">
        <v>2</v>
      </c>
      <c r="E59">
        <v>47269371904</v>
      </c>
      <c r="F59">
        <v>1869066112</v>
      </c>
      <c r="G59">
        <v>7937174016</v>
      </c>
      <c r="H59">
        <v>4910220288</v>
      </c>
      <c r="I59">
        <v>8716460032</v>
      </c>
      <c r="J59">
        <v>3838427392</v>
      </c>
      <c r="K59">
        <v>5033079296</v>
      </c>
      <c r="L59">
        <v>246122096</v>
      </c>
      <c r="M59">
        <v>0</v>
      </c>
      <c r="N59">
        <v>0</v>
      </c>
      <c r="O59">
        <v>0</v>
      </c>
      <c r="P59">
        <v>27976366</v>
      </c>
      <c r="Q59">
        <v>0</v>
      </c>
      <c r="R59">
        <v>0</v>
      </c>
      <c r="S59">
        <v>0</v>
      </c>
      <c r="T59">
        <v>0</v>
      </c>
      <c r="U59">
        <v>0</v>
      </c>
      <c r="V59">
        <v>0</v>
      </c>
      <c r="W59">
        <v>0</v>
      </c>
      <c r="Z59">
        <v>2049</v>
      </c>
      <c r="AA59" s="4">
        <f t="array" ref="AA59">SUM(($G$22:$H$372)*($B$22:$B$372=$Z59))/1000000</f>
        <v>120538.638987</v>
      </c>
      <c r="AB59" s="4">
        <f t="array" ref="AB59">SUM(($I$22:$K$372)*($B$22:$B$372=$Z59))/1000000</f>
        <v>83279.448753999997</v>
      </c>
      <c r="AC59" s="4">
        <f t="array" ref="AC59">SUM(($L$22:$W$372)*($B$22:$B$372=$Z59))/1000000</f>
        <v>204518.086664</v>
      </c>
      <c r="AD59" s="4">
        <f t="shared" si="10"/>
        <v>408336.174405</v>
      </c>
    </row>
    <row r="60" spans="2:30" x14ac:dyDescent="0.25">
      <c r="B60">
        <v>2016</v>
      </c>
      <c r="C60" t="str">
        <f t="shared" si="11"/>
        <v>LPG</v>
      </c>
      <c r="D60">
        <v>3</v>
      </c>
      <c r="E60">
        <v>154088</v>
      </c>
      <c r="F60">
        <v>322</v>
      </c>
      <c r="G60">
        <v>1419799</v>
      </c>
      <c r="H60">
        <v>0</v>
      </c>
      <c r="I60">
        <v>6546392</v>
      </c>
      <c r="J60">
        <v>22589896</v>
      </c>
      <c r="K60">
        <v>22562494</v>
      </c>
      <c r="L60">
        <v>21641836</v>
      </c>
      <c r="M60">
        <v>0</v>
      </c>
      <c r="N60">
        <v>0</v>
      </c>
      <c r="O60">
        <v>0</v>
      </c>
      <c r="P60">
        <v>219438</v>
      </c>
      <c r="Q60">
        <v>0</v>
      </c>
      <c r="R60">
        <v>0</v>
      </c>
      <c r="S60">
        <v>0</v>
      </c>
      <c r="T60">
        <v>0</v>
      </c>
      <c r="U60">
        <v>0</v>
      </c>
      <c r="V60">
        <v>0</v>
      </c>
      <c r="W60">
        <v>0</v>
      </c>
      <c r="Z60">
        <v>2050</v>
      </c>
      <c r="AA60" s="4">
        <f t="array" ref="AA60">SUM(($G$22:$H$372)*($B$22:$B$372=$Z60))/1000000</f>
        <v>123324.758518</v>
      </c>
      <c r="AB60" s="4">
        <f t="array" ref="AB60">SUM(($I$22:$K$372)*($B$22:$B$372=$Z60))/1000000</f>
        <v>84643.598742000002</v>
      </c>
      <c r="AC60" s="4">
        <f t="array" ref="AC60">SUM(($L$22:$W$372)*($B$22:$B$372=$Z60))/1000000</f>
        <v>205175.579501</v>
      </c>
      <c r="AD60" s="4">
        <f t="shared" si="10"/>
        <v>413143.93676100002</v>
      </c>
    </row>
    <row r="61" spans="2:30" x14ac:dyDescent="0.25">
      <c r="B61">
        <v>2016</v>
      </c>
      <c r="C61" t="str">
        <f t="shared" si="11"/>
        <v>CNG</v>
      </c>
      <c r="D61">
        <v>4</v>
      </c>
      <c r="E61">
        <v>110351456</v>
      </c>
      <c r="F61">
        <v>986910</v>
      </c>
      <c r="G61">
        <v>85947</v>
      </c>
      <c r="H61">
        <v>0</v>
      </c>
      <c r="I61">
        <v>19862614</v>
      </c>
      <c r="J61">
        <v>964208</v>
      </c>
      <c r="K61">
        <v>15353000</v>
      </c>
      <c r="L61">
        <v>33596404</v>
      </c>
      <c r="M61">
        <v>6550681</v>
      </c>
      <c r="N61">
        <v>6550681</v>
      </c>
      <c r="O61">
        <v>19652042</v>
      </c>
      <c r="P61">
        <v>823382016</v>
      </c>
      <c r="Q61">
        <v>72834912</v>
      </c>
      <c r="R61">
        <v>72834912</v>
      </c>
      <c r="S61">
        <v>219305152</v>
      </c>
      <c r="T61">
        <v>87241824</v>
      </c>
      <c r="U61">
        <v>87241824</v>
      </c>
      <c r="V61">
        <v>260925088</v>
      </c>
      <c r="W61">
        <v>0</v>
      </c>
    </row>
    <row r="62" spans="2:30" x14ac:dyDescent="0.25">
      <c r="B62">
        <v>2016</v>
      </c>
      <c r="C62" t="str">
        <f t="shared" si="11"/>
        <v>Flex</v>
      </c>
      <c r="D62">
        <v>5</v>
      </c>
      <c r="E62">
        <v>8964489216</v>
      </c>
      <c r="F62">
        <v>498212064</v>
      </c>
      <c r="G62">
        <v>1649950592</v>
      </c>
      <c r="H62">
        <v>1203981952</v>
      </c>
      <c r="I62">
        <v>310605120</v>
      </c>
      <c r="J62">
        <v>0</v>
      </c>
      <c r="K62">
        <v>35030368</v>
      </c>
      <c r="L62">
        <v>0</v>
      </c>
      <c r="M62">
        <v>0</v>
      </c>
      <c r="N62">
        <v>0</v>
      </c>
      <c r="O62">
        <v>0</v>
      </c>
      <c r="P62">
        <v>0</v>
      </c>
      <c r="Q62">
        <v>0</v>
      </c>
      <c r="R62">
        <v>0</v>
      </c>
      <c r="S62">
        <v>0</v>
      </c>
      <c r="T62">
        <v>0</v>
      </c>
      <c r="U62">
        <v>0</v>
      </c>
      <c r="V62">
        <v>0</v>
      </c>
      <c r="W62">
        <v>0</v>
      </c>
    </row>
    <row r="63" spans="2:30" x14ac:dyDescent="0.25">
      <c r="B63">
        <v>2016</v>
      </c>
      <c r="C63" t="str">
        <f t="shared" si="11"/>
        <v>BEV</v>
      </c>
      <c r="D63">
        <v>6</v>
      </c>
      <c r="E63">
        <v>0</v>
      </c>
      <c r="F63">
        <v>0</v>
      </c>
      <c r="G63">
        <v>0</v>
      </c>
      <c r="H63">
        <v>1557606</v>
      </c>
      <c r="I63">
        <v>0</v>
      </c>
      <c r="J63">
        <v>90575</v>
      </c>
      <c r="K63">
        <v>0</v>
      </c>
      <c r="L63">
        <v>0</v>
      </c>
      <c r="M63">
        <v>0</v>
      </c>
      <c r="N63">
        <v>0</v>
      </c>
      <c r="O63">
        <v>0</v>
      </c>
      <c r="P63">
        <v>0</v>
      </c>
      <c r="Q63">
        <v>0</v>
      </c>
      <c r="R63">
        <v>0</v>
      </c>
      <c r="S63">
        <v>0</v>
      </c>
      <c r="T63">
        <v>0</v>
      </c>
      <c r="U63">
        <v>0</v>
      </c>
      <c r="V63">
        <v>0</v>
      </c>
      <c r="W63">
        <v>0</v>
      </c>
    </row>
    <row r="64" spans="2:30" x14ac:dyDescent="0.25">
      <c r="B64">
        <v>2016</v>
      </c>
      <c r="C64" t="str">
        <f t="shared" si="11"/>
        <v>PHEV diesel</v>
      </c>
      <c r="D64">
        <v>7</v>
      </c>
      <c r="E64">
        <v>0</v>
      </c>
      <c r="F64">
        <v>0</v>
      </c>
      <c r="G64">
        <v>0</v>
      </c>
      <c r="H64">
        <v>0</v>
      </c>
      <c r="I64">
        <v>0</v>
      </c>
      <c r="J64">
        <v>0</v>
      </c>
      <c r="K64">
        <v>0</v>
      </c>
      <c r="L64">
        <v>0</v>
      </c>
      <c r="M64">
        <v>0</v>
      </c>
      <c r="N64">
        <v>0</v>
      </c>
      <c r="O64">
        <v>0</v>
      </c>
      <c r="P64">
        <v>0</v>
      </c>
      <c r="Q64">
        <v>0</v>
      </c>
      <c r="R64">
        <v>0</v>
      </c>
      <c r="S64">
        <v>0</v>
      </c>
      <c r="T64">
        <v>0</v>
      </c>
      <c r="U64">
        <v>0</v>
      </c>
      <c r="V64">
        <v>0</v>
      </c>
      <c r="W64">
        <v>0</v>
      </c>
    </row>
    <row r="65" spans="2:23" x14ac:dyDescent="0.25">
      <c r="B65">
        <v>2016</v>
      </c>
      <c r="C65" t="str">
        <f t="shared" si="11"/>
        <v>PHEV gasoline</v>
      </c>
      <c r="D65">
        <v>8</v>
      </c>
      <c r="E65">
        <v>0</v>
      </c>
      <c r="F65">
        <v>0</v>
      </c>
      <c r="G65">
        <v>0</v>
      </c>
      <c r="H65">
        <v>0</v>
      </c>
      <c r="I65">
        <v>0</v>
      </c>
      <c r="J65">
        <v>0</v>
      </c>
      <c r="K65">
        <v>0</v>
      </c>
      <c r="L65">
        <v>0</v>
      </c>
      <c r="M65">
        <v>0</v>
      </c>
      <c r="N65">
        <v>0</v>
      </c>
      <c r="O65">
        <v>0</v>
      </c>
      <c r="P65">
        <v>0</v>
      </c>
      <c r="Q65">
        <v>0</v>
      </c>
      <c r="R65">
        <v>0</v>
      </c>
      <c r="S65">
        <v>0</v>
      </c>
      <c r="T65">
        <v>0</v>
      </c>
      <c r="U65">
        <v>0</v>
      </c>
      <c r="V65">
        <v>0</v>
      </c>
      <c r="W65">
        <v>0</v>
      </c>
    </row>
    <row r="66" spans="2:23" x14ac:dyDescent="0.25">
      <c r="B66">
        <v>2016</v>
      </c>
      <c r="C66" t="str">
        <f t="shared" si="11"/>
        <v>Fuel cell</v>
      </c>
      <c r="D66">
        <v>9</v>
      </c>
      <c r="E66">
        <v>0</v>
      </c>
      <c r="F66">
        <v>0</v>
      </c>
      <c r="G66">
        <v>0</v>
      </c>
      <c r="H66">
        <v>0</v>
      </c>
      <c r="I66">
        <v>0</v>
      </c>
      <c r="J66">
        <v>0</v>
      </c>
      <c r="K66">
        <v>0</v>
      </c>
      <c r="L66">
        <v>0</v>
      </c>
      <c r="M66">
        <v>0</v>
      </c>
      <c r="N66">
        <v>0</v>
      </c>
      <c r="O66">
        <v>0</v>
      </c>
      <c r="P66">
        <v>0</v>
      </c>
      <c r="Q66">
        <v>0</v>
      </c>
      <c r="R66">
        <v>0</v>
      </c>
      <c r="S66">
        <v>0</v>
      </c>
      <c r="T66">
        <v>0</v>
      </c>
      <c r="U66">
        <v>0</v>
      </c>
      <c r="V66">
        <v>0</v>
      </c>
      <c r="W66">
        <v>0</v>
      </c>
    </row>
    <row r="67" spans="2:23" x14ac:dyDescent="0.25">
      <c r="B67">
        <v>2017</v>
      </c>
      <c r="C67" t="str">
        <f t="shared" si="11"/>
        <v>Diesel</v>
      </c>
      <c r="D67">
        <v>1</v>
      </c>
      <c r="E67">
        <v>32811651072</v>
      </c>
      <c r="F67">
        <v>76569928</v>
      </c>
      <c r="G67">
        <v>44304506880</v>
      </c>
      <c r="H67">
        <v>2348114688</v>
      </c>
      <c r="I67">
        <v>7977647616</v>
      </c>
      <c r="J67">
        <v>14176344064</v>
      </c>
      <c r="K67">
        <v>15916547072</v>
      </c>
      <c r="L67">
        <v>14482820096</v>
      </c>
      <c r="M67">
        <v>1729491584</v>
      </c>
      <c r="N67">
        <v>1729491584</v>
      </c>
      <c r="O67">
        <v>5188474880</v>
      </c>
      <c r="P67">
        <v>24610936832</v>
      </c>
      <c r="Q67">
        <v>11524892672</v>
      </c>
      <c r="R67">
        <v>11524892672</v>
      </c>
      <c r="S67">
        <v>34701320192</v>
      </c>
      <c r="T67">
        <v>13804542976</v>
      </c>
      <c r="U67">
        <v>13804542976</v>
      </c>
      <c r="V67">
        <v>41286979584</v>
      </c>
      <c r="W67">
        <v>6775192</v>
      </c>
    </row>
    <row r="68" spans="2:23" x14ac:dyDescent="0.25">
      <c r="B68">
        <v>2017</v>
      </c>
      <c r="C68" t="str">
        <f t="shared" si="11"/>
        <v>Gasoline</v>
      </c>
      <c r="D68">
        <v>2</v>
      </c>
      <c r="E68">
        <v>44827734016</v>
      </c>
      <c r="F68">
        <v>1772521472</v>
      </c>
      <c r="G68">
        <v>8299080192</v>
      </c>
      <c r="H68">
        <v>5030804480</v>
      </c>
      <c r="I68">
        <v>9519837184</v>
      </c>
      <c r="J68">
        <v>4231507968</v>
      </c>
      <c r="K68">
        <v>5212124672</v>
      </c>
      <c r="L68">
        <v>236199856</v>
      </c>
      <c r="M68">
        <v>0</v>
      </c>
      <c r="N68">
        <v>0</v>
      </c>
      <c r="O68">
        <v>0</v>
      </c>
      <c r="P68">
        <v>23693550</v>
      </c>
      <c r="Q68">
        <v>0</v>
      </c>
      <c r="R68">
        <v>0</v>
      </c>
      <c r="S68">
        <v>0</v>
      </c>
      <c r="T68">
        <v>0</v>
      </c>
      <c r="U68">
        <v>0</v>
      </c>
      <c r="V68">
        <v>0</v>
      </c>
      <c r="W68">
        <v>0</v>
      </c>
    </row>
    <row r="69" spans="2:23" x14ac:dyDescent="0.25">
      <c r="B69">
        <v>2017</v>
      </c>
      <c r="C69" t="str">
        <f t="shared" si="11"/>
        <v>LPG</v>
      </c>
      <c r="D69">
        <v>3</v>
      </c>
      <c r="E69">
        <v>119304</v>
      </c>
      <c r="F69">
        <v>0</v>
      </c>
      <c r="G69">
        <v>1312560</v>
      </c>
      <c r="H69">
        <v>0</v>
      </c>
      <c r="I69">
        <v>6280723</v>
      </c>
      <c r="J69">
        <v>21992162</v>
      </c>
      <c r="K69">
        <v>22127978</v>
      </c>
      <c r="L69">
        <v>24295132</v>
      </c>
      <c r="M69">
        <v>0</v>
      </c>
      <c r="N69">
        <v>0</v>
      </c>
      <c r="O69">
        <v>0</v>
      </c>
      <c r="P69">
        <v>202920</v>
      </c>
      <c r="Q69">
        <v>0</v>
      </c>
      <c r="R69">
        <v>0</v>
      </c>
      <c r="S69">
        <v>0</v>
      </c>
      <c r="T69">
        <v>0</v>
      </c>
      <c r="U69">
        <v>0</v>
      </c>
      <c r="V69">
        <v>0</v>
      </c>
      <c r="W69">
        <v>0</v>
      </c>
    </row>
    <row r="70" spans="2:23" x14ac:dyDescent="0.25">
      <c r="B70">
        <v>2017</v>
      </c>
      <c r="C70" t="str">
        <f t="shared" si="11"/>
        <v>CNG</v>
      </c>
      <c r="D70">
        <v>4</v>
      </c>
      <c r="E70">
        <v>103158128</v>
      </c>
      <c r="F70">
        <v>933739</v>
      </c>
      <c r="G70">
        <v>173018</v>
      </c>
      <c r="H70">
        <v>0</v>
      </c>
      <c r="I70">
        <v>19791424</v>
      </c>
      <c r="J70">
        <v>914222</v>
      </c>
      <c r="K70">
        <v>15320760</v>
      </c>
      <c r="L70">
        <v>38967536</v>
      </c>
      <c r="M70">
        <v>6478567</v>
      </c>
      <c r="N70">
        <v>6478567</v>
      </c>
      <c r="O70">
        <v>19435702</v>
      </c>
      <c r="P70">
        <v>900560192</v>
      </c>
      <c r="Q70">
        <v>77612960</v>
      </c>
      <c r="R70">
        <v>77612960</v>
      </c>
      <c r="S70">
        <v>233691776</v>
      </c>
      <c r="T70">
        <v>92964984</v>
      </c>
      <c r="U70">
        <v>92964984</v>
      </c>
      <c r="V70">
        <v>278042048</v>
      </c>
      <c r="W70">
        <v>0</v>
      </c>
    </row>
    <row r="71" spans="2:23" x14ac:dyDescent="0.25">
      <c r="B71">
        <v>2017</v>
      </c>
      <c r="C71" t="str">
        <f t="shared" si="11"/>
        <v>Flex</v>
      </c>
      <c r="D71">
        <v>5</v>
      </c>
      <c r="E71">
        <v>11672904704</v>
      </c>
      <c r="F71">
        <v>615768064</v>
      </c>
      <c r="G71">
        <v>2047377536</v>
      </c>
      <c r="H71">
        <v>1480517888</v>
      </c>
      <c r="I71">
        <v>429228384</v>
      </c>
      <c r="J71">
        <v>0</v>
      </c>
      <c r="K71">
        <v>16629244</v>
      </c>
      <c r="L71">
        <v>0</v>
      </c>
      <c r="M71">
        <v>0</v>
      </c>
      <c r="N71">
        <v>0</v>
      </c>
      <c r="O71">
        <v>0</v>
      </c>
      <c r="P71">
        <v>0</v>
      </c>
      <c r="Q71">
        <v>0</v>
      </c>
      <c r="R71">
        <v>0</v>
      </c>
      <c r="S71">
        <v>0</v>
      </c>
      <c r="T71">
        <v>0</v>
      </c>
      <c r="U71">
        <v>0</v>
      </c>
      <c r="V71">
        <v>0</v>
      </c>
      <c r="W71">
        <v>0</v>
      </c>
    </row>
    <row r="72" spans="2:23" x14ac:dyDescent="0.25">
      <c r="B72">
        <v>2017</v>
      </c>
      <c r="C72" t="str">
        <f t="shared" si="11"/>
        <v>BEV</v>
      </c>
      <c r="D72">
        <v>6</v>
      </c>
      <c r="E72">
        <v>0</v>
      </c>
      <c r="F72">
        <v>0</v>
      </c>
      <c r="G72">
        <v>0</v>
      </c>
      <c r="H72">
        <v>1471106</v>
      </c>
      <c r="I72">
        <v>0</v>
      </c>
      <c r="J72">
        <v>864351</v>
      </c>
      <c r="K72">
        <v>266143</v>
      </c>
      <c r="L72">
        <v>0</v>
      </c>
      <c r="M72">
        <v>0</v>
      </c>
      <c r="N72">
        <v>0</v>
      </c>
      <c r="O72">
        <v>0</v>
      </c>
      <c r="P72">
        <v>22648</v>
      </c>
      <c r="Q72">
        <v>27178</v>
      </c>
      <c r="R72">
        <v>27178</v>
      </c>
      <c r="S72">
        <v>81533</v>
      </c>
      <c r="T72">
        <v>0</v>
      </c>
      <c r="U72">
        <v>0</v>
      </c>
      <c r="V72">
        <v>0</v>
      </c>
      <c r="W72">
        <v>0</v>
      </c>
    </row>
    <row r="73" spans="2:23" x14ac:dyDescent="0.25">
      <c r="B73">
        <v>2017</v>
      </c>
      <c r="C73" t="str">
        <f t="shared" si="11"/>
        <v>PHEV diesel</v>
      </c>
      <c r="D73">
        <v>7</v>
      </c>
      <c r="E73">
        <v>0</v>
      </c>
      <c r="F73">
        <v>0</v>
      </c>
      <c r="G73">
        <v>0</v>
      </c>
      <c r="H73">
        <v>0</v>
      </c>
      <c r="I73">
        <v>0</v>
      </c>
      <c r="J73">
        <v>0</v>
      </c>
      <c r="K73">
        <v>0</v>
      </c>
      <c r="L73">
        <v>0</v>
      </c>
      <c r="M73">
        <v>0</v>
      </c>
      <c r="N73">
        <v>0</v>
      </c>
      <c r="O73">
        <v>0</v>
      </c>
      <c r="P73">
        <v>0</v>
      </c>
      <c r="Q73">
        <v>0</v>
      </c>
      <c r="R73">
        <v>0</v>
      </c>
      <c r="S73">
        <v>0</v>
      </c>
      <c r="T73">
        <v>0</v>
      </c>
      <c r="U73">
        <v>0</v>
      </c>
      <c r="V73">
        <v>0</v>
      </c>
      <c r="W73">
        <v>0</v>
      </c>
    </row>
    <row r="74" spans="2:23" x14ac:dyDescent="0.25">
      <c r="B74">
        <v>2017</v>
      </c>
      <c r="C74" t="str">
        <f t="shared" si="11"/>
        <v>PHEV gasoline</v>
      </c>
      <c r="D74">
        <v>8</v>
      </c>
      <c r="E74">
        <v>0</v>
      </c>
      <c r="F74">
        <v>0</v>
      </c>
      <c r="G74">
        <v>0</v>
      </c>
      <c r="H74">
        <v>0</v>
      </c>
      <c r="I74">
        <v>0</v>
      </c>
      <c r="J74">
        <v>0</v>
      </c>
      <c r="K74">
        <v>0</v>
      </c>
      <c r="L74">
        <v>0</v>
      </c>
      <c r="M74">
        <v>0</v>
      </c>
      <c r="N74">
        <v>0</v>
      </c>
      <c r="O74">
        <v>0</v>
      </c>
      <c r="P74">
        <v>0</v>
      </c>
      <c r="Q74">
        <v>0</v>
      </c>
      <c r="R74">
        <v>0</v>
      </c>
      <c r="S74">
        <v>0</v>
      </c>
      <c r="T74">
        <v>0</v>
      </c>
      <c r="U74">
        <v>0</v>
      </c>
      <c r="V74">
        <v>0</v>
      </c>
      <c r="W74">
        <v>0</v>
      </c>
    </row>
    <row r="75" spans="2:23" x14ac:dyDescent="0.25">
      <c r="B75">
        <v>2017</v>
      </c>
      <c r="C75" t="str">
        <f t="shared" si="11"/>
        <v>Fuel cell</v>
      </c>
      <c r="D75">
        <v>9</v>
      </c>
      <c r="E75">
        <v>0</v>
      </c>
      <c r="F75">
        <v>0</v>
      </c>
      <c r="G75">
        <v>0</v>
      </c>
      <c r="H75">
        <v>0</v>
      </c>
      <c r="I75">
        <v>0</v>
      </c>
      <c r="J75">
        <v>0</v>
      </c>
      <c r="K75">
        <v>0</v>
      </c>
      <c r="L75">
        <v>0</v>
      </c>
      <c r="M75">
        <v>0</v>
      </c>
      <c r="N75">
        <v>0</v>
      </c>
      <c r="O75">
        <v>0</v>
      </c>
      <c r="P75">
        <v>0</v>
      </c>
      <c r="Q75">
        <v>0</v>
      </c>
      <c r="R75">
        <v>0</v>
      </c>
      <c r="S75">
        <v>0</v>
      </c>
      <c r="T75">
        <v>0</v>
      </c>
      <c r="U75">
        <v>0</v>
      </c>
      <c r="V75">
        <v>0</v>
      </c>
      <c r="W75">
        <v>0</v>
      </c>
    </row>
    <row r="76" spans="2:23" x14ac:dyDescent="0.25">
      <c r="B76">
        <v>2018</v>
      </c>
      <c r="C76" t="str">
        <f t="shared" si="11"/>
        <v>Diesel</v>
      </c>
      <c r="D76">
        <v>1</v>
      </c>
      <c r="E76">
        <v>33439078400</v>
      </c>
      <c r="F76">
        <v>78034088</v>
      </c>
      <c r="G76">
        <v>46035914752</v>
      </c>
      <c r="H76">
        <v>2312878336</v>
      </c>
      <c r="I76">
        <v>7693491712</v>
      </c>
      <c r="J76">
        <v>14628343808</v>
      </c>
      <c r="K76">
        <v>16421113856</v>
      </c>
      <c r="L76">
        <v>14638383104</v>
      </c>
      <c r="M76">
        <v>1717952896</v>
      </c>
      <c r="N76">
        <v>1717952896</v>
      </c>
      <c r="O76">
        <v>5153857536</v>
      </c>
      <c r="P76">
        <v>26108921856</v>
      </c>
      <c r="Q76">
        <v>11721219072</v>
      </c>
      <c r="R76">
        <v>11721219072</v>
      </c>
      <c r="S76">
        <v>35292454912</v>
      </c>
      <c r="T76">
        <v>14039700480</v>
      </c>
      <c r="U76">
        <v>14039700480</v>
      </c>
      <c r="V76">
        <v>41990307840</v>
      </c>
      <c r="W76">
        <v>6854305</v>
      </c>
    </row>
    <row r="77" spans="2:23" x14ac:dyDescent="0.25">
      <c r="B77">
        <v>2018</v>
      </c>
      <c r="C77" t="str">
        <f t="shared" si="11"/>
        <v>Gasoline</v>
      </c>
      <c r="D77">
        <v>2</v>
      </c>
      <c r="E77">
        <v>42223857664</v>
      </c>
      <c r="F77">
        <v>1669562240</v>
      </c>
      <c r="G77">
        <v>8370083840</v>
      </c>
      <c r="H77">
        <v>5039817216</v>
      </c>
      <c r="I77">
        <v>9712958464</v>
      </c>
      <c r="J77">
        <v>4440967680</v>
      </c>
      <c r="K77">
        <v>5254778880</v>
      </c>
      <c r="L77">
        <v>222187568</v>
      </c>
      <c r="M77">
        <v>0</v>
      </c>
      <c r="N77">
        <v>0</v>
      </c>
      <c r="O77">
        <v>0</v>
      </c>
      <c r="P77">
        <v>19375528</v>
      </c>
      <c r="Q77">
        <v>0</v>
      </c>
      <c r="R77">
        <v>0</v>
      </c>
      <c r="S77">
        <v>0</v>
      </c>
      <c r="T77">
        <v>0</v>
      </c>
      <c r="U77">
        <v>0</v>
      </c>
      <c r="V77">
        <v>0</v>
      </c>
      <c r="W77">
        <v>0</v>
      </c>
    </row>
    <row r="78" spans="2:23" x14ac:dyDescent="0.25">
      <c r="B78">
        <v>2018</v>
      </c>
      <c r="C78" t="str">
        <f t="shared" si="11"/>
        <v>LPG</v>
      </c>
      <c r="D78">
        <v>3</v>
      </c>
      <c r="E78">
        <v>113881</v>
      </c>
      <c r="G78">
        <v>1161003</v>
      </c>
      <c r="H78">
        <v>0</v>
      </c>
      <c r="I78">
        <v>5952121</v>
      </c>
      <c r="J78">
        <v>21607650</v>
      </c>
      <c r="K78">
        <v>21097912</v>
      </c>
      <c r="L78">
        <v>27790504</v>
      </c>
      <c r="M78">
        <v>0</v>
      </c>
      <c r="N78">
        <v>0</v>
      </c>
      <c r="O78">
        <v>0</v>
      </c>
      <c r="P78">
        <v>158901</v>
      </c>
      <c r="Q78">
        <v>0</v>
      </c>
      <c r="R78">
        <v>0</v>
      </c>
      <c r="S78">
        <v>0</v>
      </c>
      <c r="T78">
        <v>0</v>
      </c>
      <c r="U78">
        <v>0</v>
      </c>
      <c r="V78">
        <v>0</v>
      </c>
      <c r="W78">
        <v>0</v>
      </c>
    </row>
    <row r="79" spans="2:23" x14ac:dyDescent="0.25">
      <c r="B79">
        <v>2018</v>
      </c>
      <c r="C79" t="str">
        <f t="shared" si="11"/>
        <v>CNG</v>
      </c>
      <c r="D79">
        <v>4</v>
      </c>
      <c r="E79">
        <v>93512280</v>
      </c>
      <c r="F79">
        <v>850391</v>
      </c>
      <c r="G79">
        <v>564296</v>
      </c>
      <c r="H79">
        <v>289035</v>
      </c>
      <c r="I79">
        <v>21994280</v>
      </c>
      <c r="J79">
        <v>816488</v>
      </c>
      <c r="K79">
        <v>14963066</v>
      </c>
      <c r="L79">
        <v>43009028</v>
      </c>
      <c r="M79">
        <v>6113100</v>
      </c>
      <c r="N79">
        <v>6113100</v>
      </c>
      <c r="O79">
        <v>18339300</v>
      </c>
      <c r="P79">
        <v>1011967360</v>
      </c>
      <c r="Q79">
        <v>81013112</v>
      </c>
      <c r="R79">
        <v>81013112</v>
      </c>
      <c r="S79">
        <v>243929616</v>
      </c>
      <c r="T79">
        <v>97037704</v>
      </c>
      <c r="U79">
        <v>97037704</v>
      </c>
      <c r="V79">
        <v>290222848</v>
      </c>
      <c r="W79">
        <v>0</v>
      </c>
    </row>
    <row r="80" spans="2:23" x14ac:dyDescent="0.25">
      <c r="B80">
        <v>2018</v>
      </c>
      <c r="C80" t="str">
        <f t="shared" si="11"/>
        <v>Flex</v>
      </c>
      <c r="D80">
        <v>5</v>
      </c>
      <c r="E80">
        <v>13995052032</v>
      </c>
      <c r="F80">
        <v>634162880</v>
      </c>
      <c r="G80">
        <v>2365078528</v>
      </c>
      <c r="H80">
        <v>1622540032</v>
      </c>
      <c r="I80">
        <v>473028704</v>
      </c>
      <c r="J80">
        <v>0</v>
      </c>
      <c r="K80">
        <v>0</v>
      </c>
      <c r="L80">
        <v>0</v>
      </c>
      <c r="M80">
        <v>0</v>
      </c>
      <c r="N80">
        <v>0</v>
      </c>
      <c r="O80">
        <v>0</v>
      </c>
      <c r="P80">
        <v>0</v>
      </c>
      <c r="Q80">
        <v>0</v>
      </c>
      <c r="R80">
        <v>0</v>
      </c>
      <c r="S80">
        <v>0</v>
      </c>
      <c r="T80">
        <v>0</v>
      </c>
      <c r="U80">
        <v>0</v>
      </c>
      <c r="V80">
        <v>0</v>
      </c>
      <c r="W80">
        <v>0</v>
      </c>
    </row>
    <row r="81" spans="2:23" x14ac:dyDescent="0.25">
      <c r="B81">
        <v>2018</v>
      </c>
      <c r="C81" t="str">
        <f t="shared" si="11"/>
        <v>BEV</v>
      </c>
      <c r="D81">
        <v>6</v>
      </c>
      <c r="E81">
        <v>0</v>
      </c>
      <c r="F81">
        <v>0</v>
      </c>
      <c r="G81">
        <v>0</v>
      </c>
      <c r="H81">
        <v>1284285</v>
      </c>
      <c r="I81">
        <v>1067053</v>
      </c>
      <c r="J81">
        <v>1012080</v>
      </c>
      <c r="K81">
        <v>251295</v>
      </c>
      <c r="L81">
        <v>0</v>
      </c>
      <c r="M81">
        <v>0</v>
      </c>
      <c r="N81">
        <v>0</v>
      </c>
      <c r="O81">
        <v>0</v>
      </c>
      <c r="P81">
        <v>22148</v>
      </c>
      <c r="Q81">
        <v>26577</v>
      </c>
      <c r="R81">
        <v>26577</v>
      </c>
      <c r="S81">
        <v>79732</v>
      </c>
      <c r="T81">
        <v>0</v>
      </c>
      <c r="U81">
        <v>0</v>
      </c>
      <c r="V81">
        <v>0</v>
      </c>
      <c r="W81">
        <v>0</v>
      </c>
    </row>
    <row r="82" spans="2:23" x14ac:dyDescent="0.25">
      <c r="B82">
        <v>2018</v>
      </c>
      <c r="C82" t="str">
        <f t="shared" si="11"/>
        <v>PHEV diesel</v>
      </c>
      <c r="D82">
        <v>7</v>
      </c>
      <c r="E82">
        <v>0</v>
      </c>
      <c r="F82">
        <v>0</v>
      </c>
      <c r="G82">
        <v>0</v>
      </c>
      <c r="H82">
        <v>0</v>
      </c>
      <c r="I82">
        <v>0</v>
      </c>
      <c r="J82">
        <v>0</v>
      </c>
      <c r="K82">
        <v>0</v>
      </c>
      <c r="L82">
        <v>0</v>
      </c>
      <c r="M82">
        <v>0</v>
      </c>
      <c r="N82">
        <v>0</v>
      </c>
      <c r="O82">
        <v>0</v>
      </c>
      <c r="P82">
        <v>0</v>
      </c>
      <c r="Q82">
        <v>0</v>
      </c>
      <c r="R82">
        <v>0</v>
      </c>
      <c r="S82">
        <v>0</v>
      </c>
      <c r="T82">
        <v>0</v>
      </c>
      <c r="U82">
        <v>0</v>
      </c>
      <c r="V82">
        <v>0</v>
      </c>
      <c r="W82">
        <v>0</v>
      </c>
    </row>
    <row r="83" spans="2:23" x14ac:dyDescent="0.25">
      <c r="B83">
        <v>2018</v>
      </c>
      <c r="C83" t="str">
        <f t="shared" si="11"/>
        <v>PHEV gasoline</v>
      </c>
      <c r="D83">
        <v>8</v>
      </c>
      <c r="E83">
        <v>0</v>
      </c>
      <c r="F83">
        <v>0</v>
      </c>
      <c r="G83">
        <v>0</v>
      </c>
      <c r="H83">
        <v>0</v>
      </c>
      <c r="I83">
        <v>0</v>
      </c>
      <c r="J83">
        <v>0</v>
      </c>
      <c r="K83">
        <v>0</v>
      </c>
      <c r="L83">
        <v>0</v>
      </c>
      <c r="M83">
        <v>0</v>
      </c>
      <c r="N83">
        <v>0</v>
      </c>
      <c r="O83">
        <v>0</v>
      </c>
      <c r="P83">
        <v>0</v>
      </c>
      <c r="Q83">
        <v>0</v>
      </c>
      <c r="R83">
        <v>0</v>
      </c>
      <c r="S83">
        <v>0</v>
      </c>
      <c r="T83">
        <v>0</v>
      </c>
      <c r="U83">
        <v>0</v>
      </c>
      <c r="V83">
        <v>0</v>
      </c>
      <c r="W83">
        <v>0</v>
      </c>
    </row>
    <row r="84" spans="2:23" x14ac:dyDescent="0.25">
      <c r="B84">
        <v>2018</v>
      </c>
      <c r="C84" t="str">
        <f t="shared" si="11"/>
        <v>Fuel cell</v>
      </c>
      <c r="D84">
        <v>9</v>
      </c>
      <c r="E84">
        <v>0</v>
      </c>
      <c r="F84">
        <v>0</v>
      </c>
      <c r="G84">
        <v>0</v>
      </c>
      <c r="H84">
        <v>0</v>
      </c>
      <c r="I84">
        <v>0</v>
      </c>
      <c r="J84">
        <v>0</v>
      </c>
      <c r="K84">
        <v>0</v>
      </c>
      <c r="L84">
        <v>0</v>
      </c>
      <c r="M84">
        <v>0</v>
      </c>
      <c r="N84">
        <v>0</v>
      </c>
      <c r="O84">
        <v>0</v>
      </c>
      <c r="P84">
        <v>0</v>
      </c>
      <c r="Q84">
        <v>0</v>
      </c>
      <c r="R84">
        <v>0</v>
      </c>
      <c r="S84">
        <v>0</v>
      </c>
      <c r="T84">
        <v>0</v>
      </c>
      <c r="U84">
        <v>0</v>
      </c>
      <c r="V84">
        <v>0</v>
      </c>
      <c r="W84">
        <v>0</v>
      </c>
    </row>
    <row r="85" spans="2:23" x14ac:dyDescent="0.25">
      <c r="B85">
        <v>2019</v>
      </c>
      <c r="C85" t="str">
        <f t="shared" si="11"/>
        <v>Diesel</v>
      </c>
      <c r="D85">
        <v>1</v>
      </c>
      <c r="E85">
        <v>34442088448</v>
      </c>
      <c r="F85">
        <v>80374744</v>
      </c>
      <c r="G85">
        <v>44970164224</v>
      </c>
      <c r="H85">
        <v>2173359104</v>
      </c>
      <c r="I85">
        <v>6967507968</v>
      </c>
      <c r="J85">
        <v>15091208192</v>
      </c>
      <c r="K85">
        <v>16094333952</v>
      </c>
      <c r="L85">
        <v>13942651904</v>
      </c>
      <c r="M85">
        <v>1648101248</v>
      </c>
      <c r="N85">
        <v>1648101248</v>
      </c>
      <c r="O85">
        <v>4944304640</v>
      </c>
      <c r="P85">
        <v>25693448192</v>
      </c>
      <c r="Q85">
        <v>11665829888</v>
      </c>
      <c r="R85">
        <v>11665829888</v>
      </c>
      <c r="S85">
        <v>35125694464</v>
      </c>
      <c r="T85">
        <v>13973356544</v>
      </c>
      <c r="U85">
        <v>13973356544</v>
      </c>
      <c r="V85">
        <v>41791873024</v>
      </c>
      <c r="W85">
        <v>6500376</v>
      </c>
    </row>
    <row r="86" spans="2:23" x14ac:dyDescent="0.25">
      <c r="B86">
        <v>2019</v>
      </c>
      <c r="C86" t="str">
        <f t="shared" si="11"/>
        <v>Gasoline</v>
      </c>
      <c r="D86">
        <v>2</v>
      </c>
      <c r="E86">
        <v>40873254912</v>
      </c>
      <c r="F86">
        <v>1616158976</v>
      </c>
      <c r="G86">
        <v>8078728192</v>
      </c>
      <c r="H86">
        <v>4712576512</v>
      </c>
      <c r="I86">
        <v>9558893568</v>
      </c>
      <c r="J86">
        <v>4451668480</v>
      </c>
      <c r="K86">
        <v>5003247616</v>
      </c>
      <c r="L86">
        <v>195892096</v>
      </c>
      <c r="M86">
        <v>0</v>
      </c>
      <c r="N86">
        <v>0</v>
      </c>
      <c r="O86">
        <v>0</v>
      </c>
      <c r="P86">
        <v>14536650</v>
      </c>
      <c r="Q86">
        <v>0</v>
      </c>
      <c r="R86">
        <v>0</v>
      </c>
      <c r="S86">
        <v>0</v>
      </c>
      <c r="T86">
        <v>0</v>
      </c>
      <c r="U86">
        <v>0</v>
      </c>
      <c r="V86">
        <v>0</v>
      </c>
      <c r="W86">
        <v>0</v>
      </c>
    </row>
    <row r="87" spans="2:23" x14ac:dyDescent="0.25">
      <c r="B87">
        <v>2019</v>
      </c>
      <c r="C87" t="str">
        <f t="shared" si="11"/>
        <v>LPG</v>
      </c>
      <c r="D87">
        <v>3</v>
      </c>
      <c r="E87">
        <v>97511</v>
      </c>
      <c r="F87">
        <v>0</v>
      </c>
      <c r="G87">
        <v>1012323</v>
      </c>
      <c r="H87">
        <v>0</v>
      </c>
      <c r="I87">
        <v>5407472</v>
      </c>
      <c r="J87">
        <v>18948460</v>
      </c>
      <c r="K87">
        <v>17721782</v>
      </c>
      <c r="L87">
        <v>25093482</v>
      </c>
      <c r="M87">
        <v>0</v>
      </c>
      <c r="N87">
        <v>0</v>
      </c>
      <c r="O87">
        <v>0</v>
      </c>
      <c r="P87">
        <v>139982</v>
      </c>
      <c r="Q87">
        <v>0</v>
      </c>
      <c r="R87">
        <v>0</v>
      </c>
      <c r="S87">
        <v>0</v>
      </c>
      <c r="T87">
        <v>0</v>
      </c>
      <c r="U87">
        <v>0</v>
      </c>
      <c r="V87">
        <v>0</v>
      </c>
      <c r="W87">
        <v>0</v>
      </c>
    </row>
    <row r="88" spans="2:23" x14ac:dyDescent="0.25">
      <c r="B88">
        <v>2019</v>
      </c>
      <c r="C88" t="str">
        <f t="shared" si="11"/>
        <v>CNG</v>
      </c>
      <c r="D88">
        <v>4</v>
      </c>
      <c r="E88">
        <v>94042832</v>
      </c>
      <c r="F88">
        <v>978979</v>
      </c>
      <c r="G88">
        <v>1322314</v>
      </c>
      <c r="H88">
        <v>16894024</v>
      </c>
      <c r="I88">
        <v>21718650</v>
      </c>
      <c r="J88">
        <v>705719</v>
      </c>
      <c r="K88">
        <v>13523449</v>
      </c>
      <c r="L88">
        <v>39026000</v>
      </c>
      <c r="M88">
        <v>5323211</v>
      </c>
      <c r="N88">
        <v>5323211</v>
      </c>
      <c r="O88">
        <v>15969634</v>
      </c>
      <c r="P88">
        <v>1024812032</v>
      </c>
      <c r="Q88">
        <v>77649360</v>
      </c>
      <c r="R88">
        <v>77649360</v>
      </c>
      <c r="S88">
        <v>233801376</v>
      </c>
      <c r="T88">
        <v>93008592</v>
      </c>
      <c r="U88">
        <v>93008592</v>
      </c>
      <c r="V88">
        <v>278172480</v>
      </c>
      <c r="W88">
        <v>0</v>
      </c>
    </row>
    <row r="89" spans="2:23" x14ac:dyDescent="0.25">
      <c r="B89">
        <v>2019</v>
      </c>
      <c r="C89" t="str">
        <f t="shared" si="11"/>
        <v>Flex</v>
      </c>
      <c r="D89">
        <v>5</v>
      </c>
      <c r="E89">
        <v>15781909504</v>
      </c>
      <c r="F89">
        <v>683440704</v>
      </c>
      <c r="G89">
        <v>2395916544</v>
      </c>
      <c r="H89">
        <v>1681821440</v>
      </c>
      <c r="I89">
        <v>506052704</v>
      </c>
      <c r="J89">
        <v>0</v>
      </c>
      <c r="K89">
        <v>0</v>
      </c>
      <c r="L89">
        <v>0</v>
      </c>
      <c r="M89">
        <v>0</v>
      </c>
      <c r="N89">
        <v>0</v>
      </c>
      <c r="O89">
        <v>0</v>
      </c>
      <c r="P89">
        <v>0</v>
      </c>
      <c r="Q89">
        <v>0</v>
      </c>
      <c r="R89">
        <v>0</v>
      </c>
      <c r="S89">
        <v>0</v>
      </c>
      <c r="T89">
        <v>0</v>
      </c>
      <c r="U89">
        <v>0</v>
      </c>
      <c r="V89">
        <v>0</v>
      </c>
      <c r="W89">
        <v>0</v>
      </c>
    </row>
    <row r="90" spans="2:23" x14ac:dyDescent="0.25">
      <c r="B90">
        <v>2019</v>
      </c>
      <c r="C90" t="str">
        <f t="shared" si="11"/>
        <v>BEV</v>
      </c>
      <c r="D90">
        <v>6</v>
      </c>
      <c r="E90">
        <v>0</v>
      </c>
      <c r="F90">
        <v>0</v>
      </c>
      <c r="G90">
        <v>0</v>
      </c>
      <c r="H90">
        <v>1081127</v>
      </c>
      <c r="I90">
        <v>984846</v>
      </c>
      <c r="J90">
        <v>936411</v>
      </c>
      <c r="K90">
        <v>222334</v>
      </c>
      <c r="L90">
        <v>0</v>
      </c>
      <c r="M90">
        <v>0</v>
      </c>
      <c r="N90">
        <v>0</v>
      </c>
      <c r="O90">
        <v>0</v>
      </c>
      <c r="P90">
        <v>20567</v>
      </c>
      <c r="Q90">
        <v>62975</v>
      </c>
      <c r="R90">
        <v>62975</v>
      </c>
      <c r="S90">
        <v>188924</v>
      </c>
      <c r="T90">
        <v>0</v>
      </c>
      <c r="U90">
        <v>0</v>
      </c>
      <c r="V90">
        <v>0</v>
      </c>
      <c r="W90">
        <v>0</v>
      </c>
    </row>
    <row r="91" spans="2:23" x14ac:dyDescent="0.25">
      <c r="B91">
        <v>2019</v>
      </c>
      <c r="C91" t="str">
        <f t="shared" si="11"/>
        <v>PHEV diesel</v>
      </c>
      <c r="D91">
        <v>7</v>
      </c>
      <c r="E91">
        <v>0</v>
      </c>
      <c r="F91">
        <v>0</v>
      </c>
      <c r="G91">
        <v>0</v>
      </c>
      <c r="H91">
        <v>0</v>
      </c>
      <c r="I91">
        <v>0</v>
      </c>
      <c r="J91">
        <v>0</v>
      </c>
      <c r="K91">
        <v>0</v>
      </c>
      <c r="L91">
        <v>0</v>
      </c>
      <c r="M91">
        <v>0</v>
      </c>
      <c r="N91">
        <v>0</v>
      </c>
      <c r="O91">
        <v>0</v>
      </c>
      <c r="P91">
        <v>0</v>
      </c>
      <c r="Q91">
        <v>0</v>
      </c>
      <c r="R91">
        <v>0</v>
      </c>
      <c r="S91">
        <v>0</v>
      </c>
      <c r="T91">
        <v>0</v>
      </c>
      <c r="U91">
        <v>0</v>
      </c>
      <c r="V91">
        <v>0</v>
      </c>
      <c r="W91">
        <v>0</v>
      </c>
    </row>
    <row r="92" spans="2:23" x14ac:dyDescent="0.25">
      <c r="B92">
        <v>2019</v>
      </c>
      <c r="C92" t="str">
        <f t="shared" si="11"/>
        <v>PHEV gasoline</v>
      </c>
      <c r="D92">
        <v>8</v>
      </c>
      <c r="E92">
        <v>0</v>
      </c>
      <c r="F92">
        <v>0</v>
      </c>
      <c r="G92">
        <v>0</v>
      </c>
      <c r="H92">
        <v>0</v>
      </c>
      <c r="I92">
        <v>0</v>
      </c>
      <c r="J92">
        <v>0</v>
      </c>
      <c r="K92">
        <v>0</v>
      </c>
      <c r="L92">
        <v>0</v>
      </c>
      <c r="M92">
        <v>0</v>
      </c>
      <c r="N92">
        <v>0</v>
      </c>
      <c r="O92">
        <v>0</v>
      </c>
      <c r="P92">
        <v>0</v>
      </c>
      <c r="Q92">
        <v>0</v>
      </c>
      <c r="R92">
        <v>0</v>
      </c>
      <c r="S92">
        <v>0</v>
      </c>
      <c r="T92">
        <v>0</v>
      </c>
      <c r="U92">
        <v>0</v>
      </c>
      <c r="V92">
        <v>0</v>
      </c>
      <c r="W92">
        <v>0</v>
      </c>
    </row>
    <row r="93" spans="2:23" x14ac:dyDescent="0.25">
      <c r="B93">
        <v>2019</v>
      </c>
      <c r="C93" t="str">
        <f t="shared" si="11"/>
        <v>Fuel cell</v>
      </c>
      <c r="D93">
        <v>9</v>
      </c>
      <c r="E93">
        <v>0</v>
      </c>
      <c r="F93">
        <v>0</v>
      </c>
      <c r="G93">
        <v>0</v>
      </c>
      <c r="H93">
        <v>0</v>
      </c>
      <c r="I93">
        <v>0</v>
      </c>
      <c r="J93">
        <v>0</v>
      </c>
      <c r="K93">
        <v>0</v>
      </c>
      <c r="L93">
        <v>0</v>
      </c>
      <c r="M93">
        <v>0</v>
      </c>
      <c r="N93">
        <v>0</v>
      </c>
      <c r="O93">
        <v>0</v>
      </c>
      <c r="P93">
        <v>0</v>
      </c>
      <c r="Q93">
        <v>0</v>
      </c>
      <c r="R93">
        <v>0</v>
      </c>
      <c r="S93">
        <v>0</v>
      </c>
      <c r="T93">
        <v>0</v>
      </c>
      <c r="U93">
        <v>0</v>
      </c>
      <c r="V93">
        <v>0</v>
      </c>
      <c r="W93">
        <v>0</v>
      </c>
    </row>
    <row r="94" spans="2:23" x14ac:dyDescent="0.25">
      <c r="B94">
        <v>2020</v>
      </c>
      <c r="C94" t="str">
        <f t="shared" si="11"/>
        <v>Diesel</v>
      </c>
      <c r="D94">
        <v>1</v>
      </c>
      <c r="E94">
        <v>34851266560</v>
      </c>
      <c r="F94">
        <v>81329632</v>
      </c>
      <c r="G94">
        <v>47058284544</v>
      </c>
      <c r="H94">
        <v>2043767168</v>
      </c>
      <c r="I94">
        <v>6492731392</v>
      </c>
      <c r="J94">
        <v>15338158080</v>
      </c>
      <c r="K94">
        <v>15944170496</v>
      </c>
      <c r="L94">
        <v>13410359296</v>
      </c>
      <c r="M94">
        <v>1570881152</v>
      </c>
      <c r="N94">
        <v>1570881152</v>
      </c>
      <c r="O94">
        <v>4712643072</v>
      </c>
      <c r="P94">
        <v>25961977856</v>
      </c>
      <c r="Q94">
        <v>11814890496</v>
      </c>
      <c r="R94">
        <v>11814890496</v>
      </c>
      <c r="S94">
        <v>35574513664</v>
      </c>
      <c r="T94">
        <v>14151905280</v>
      </c>
      <c r="U94">
        <v>14151905280</v>
      </c>
      <c r="V94">
        <v>42325876736</v>
      </c>
      <c r="W94">
        <v>5911418</v>
      </c>
    </row>
    <row r="95" spans="2:23" x14ac:dyDescent="0.25">
      <c r="B95">
        <v>2020</v>
      </c>
      <c r="C95" t="str">
        <f t="shared" si="11"/>
        <v>Gasoline</v>
      </c>
      <c r="D95">
        <v>2</v>
      </c>
      <c r="E95">
        <v>39289163776</v>
      </c>
      <c r="F95">
        <v>1553522560</v>
      </c>
      <c r="G95">
        <v>9295748096</v>
      </c>
      <c r="H95">
        <v>4260358400</v>
      </c>
      <c r="I95">
        <v>9061608448</v>
      </c>
      <c r="J95">
        <v>4607111168</v>
      </c>
      <c r="K95">
        <v>4515621376</v>
      </c>
      <c r="L95">
        <v>170293712</v>
      </c>
      <c r="M95">
        <v>0</v>
      </c>
      <c r="N95">
        <v>0</v>
      </c>
      <c r="O95">
        <v>0</v>
      </c>
      <c r="P95">
        <v>9843962</v>
      </c>
      <c r="Q95">
        <v>0</v>
      </c>
      <c r="R95">
        <v>0</v>
      </c>
      <c r="S95">
        <v>0</v>
      </c>
      <c r="T95">
        <v>0</v>
      </c>
      <c r="U95">
        <v>0</v>
      </c>
      <c r="V95">
        <v>0</v>
      </c>
      <c r="W95">
        <v>0</v>
      </c>
    </row>
    <row r="96" spans="2:23" x14ac:dyDescent="0.25">
      <c r="B96">
        <v>2020</v>
      </c>
      <c r="C96" t="str">
        <f t="shared" ref="C96:C159" si="12">C87</f>
        <v>LPG</v>
      </c>
      <c r="D96">
        <v>3</v>
      </c>
      <c r="E96">
        <v>92890</v>
      </c>
      <c r="F96">
        <v>0</v>
      </c>
      <c r="G96">
        <v>853245</v>
      </c>
      <c r="H96">
        <v>0</v>
      </c>
      <c r="I96">
        <v>5028304</v>
      </c>
      <c r="J96">
        <v>16930702</v>
      </c>
      <c r="K96">
        <v>12954500</v>
      </c>
      <c r="L96">
        <v>24194224</v>
      </c>
      <c r="M96">
        <v>0</v>
      </c>
      <c r="N96">
        <v>0</v>
      </c>
      <c r="O96">
        <v>0</v>
      </c>
      <c r="P96">
        <v>96788</v>
      </c>
      <c r="Q96">
        <v>0</v>
      </c>
      <c r="R96">
        <v>0</v>
      </c>
      <c r="S96">
        <v>0</v>
      </c>
      <c r="T96">
        <v>0</v>
      </c>
      <c r="U96">
        <v>0</v>
      </c>
      <c r="V96">
        <v>0</v>
      </c>
      <c r="W96">
        <v>0</v>
      </c>
    </row>
    <row r="97" spans="2:23" x14ac:dyDescent="0.25">
      <c r="B97">
        <v>2020</v>
      </c>
      <c r="C97" t="str">
        <f t="shared" si="12"/>
        <v>CNG</v>
      </c>
      <c r="D97">
        <v>4</v>
      </c>
      <c r="E97">
        <v>98911888</v>
      </c>
      <c r="F97">
        <v>1575577</v>
      </c>
      <c r="G97">
        <v>1229138</v>
      </c>
      <c r="H97">
        <v>16162799</v>
      </c>
      <c r="I97">
        <v>22656504</v>
      </c>
      <c r="J97">
        <v>609147</v>
      </c>
      <c r="K97">
        <v>15287918</v>
      </c>
      <c r="L97">
        <v>39100440</v>
      </c>
      <c r="M97">
        <v>4482212</v>
      </c>
      <c r="N97">
        <v>4482212</v>
      </c>
      <c r="O97">
        <v>13446637</v>
      </c>
      <c r="P97">
        <v>1038425600</v>
      </c>
      <c r="Q97">
        <v>73148648</v>
      </c>
      <c r="R97">
        <v>73148648</v>
      </c>
      <c r="S97">
        <v>220249776</v>
      </c>
      <c r="T97">
        <v>87617616</v>
      </c>
      <c r="U97">
        <v>87617616</v>
      </c>
      <c r="V97">
        <v>262049040</v>
      </c>
      <c r="W97">
        <v>0</v>
      </c>
    </row>
    <row r="98" spans="2:23" x14ac:dyDescent="0.25">
      <c r="B98">
        <v>2020</v>
      </c>
      <c r="C98" t="str">
        <f t="shared" si="12"/>
        <v>Flex</v>
      </c>
      <c r="D98">
        <v>5</v>
      </c>
      <c r="E98">
        <v>17393020928</v>
      </c>
      <c r="F98">
        <v>1144318464</v>
      </c>
      <c r="G98">
        <v>2029934720</v>
      </c>
      <c r="H98">
        <v>1685456384</v>
      </c>
      <c r="I98">
        <v>530120736</v>
      </c>
      <c r="J98">
        <v>0</v>
      </c>
      <c r="K98">
        <v>0</v>
      </c>
      <c r="L98">
        <v>0</v>
      </c>
      <c r="M98">
        <v>0</v>
      </c>
      <c r="N98">
        <v>0</v>
      </c>
      <c r="O98">
        <v>0</v>
      </c>
      <c r="P98">
        <v>0</v>
      </c>
      <c r="Q98">
        <v>0</v>
      </c>
      <c r="R98">
        <v>0</v>
      </c>
      <c r="S98">
        <v>0</v>
      </c>
      <c r="T98">
        <v>0</v>
      </c>
      <c r="U98">
        <v>0</v>
      </c>
      <c r="V98">
        <v>0</v>
      </c>
      <c r="W98">
        <v>0</v>
      </c>
    </row>
    <row r="99" spans="2:23" x14ac:dyDescent="0.25">
      <c r="B99">
        <v>2020</v>
      </c>
      <c r="C99" t="str">
        <f t="shared" si="12"/>
        <v>BEV</v>
      </c>
      <c r="D99">
        <v>6</v>
      </c>
      <c r="E99">
        <v>0</v>
      </c>
      <c r="F99">
        <v>0</v>
      </c>
      <c r="G99">
        <v>0</v>
      </c>
      <c r="H99">
        <v>934934</v>
      </c>
      <c r="I99">
        <v>888665</v>
      </c>
      <c r="J99">
        <v>814544</v>
      </c>
      <c r="K99">
        <v>524350</v>
      </c>
      <c r="L99">
        <v>0</v>
      </c>
      <c r="M99">
        <v>0</v>
      </c>
      <c r="N99">
        <v>0</v>
      </c>
      <c r="O99">
        <v>0</v>
      </c>
      <c r="P99">
        <v>19650</v>
      </c>
      <c r="Q99">
        <v>488195</v>
      </c>
      <c r="R99">
        <v>488195</v>
      </c>
      <c r="S99">
        <v>1464586</v>
      </c>
      <c r="T99">
        <v>0</v>
      </c>
      <c r="U99">
        <v>0</v>
      </c>
      <c r="V99">
        <v>0</v>
      </c>
      <c r="W99">
        <v>0</v>
      </c>
    </row>
    <row r="100" spans="2:23" x14ac:dyDescent="0.25">
      <c r="B100">
        <v>2020</v>
      </c>
      <c r="C100" t="str">
        <f t="shared" si="12"/>
        <v>PHEV diesel</v>
      </c>
      <c r="D100">
        <v>7</v>
      </c>
      <c r="E100">
        <v>0</v>
      </c>
      <c r="F100">
        <v>0</v>
      </c>
      <c r="G100">
        <v>0</v>
      </c>
      <c r="H100">
        <v>0</v>
      </c>
      <c r="I100">
        <v>0</v>
      </c>
      <c r="J100">
        <v>0</v>
      </c>
      <c r="K100">
        <v>0</v>
      </c>
      <c r="L100">
        <v>0</v>
      </c>
      <c r="M100">
        <v>0</v>
      </c>
      <c r="N100">
        <v>0</v>
      </c>
      <c r="O100">
        <v>0</v>
      </c>
      <c r="P100">
        <v>0</v>
      </c>
      <c r="Q100">
        <v>0</v>
      </c>
      <c r="R100">
        <v>0</v>
      </c>
      <c r="S100">
        <v>0</v>
      </c>
      <c r="T100">
        <v>0</v>
      </c>
      <c r="U100">
        <v>0</v>
      </c>
      <c r="V100">
        <v>0</v>
      </c>
      <c r="W100">
        <v>0</v>
      </c>
    </row>
    <row r="101" spans="2:23" x14ac:dyDescent="0.25">
      <c r="B101">
        <v>2020</v>
      </c>
      <c r="C101" t="str">
        <f t="shared" si="12"/>
        <v>PHEV gasoline</v>
      </c>
      <c r="D101">
        <v>8</v>
      </c>
      <c r="E101">
        <v>0</v>
      </c>
      <c r="F101">
        <v>0</v>
      </c>
      <c r="G101">
        <v>0</v>
      </c>
      <c r="H101">
        <v>0</v>
      </c>
      <c r="I101">
        <v>0</v>
      </c>
      <c r="J101">
        <v>0</v>
      </c>
      <c r="K101">
        <v>0</v>
      </c>
      <c r="L101">
        <v>0</v>
      </c>
      <c r="M101">
        <v>0</v>
      </c>
      <c r="N101">
        <v>0</v>
      </c>
      <c r="O101">
        <v>0</v>
      </c>
      <c r="P101">
        <v>0</v>
      </c>
      <c r="Q101">
        <v>0</v>
      </c>
      <c r="R101">
        <v>0</v>
      </c>
      <c r="S101">
        <v>0</v>
      </c>
      <c r="T101">
        <v>0</v>
      </c>
      <c r="U101">
        <v>0</v>
      </c>
      <c r="V101">
        <v>0</v>
      </c>
      <c r="W101">
        <v>0</v>
      </c>
    </row>
    <row r="102" spans="2:23" x14ac:dyDescent="0.25">
      <c r="B102">
        <v>2020</v>
      </c>
      <c r="C102" t="str">
        <f t="shared" si="12"/>
        <v>Fuel cell</v>
      </c>
      <c r="D102">
        <v>9</v>
      </c>
      <c r="E102">
        <v>0</v>
      </c>
      <c r="F102">
        <v>0</v>
      </c>
      <c r="G102">
        <v>0</v>
      </c>
      <c r="H102">
        <v>0</v>
      </c>
      <c r="I102">
        <v>0</v>
      </c>
      <c r="J102">
        <v>0</v>
      </c>
      <c r="K102">
        <v>0</v>
      </c>
      <c r="L102">
        <v>0</v>
      </c>
      <c r="M102">
        <v>0</v>
      </c>
      <c r="N102">
        <v>0</v>
      </c>
      <c r="O102">
        <v>0</v>
      </c>
      <c r="P102">
        <v>0</v>
      </c>
      <c r="Q102">
        <v>0</v>
      </c>
      <c r="R102">
        <v>0</v>
      </c>
      <c r="S102">
        <v>0</v>
      </c>
      <c r="T102">
        <v>0</v>
      </c>
      <c r="U102">
        <v>0</v>
      </c>
      <c r="V102">
        <v>0</v>
      </c>
      <c r="W102">
        <v>0</v>
      </c>
    </row>
    <row r="103" spans="2:23" x14ac:dyDescent="0.25">
      <c r="B103">
        <v>2021</v>
      </c>
      <c r="C103" t="str">
        <f t="shared" si="12"/>
        <v>Diesel</v>
      </c>
      <c r="D103">
        <v>1</v>
      </c>
      <c r="E103">
        <v>32238739456</v>
      </c>
      <c r="F103">
        <v>75232960</v>
      </c>
      <c r="G103">
        <v>52150374400</v>
      </c>
      <c r="H103">
        <v>2080253824</v>
      </c>
      <c r="I103">
        <v>6390637056</v>
      </c>
      <c r="J103">
        <v>16102382592</v>
      </c>
      <c r="K103">
        <v>16363424768</v>
      </c>
      <c r="L103">
        <v>13426401280</v>
      </c>
      <c r="M103">
        <v>1565301632</v>
      </c>
      <c r="N103">
        <v>1565301632</v>
      </c>
      <c r="O103">
        <v>4695905792</v>
      </c>
      <c r="P103">
        <v>26896879616</v>
      </c>
      <c r="Q103">
        <v>12070248448</v>
      </c>
      <c r="R103">
        <v>12070248448</v>
      </c>
      <c r="S103">
        <v>36343386112</v>
      </c>
      <c r="T103">
        <v>14457768960</v>
      </c>
      <c r="U103">
        <v>14457768960</v>
      </c>
      <c r="V103">
        <v>43240660992</v>
      </c>
      <c r="W103">
        <v>7145296</v>
      </c>
    </row>
    <row r="104" spans="2:23" x14ac:dyDescent="0.25">
      <c r="B104">
        <v>2021</v>
      </c>
      <c r="C104" t="str">
        <f t="shared" si="12"/>
        <v>Gasoline</v>
      </c>
      <c r="D104">
        <v>2</v>
      </c>
      <c r="E104">
        <v>43038691328</v>
      </c>
      <c r="F104">
        <v>1701781376</v>
      </c>
      <c r="G104">
        <v>11048523776</v>
      </c>
      <c r="H104">
        <v>4460374528</v>
      </c>
      <c r="I104">
        <v>9569554432</v>
      </c>
      <c r="J104">
        <v>5042509824</v>
      </c>
      <c r="K104">
        <v>4697854976</v>
      </c>
      <c r="L104">
        <v>167784128</v>
      </c>
      <c r="M104">
        <v>0</v>
      </c>
      <c r="N104">
        <v>0</v>
      </c>
      <c r="O104">
        <v>0</v>
      </c>
      <c r="P104">
        <v>9417769</v>
      </c>
      <c r="Q104">
        <v>0</v>
      </c>
      <c r="R104">
        <v>0</v>
      </c>
      <c r="S104">
        <v>0</v>
      </c>
      <c r="T104">
        <v>0</v>
      </c>
      <c r="U104">
        <v>0</v>
      </c>
      <c r="V104">
        <v>0</v>
      </c>
      <c r="W104">
        <v>0</v>
      </c>
    </row>
    <row r="105" spans="2:23" x14ac:dyDescent="0.25">
      <c r="B105">
        <v>2021</v>
      </c>
      <c r="C105" t="str">
        <f t="shared" si="12"/>
        <v>LPG</v>
      </c>
      <c r="D105">
        <v>3</v>
      </c>
      <c r="E105">
        <v>79782</v>
      </c>
      <c r="F105">
        <v>0</v>
      </c>
      <c r="G105">
        <v>742892</v>
      </c>
      <c r="H105">
        <v>0</v>
      </c>
      <c r="I105">
        <v>4995683</v>
      </c>
      <c r="J105">
        <v>16194531</v>
      </c>
      <c r="K105">
        <v>12143141</v>
      </c>
      <c r="L105">
        <v>24276760</v>
      </c>
      <c r="M105">
        <v>0</v>
      </c>
      <c r="N105">
        <v>0</v>
      </c>
      <c r="O105">
        <v>0</v>
      </c>
      <c r="P105">
        <v>82051</v>
      </c>
      <c r="Q105">
        <v>0</v>
      </c>
      <c r="R105">
        <v>0</v>
      </c>
      <c r="S105">
        <v>0</v>
      </c>
      <c r="T105">
        <v>0</v>
      </c>
      <c r="U105">
        <v>0</v>
      </c>
      <c r="V105">
        <v>0</v>
      </c>
      <c r="W105">
        <v>0</v>
      </c>
    </row>
    <row r="106" spans="2:23" x14ac:dyDescent="0.25">
      <c r="B106">
        <v>2021</v>
      </c>
      <c r="C106" t="str">
        <f t="shared" si="12"/>
        <v>CNG</v>
      </c>
      <c r="D106">
        <v>4</v>
      </c>
      <c r="E106">
        <v>78615176</v>
      </c>
      <c r="F106">
        <v>1414700</v>
      </c>
      <c r="G106">
        <v>1134208</v>
      </c>
      <c r="H106">
        <v>15425993</v>
      </c>
      <c r="I106">
        <v>24158724</v>
      </c>
      <c r="J106">
        <v>458950</v>
      </c>
      <c r="K106">
        <v>16805420</v>
      </c>
      <c r="L106">
        <v>42531352</v>
      </c>
      <c r="M106">
        <v>4021149</v>
      </c>
      <c r="N106">
        <v>4021149</v>
      </c>
      <c r="O106">
        <v>12063446</v>
      </c>
      <c r="P106">
        <v>1065610944</v>
      </c>
      <c r="Q106">
        <v>81050032</v>
      </c>
      <c r="R106">
        <v>81050032</v>
      </c>
      <c r="S106">
        <v>244040752</v>
      </c>
      <c r="T106">
        <v>97081912</v>
      </c>
      <c r="U106">
        <v>97081912</v>
      </c>
      <c r="V106">
        <v>290355136</v>
      </c>
      <c r="W106">
        <v>0</v>
      </c>
    </row>
    <row r="107" spans="2:23" x14ac:dyDescent="0.25">
      <c r="B107">
        <v>2021</v>
      </c>
      <c r="C107" t="str">
        <f t="shared" si="12"/>
        <v>Flex</v>
      </c>
      <c r="D107">
        <v>5</v>
      </c>
      <c r="E107">
        <v>11495132160</v>
      </c>
      <c r="F107">
        <v>737360320</v>
      </c>
      <c r="G107">
        <v>2014102400</v>
      </c>
      <c r="H107">
        <v>1719409024</v>
      </c>
      <c r="I107">
        <v>529787104</v>
      </c>
      <c r="J107">
        <v>0</v>
      </c>
      <c r="K107">
        <v>18802</v>
      </c>
      <c r="L107">
        <v>0</v>
      </c>
      <c r="M107">
        <v>0</v>
      </c>
      <c r="N107">
        <v>0</v>
      </c>
      <c r="O107">
        <v>0</v>
      </c>
      <c r="P107">
        <v>0</v>
      </c>
      <c r="Q107">
        <v>0</v>
      </c>
      <c r="R107">
        <v>0</v>
      </c>
      <c r="S107">
        <v>0</v>
      </c>
      <c r="T107">
        <v>0</v>
      </c>
      <c r="U107">
        <v>0</v>
      </c>
      <c r="V107">
        <v>0</v>
      </c>
      <c r="W107">
        <v>0</v>
      </c>
    </row>
    <row r="108" spans="2:23" x14ac:dyDescent="0.25">
      <c r="B108">
        <v>2021</v>
      </c>
      <c r="C108" t="str">
        <f t="shared" si="12"/>
        <v>BEV</v>
      </c>
      <c r="D108">
        <v>6</v>
      </c>
      <c r="E108">
        <v>0</v>
      </c>
      <c r="F108">
        <v>0</v>
      </c>
      <c r="G108">
        <v>0</v>
      </c>
      <c r="H108">
        <v>868483</v>
      </c>
      <c r="I108">
        <v>1245019</v>
      </c>
      <c r="J108">
        <v>761304</v>
      </c>
      <c r="K108">
        <v>1534460</v>
      </c>
      <c r="L108">
        <v>0</v>
      </c>
      <c r="M108">
        <v>12559</v>
      </c>
      <c r="N108">
        <v>12559</v>
      </c>
      <c r="O108">
        <v>37678</v>
      </c>
      <c r="P108">
        <v>51672</v>
      </c>
      <c r="Q108">
        <v>647300</v>
      </c>
      <c r="R108">
        <v>647300</v>
      </c>
      <c r="S108">
        <v>1941899</v>
      </c>
      <c r="T108">
        <v>0</v>
      </c>
      <c r="U108">
        <v>0</v>
      </c>
      <c r="V108">
        <v>0</v>
      </c>
      <c r="W108">
        <v>0</v>
      </c>
    </row>
    <row r="109" spans="2:23" x14ac:dyDescent="0.25">
      <c r="B109">
        <v>2021</v>
      </c>
      <c r="C109" t="str">
        <f t="shared" si="12"/>
        <v>PHEV diesel</v>
      </c>
      <c r="D109">
        <v>7</v>
      </c>
      <c r="E109">
        <v>0</v>
      </c>
      <c r="F109">
        <v>0</v>
      </c>
      <c r="G109">
        <v>0</v>
      </c>
      <c r="H109">
        <v>0</v>
      </c>
      <c r="I109">
        <v>0</v>
      </c>
      <c r="J109">
        <v>0</v>
      </c>
      <c r="K109">
        <v>0</v>
      </c>
      <c r="L109">
        <v>0</v>
      </c>
      <c r="M109">
        <v>0</v>
      </c>
      <c r="N109">
        <v>0</v>
      </c>
      <c r="O109">
        <v>0</v>
      </c>
      <c r="P109">
        <v>0</v>
      </c>
      <c r="Q109">
        <v>0</v>
      </c>
      <c r="R109">
        <v>0</v>
      </c>
      <c r="S109">
        <v>0</v>
      </c>
      <c r="T109">
        <v>0</v>
      </c>
      <c r="U109">
        <v>0</v>
      </c>
      <c r="V109">
        <v>0</v>
      </c>
      <c r="W109">
        <v>0</v>
      </c>
    </row>
    <row r="110" spans="2:23" x14ac:dyDescent="0.25">
      <c r="B110">
        <v>2021</v>
      </c>
      <c r="C110" t="str">
        <f t="shared" si="12"/>
        <v>PHEV gasoline</v>
      </c>
      <c r="D110">
        <v>8</v>
      </c>
      <c r="E110">
        <v>0</v>
      </c>
      <c r="F110">
        <v>0</v>
      </c>
      <c r="G110">
        <v>0</v>
      </c>
      <c r="H110">
        <v>0</v>
      </c>
      <c r="I110">
        <v>0</v>
      </c>
      <c r="J110">
        <v>0</v>
      </c>
      <c r="K110">
        <v>0</v>
      </c>
      <c r="L110">
        <v>0</v>
      </c>
      <c r="M110">
        <v>0</v>
      </c>
      <c r="N110">
        <v>0</v>
      </c>
      <c r="O110">
        <v>0</v>
      </c>
      <c r="P110">
        <v>0</v>
      </c>
      <c r="Q110">
        <v>0</v>
      </c>
      <c r="R110">
        <v>0</v>
      </c>
      <c r="S110">
        <v>0</v>
      </c>
      <c r="T110">
        <v>0</v>
      </c>
      <c r="U110">
        <v>0</v>
      </c>
      <c r="V110">
        <v>0</v>
      </c>
      <c r="W110">
        <v>0</v>
      </c>
    </row>
    <row r="111" spans="2:23" x14ac:dyDescent="0.25">
      <c r="B111">
        <v>2021</v>
      </c>
      <c r="C111" t="str">
        <f t="shared" si="12"/>
        <v>Fuel cell</v>
      </c>
      <c r="D111">
        <v>9</v>
      </c>
      <c r="E111">
        <v>0</v>
      </c>
      <c r="F111">
        <v>0</v>
      </c>
      <c r="G111">
        <v>0</v>
      </c>
      <c r="H111">
        <v>0</v>
      </c>
      <c r="I111">
        <v>0</v>
      </c>
      <c r="J111">
        <v>0</v>
      </c>
      <c r="K111">
        <v>0</v>
      </c>
      <c r="L111">
        <v>0</v>
      </c>
      <c r="M111">
        <v>0</v>
      </c>
      <c r="N111">
        <v>0</v>
      </c>
      <c r="O111">
        <v>0</v>
      </c>
      <c r="P111">
        <v>0</v>
      </c>
      <c r="Q111">
        <v>0</v>
      </c>
      <c r="R111">
        <v>0</v>
      </c>
      <c r="S111">
        <v>0</v>
      </c>
      <c r="T111">
        <v>0</v>
      </c>
      <c r="U111">
        <v>0</v>
      </c>
      <c r="V111">
        <v>0</v>
      </c>
      <c r="W111">
        <v>0</v>
      </c>
    </row>
    <row r="112" spans="2:23" x14ac:dyDescent="0.25">
      <c r="B112">
        <v>2022</v>
      </c>
      <c r="C112" t="str">
        <f t="shared" si="12"/>
        <v>Diesel</v>
      </c>
      <c r="D112">
        <v>1</v>
      </c>
      <c r="E112">
        <v>34042103808</v>
      </c>
      <c r="F112">
        <v>79441312</v>
      </c>
      <c r="G112">
        <v>52191854592</v>
      </c>
      <c r="H112">
        <v>2232552960</v>
      </c>
      <c r="I112">
        <v>6911680000</v>
      </c>
      <c r="J112">
        <v>16392506368</v>
      </c>
      <c r="K112">
        <v>16265917440</v>
      </c>
      <c r="L112">
        <v>13295147008</v>
      </c>
      <c r="M112">
        <v>1565748480</v>
      </c>
      <c r="N112">
        <v>1565748480</v>
      </c>
      <c r="O112">
        <v>4697244160</v>
      </c>
      <c r="P112">
        <v>27670280192</v>
      </c>
      <c r="Q112">
        <v>12379282432</v>
      </c>
      <c r="R112">
        <v>12379173888</v>
      </c>
      <c r="S112">
        <v>37273423872</v>
      </c>
      <c r="T112">
        <v>14827807744</v>
      </c>
      <c r="U112">
        <v>14827746304</v>
      </c>
      <c r="V112">
        <v>44347289600</v>
      </c>
      <c r="W112">
        <v>7899190</v>
      </c>
    </row>
    <row r="113" spans="2:23" x14ac:dyDescent="0.25">
      <c r="B113">
        <v>2022</v>
      </c>
      <c r="C113" t="str">
        <f t="shared" si="12"/>
        <v>Gasoline</v>
      </c>
      <c r="D113">
        <v>2</v>
      </c>
      <c r="E113">
        <v>47314227200</v>
      </c>
      <c r="F113">
        <v>1870839552</v>
      </c>
      <c r="G113">
        <v>12486810624</v>
      </c>
      <c r="H113">
        <v>4373744640</v>
      </c>
      <c r="I113">
        <v>9297166336</v>
      </c>
      <c r="J113">
        <v>5348228608</v>
      </c>
      <c r="K113">
        <v>4845896704</v>
      </c>
      <c r="L113">
        <v>146678688</v>
      </c>
      <c r="M113">
        <v>190582</v>
      </c>
      <c r="N113">
        <v>190582</v>
      </c>
      <c r="O113">
        <v>571743</v>
      </c>
      <c r="P113">
        <v>11255354</v>
      </c>
      <c r="Q113">
        <v>1721165</v>
      </c>
      <c r="R113">
        <v>1721040</v>
      </c>
      <c r="S113">
        <v>5181877</v>
      </c>
      <c r="T113">
        <v>2061469</v>
      </c>
      <c r="U113">
        <v>2061397</v>
      </c>
      <c r="V113">
        <v>6165384</v>
      </c>
      <c r="W113">
        <v>0</v>
      </c>
    </row>
    <row r="114" spans="2:23" x14ac:dyDescent="0.25">
      <c r="B114">
        <v>2022</v>
      </c>
      <c r="C114" t="str">
        <f t="shared" si="12"/>
        <v>LPG</v>
      </c>
      <c r="D114">
        <v>3</v>
      </c>
      <c r="E114">
        <v>91556</v>
      </c>
      <c r="F114">
        <v>0</v>
      </c>
      <c r="G114">
        <v>584603</v>
      </c>
      <c r="H114">
        <v>0</v>
      </c>
      <c r="I114">
        <v>6058435</v>
      </c>
      <c r="J114">
        <v>17046176</v>
      </c>
      <c r="K114">
        <v>12430649</v>
      </c>
      <c r="L114">
        <v>22077064</v>
      </c>
      <c r="M114">
        <v>41027</v>
      </c>
      <c r="N114">
        <v>41059</v>
      </c>
      <c r="O114">
        <v>124026</v>
      </c>
      <c r="P114">
        <v>1052362</v>
      </c>
      <c r="Q114">
        <v>383469</v>
      </c>
      <c r="R114">
        <v>393719</v>
      </c>
      <c r="S114">
        <v>1192055</v>
      </c>
      <c r="T114">
        <v>457950</v>
      </c>
      <c r="U114">
        <v>466152</v>
      </c>
      <c r="V114">
        <v>1410802</v>
      </c>
      <c r="W114">
        <v>0</v>
      </c>
    </row>
    <row r="115" spans="2:23" x14ac:dyDescent="0.25">
      <c r="B115">
        <v>2022</v>
      </c>
      <c r="C115" t="str">
        <f t="shared" si="12"/>
        <v>CNG</v>
      </c>
      <c r="D115">
        <v>4</v>
      </c>
      <c r="E115">
        <v>75849104</v>
      </c>
      <c r="F115">
        <v>1441771</v>
      </c>
      <c r="G115">
        <v>1057739</v>
      </c>
      <c r="H115">
        <v>14358800</v>
      </c>
      <c r="I115">
        <v>22519602</v>
      </c>
      <c r="J115">
        <v>399290</v>
      </c>
      <c r="K115">
        <v>17797850</v>
      </c>
      <c r="L115">
        <v>46454224</v>
      </c>
      <c r="M115">
        <v>3516163</v>
      </c>
      <c r="N115">
        <v>3516163</v>
      </c>
      <c r="O115">
        <v>10548489</v>
      </c>
      <c r="P115">
        <v>1068381952</v>
      </c>
      <c r="Q115">
        <v>92122616</v>
      </c>
      <c r="R115">
        <v>92206472</v>
      </c>
      <c r="S115">
        <v>277759328</v>
      </c>
      <c r="T115">
        <v>110356600</v>
      </c>
      <c r="U115">
        <v>110399184</v>
      </c>
      <c r="V115">
        <v>330056224</v>
      </c>
      <c r="W115">
        <v>0</v>
      </c>
    </row>
    <row r="116" spans="2:23" x14ac:dyDescent="0.25">
      <c r="B116">
        <v>2022</v>
      </c>
      <c r="C116" t="str">
        <f t="shared" si="12"/>
        <v>Flex</v>
      </c>
      <c r="D116">
        <v>5</v>
      </c>
      <c r="E116">
        <v>11854125056</v>
      </c>
      <c r="F116">
        <v>738895744</v>
      </c>
      <c r="G116">
        <v>2094144000</v>
      </c>
      <c r="H116">
        <v>1662939136</v>
      </c>
      <c r="I116">
        <v>512664672</v>
      </c>
      <c r="J116">
        <v>22310000</v>
      </c>
      <c r="K116">
        <v>18968502</v>
      </c>
      <c r="L116">
        <v>0</v>
      </c>
      <c r="M116">
        <v>0</v>
      </c>
      <c r="N116">
        <v>0</v>
      </c>
      <c r="O116">
        <v>0</v>
      </c>
      <c r="P116">
        <v>0</v>
      </c>
      <c r="Q116">
        <v>0</v>
      </c>
      <c r="R116">
        <v>0</v>
      </c>
      <c r="S116">
        <v>0</v>
      </c>
      <c r="T116">
        <v>0</v>
      </c>
      <c r="U116">
        <v>0</v>
      </c>
      <c r="V116">
        <v>0</v>
      </c>
      <c r="W116">
        <v>0</v>
      </c>
    </row>
    <row r="117" spans="2:23" x14ac:dyDescent="0.25">
      <c r="B117">
        <v>2022</v>
      </c>
      <c r="C117" t="str">
        <f t="shared" si="12"/>
        <v>BEV</v>
      </c>
      <c r="D117">
        <v>6</v>
      </c>
      <c r="E117">
        <v>0</v>
      </c>
      <c r="F117">
        <v>0</v>
      </c>
      <c r="G117">
        <v>0</v>
      </c>
      <c r="H117">
        <v>803122</v>
      </c>
      <c r="I117">
        <v>1577041</v>
      </c>
      <c r="J117">
        <v>717032</v>
      </c>
      <c r="K117">
        <v>2508004</v>
      </c>
      <c r="L117">
        <v>0</v>
      </c>
      <c r="M117">
        <v>27566</v>
      </c>
      <c r="N117">
        <v>27566</v>
      </c>
      <c r="O117">
        <v>82698</v>
      </c>
      <c r="P117">
        <v>88314</v>
      </c>
      <c r="Q117">
        <v>807588</v>
      </c>
      <c r="R117">
        <v>807552</v>
      </c>
      <c r="S117">
        <v>2422653</v>
      </c>
      <c r="T117">
        <v>0</v>
      </c>
      <c r="U117">
        <v>0</v>
      </c>
      <c r="V117">
        <v>0</v>
      </c>
      <c r="W117">
        <v>0</v>
      </c>
    </row>
    <row r="118" spans="2:23" x14ac:dyDescent="0.25">
      <c r="B118">
        <v>2022</v>
      </c>
      <c r="C118" t="str">
        <f t="shared" si="12"/>
        <v>PHEV diesel</v>
      </c>
      <c r="D118">
        <v>7</v>
      </c>
      <c r="E118">
        <v>0</v>
      </c>
      <c r="F118">
        <v>0</v>
      </c>
      <c r="G118">
        <v>0</v>
      </c>
      <c r="H118">
        <v>0</v>
      </c>
      <c r="I118">
        <v>0</v>
      </c>
      <c r="J118">
        <v>0</v>
      </c>
      <c r="K118">
        <v>0</v>
      </c>
      <c r="L118">
        <v>0</v>
      </c>
      <c r="M118">
        <v>0</v>
      </c>
      <c r="N118">
        <v>0</v>
      </c>
      <c r="O118">
        <v>0</v>
      </c>
      <c r="P118">
        <v>0</v>
      </c>
      <c r="Q118">
        <v>0</v>
      </c>
      <c r="R118">
        <v>0</v>
      </c>
      <c r="S118">
        <v>0</v>
      </c>
      <c r="T118">
        <v>0</v>
      </c>
      <c r="U118">
        <v>0</v>
      </c>
      <c r="V118">
        <v>0</v>
      </c>
      <c r="W118">
        <v>0</v>
      </c>
    </row>
    <row r="119" spans="2:23" x14ac:dyDescent="0.25">
      <c r="B119">
        <v>2022</v>
      </c>
      <c r="C119" t="str">
        <f t="shared" si="12"/>
        <v>PHEV gasoline</v>
      </c>
      <c r="D119">
        <v>8</v>
      </c>
      <c r="E119">
        <v>0</v>
      </c>
      <c r="F119">
        <v>0</v>
      </c>
      <c r="G119">
        <v>0</v>
      </c>
      <c r="H119">
        <v>0</v>
      </c>
      <c r="I119">
        <v>0</v>
      </c>
      <c r="J119">
        <v>0</v>
      </c>
      <c r="K119">
        <v>0</v>
      </c>
      <c r="L119">
        <v>0</v>
      </c>
      <c r="M119">
        <v>0</v>
      </c>
      <c r="N119">
        <v>0</v>
      </c>
      <c r="O119">
        <v>0</v>
      </c>
      <c r="P119">
        <v>0</v>
      </c>
      <c r="Q119">
        <v>0</v>
      </c>
      <c r="R119">
        <v>0</v>
      </c>
      <c r="S119">
        <v>0</v>
      </c>
      <c r="T119">
        <v>0</v>
      </c>
      <c r="U119">
        <v>0</v>
      </c>
      <c r="V119">
        <v>0</v>
      </c>
      <c r="W119">
        <v>0</v>
      </c>
    </row>
    <row r="120" spans="2:23" x14ac:dyDescent="0.25">
      <c r="B120">
        <v>2022</v>
      </c>
      <c r="C120" t="str">
        <f t="shared" si="12"/>
        <v>Fuel cell</v>
      </c>
      <c r="D120">
        <v>9</v>
      </c>
      <c r="E120">
        <v>0</v>
      </c>
      <c r="F120">
        <v>0</v>
      </c>
      <c r="G120">
        <v>0</v>
      </c>
      <c r="H120">
        <v>0</v>
      </c>
      <c r="I120">
        <v>0</v>
      </c>
      <c r="J120">
        <v>0</v>
      </c>
      <c r="K120">
        <v>0</v>
      </c>
      <c r="L120">
        <v>0</v>
      </c>
      <c r="M120">
        <v>0</v>
      </c>
      <c r="N120">
        <v>0</v>
      </c>
      <c r="O120">
        <v>0</v>
      </c>
      <c r="P120">
        <v>0</v>
      </c>
      <c r="Q120">
        <v>0</v>
      </c>
      <c r="R120">
        <v>0</v>
      </c>
      <c r="S120">
        <v>0</v>
      </c>
      <c r="T120">
        <v>0</v>
      </c>
      <c r="U120">
        <v>0</v>
      </c>
      <c r="V120">
        <v>0</v>
      </c>
      <c r="W120">
        <v>0</v>
      </c>
    </row>
    <row r="121" spans="2:23" x14ac:dyDescent="0.25">
      <c r="B121">
        <v>2023</v>
      </c>
      <c r="C121" t="str">
        <f t="shared" si="12"/>
        <v>Diesel</v>
      </c>
      <c r="D121">
        <v>1</v>
      </c>
      <c r="E121">
        <v>34870390784</v>
      </c>
      <c r="F121">
        <v>81374240</v>
      </c>
      <c r="G121">
        <v>50900713472</v>
      </c>
      <c r="H121">
        <v>2339806720</v>
      </c>
      <c r="I121">
        <v>7244031488</v>
      </c>
      <c r="J121">
        <v>16291770368</v>
      </c>
      <c r="K121">
        <v>15820533760</v>
      </c>
      <c r="L121">
        <v>12901873664</v>
      </c>
      <c r="M121">
        <v>1533966592</v>
      </c>
      <c r="N121">
        <v>1533966336</v>
      </c>
      <c r="O121">
        <v>4601896448</v>
      </c>
      <c r="P121">
        <v>27769692160</v>
      </c>
      <c r="Q121">
        <v>12374547456</v>
      </c>
      <c r="R121">
        <v>12373823488</v>
      </c>
      <c r="S121">
        <v>37257150464</v>
      </c>
      <c r="T121">
        <v>14821901312</v>
      </c>
      <c r="U121">
        <v>14821467136</v>
      </c>
      <c r="V121">
        <v>44328534016</v>
      </c>
      <c r="W121">
        <v>8510344</v>
      </c>
    </row>
    <row r="122" spans="2:23" x14ac:dyDescent="0.25">
      <c r="B122">
        <v>2023</v>
      </c>
      <c r="C122" t="str">
        <f t="shared" si="12"/>
        <v>Gasoline</v>
      </c>
      <c r="D122">
        <v>2</v>
      </c>
      <c r="E122">
        <v>49957257216</v>
      </c>
      <c r="F122">
        <v>1975346944</v>
      </c>
      <c r="G122">
        <v>13608041472</v>
      </c>
      <c r="H122">
        <v>4177700608</v>
      </c>
      <c r="I122">
        <v>8823887872</v>
      </c>
      <c r="J122">
        <v>5519550464</v>
      </c>
      <c r="K122">
        <v>4878810112</v>
      </c>
      <c r="L122">
        <v>126127712</v>
      </c>
      <c r="M122">
        <v>368086</v>
      </c>
      <c r="N122">
        <v>368086</v>
      </c>
      <c r="O122">
        <v>1104254</v>
      </c>
      <c r="P122">
        <v>13254805</v>
      </c>
      <c r="Q122">
        <v>3325486</v>
      </c>
      <c r="R122">
        <v>3324654</v>
      </c>
      <c r="S122">
        <v>10010186</v>
      </c>
      <c r="T122">
        <v>3982870</v>
      </c>
      <c r="U122">
        <v>3982372</v>
      </c>
      <c r="V122">
        <v>11910706</v>
      </c>
      <c r="W122">
        <v>0</v>
      </c>
    </row>
    <row r="123" spans="2:23" x14ac:dyDescent="0.25">
      <c r="B123">
        <v>2023</v>
      </c>
      <c r="C123" t="str">
        <f t="shared" si="12"/>
        <v>LPG</v>
      </c>
      <c r="D123">
        <v>3</v>
      </c>
      <c r="E123">
        <v>67735</v>
      </c>
      <c r="F123">
        <v>0</v>
      </c>
      <c r="G123">
        <v>7253172</v>
      </c>
      <c r="H123">
        <v>426060</v>
      </c>
      <c r="I123">
        <v>6914858</v>
      </c>
      <c r="J123">
        <v>17373998</v>
      </c>
      <c r="K123">
        <v>12586420</v>
      </c>
      <c r="L123">
        <v>19355148</v>
      </c>
      <c r="M123">
        <v>80205</v>
      </c>
      <c r="N123">
        <v>80309</v>
      </c>
      <c r="O123">
        <v>242349</v>
      </c>
      <c r="P123">
        <v>1998151</v>
      </c>
      <c r="Q123">
        <v>751585</v>
      </c>
      <c r="R123">
        <v>772199</v>
      </c>
      <c r="S123">
        <v>2335913</v>
      </c>
      <c r="T123">
        <v>896823</v>
      </c>
      <c r="U123">
        <v>913706</v>
      </c>
      <c r="V123">
        <v>2765955</v>
      </c>
      <c r="W123">
        <v>0</v>
      </c>
    </row>
    <row r="124" spans="2:23" x14ac:dyDescent="0.25">
      <c r="B124">
        <v>2023</v>
      </c>
      <c r="C124" t="str">
        <f t="shared" si="12"/>
        <v>CNG</v>
      </c>
      <c r="D124">
        <v>4</v>
      </c>
      <c r="E124">
        <v>68013520</v>
      </c>
      <c r="F124">
        <v>1285886</v>
      </c>
      <c r="G124">
        <v>961210</v>
      </c>
      <c r="H124">
        <v>13022846</v>
      </c>
      <c r="I124">
        <v>20320752</v>
      </c>
      <c r="J124">
        <v>335434</v>
      </c>
      <c r="K124">
        <v>18103788</v>
      </c>
      <c r="L124">
        <v>48366484</v>
      </c>
      <c r="M124">
        <v>3012560</v>
      </c>
      <c r="N124">
        <v>3012560</v>
      </c>
      <c r="O124">
        <v>9037680</v>
      </c>
      <c r="P124">
        <v>1032142144</v>
      </c>
      <c r="Q124">
        <v>99589584</v>
      </c>
      <c r="R124">
        <v>100268352</v>
      </c>
      <c r="S124">
        <v>302172384</v>
      </c>
      <c r="T124">
        <v>119316520</v>
      </c>
      <c r="U124">
        <v>119712424</v>
      </c>
      <c r="V124">
        <v>357849088</v>
      </c>
      <c r="W124">
        <v>0</v>
      </c>
    </row>
    <row r="125" spans="2:23" x14ac:dyDescent="0.25">
      <c r="B125">
        <v>2023</v>
      </c>
      <c r="C125" t="str">
        <f t="shared" si="12"/>
        <v>Flex</v>
      </c>
      <c r="D125">
        <v>5</v>
      </c>
      <c r="E125">
        <v>11176316928</v>
      </c>
      <c r="F125">
        <v>682771840</v>
      </c>
      <c r="G125">
        <v>2118289408</v>
      </c>
      <c r="H125">
        <v>1553643264</v>
      </c>
      <c r="I125">
        <v>486360096</v>
      </c>
      <c r="J125">
        <v>47012592</v>
      </c>
      <c r="K125">
        <v>39693772</v>
      </c>
      <c r="L125">
        <v>0</v>
      </c>
      <c r="M125">
        <v>0</v>
      </c>
      <c r="N125">
        <v>0</v>
      </c>
      <c r="O125">
        <v>0</v>
      </c>
      <c r="P125">
        <v>0</v>
      </c>
      <c r="Q125">
        <v>0</v>
      </c>
      <c r="R125">
        <v>0</v>
      </c>
      <c r="S125">
        <v>0</v>
      </c>
      <c r="T125">
        <v>0</v>
      </c>
      <c r="U125">
        <v>0</v>
      </c>
      <c r="V125">
        <v>0</v>
      </c>
      <c r="W125">
        <v>0</v>
      </c>
    </row>
    <row r="126" spans="2:23" x14ac:dyDescent="0.25">
      <c r="B126">
        <v>2023</v>
      </c>
      <c r="C126" t="str">
        <f t="shared" si="12"/>
        <v>BEV</v>
      </c>
      <c r="D126">
        <v>6</v>
      </c>
      <c r="E126">
        <v>0</v>
      </c>
      <c r="F126">
        <v>0</v>
      </c>
      <c r="G126">
        <v>0</v>
      </c>
      <c r="H126">
        <v>726350</v>
      </c>
      <c r="I126">
        <v>1808404</v>
      </c>
      <c r="J126">
        <v>656593</v>
      </c>
      <c r="K126">
        <v>3250578</v>
      </c>
      <c r="L126">
        <v>0</v>
      </c>
      <c r="M126">
        <v>40019</v>
      </c>
      <c r="N126">
        <v>40019</v>
      </c>
      <c r="O126">
        <v>120056</v>
      </c>
      <c r="P126">
        <v>117327</v>
      </c>
      <c r="Q126">
        <v>928942</v>
      </c>
      <c r="R126">
        <v>928807</v>
      </c>
      <c r="S126">
        <v>2786411</v>
      </c>
      <c r="T126">
        <v>0</v>
      </c>
      <c r="U126">
        <v>0</v>
      </c>
      <c r="V126">
        <v>0</v>
      </c>
      <c r="W126">
        <v>0</v>
      </c>
    </row>
    <row r="127" spans="2:23" x14ac:dyDescent="0.25">
      <c r="B127">
        <v>2023</v>
      </c>
      <c r="C127" t="str">
        <f t="shared" si="12"/>
        <v>PHEV diesel</v>
      </c>
      <c r="D127">
        <v>7</v>
      </c>
      <c r="E127">
        <v>0</v>
      </c>
      <c r="F127">
        <v>0</v>
      </c>
      <c r="G127">
        <v>5393441</v>
      </c>
      <c r="H127">
        <v>434305</v>
      </c>
      <c r="I127">
        <v>0</v>
      </c>
      <c r="J127">
        <v>0</v>
      </c>
      <c r="K127">
        <v>0</v>
      </c>
      <c r="L127">
        <v>0</v>
      </c>
      <c r="M127">
        <v>0</v>
      </c>
      <c r="N127">
        <v>0</v>
      </c>
      <c r="O127">
        <v>0</v>
      </c>
      <c r="P127">
        <v>0</v>
      </c>
      <c r="Q127">
        <v>0</v>
      </c>
      <c r="R127">
        <v>0</v>
      </c>
      <c r="S127">
        <v>0</v>
      </c>
      <c r="T127">
        <v>0</v>
      </c>
      <c r="U127">
        <v>0</v>
      </c>
      <c r="V127">
        <v>0</v>
      </c>
      <c r="W127">
        <v>0</v>
      </c>
    </row>
    <row r="128" spans="2:23" x14ac:dyDescent="0.25">
      <c r="B128">
        <v>2023</v>
      </c>
      <c r="C128" t="str">
        <f t="shared" si="12"/>
        <v>PHEV gasoline</v>
      </c>
      <c r="D128">
        <v>8</v>
      </c>
      <c r="E128">
        <v>0</v>
      </c>
      <c r="F128">
        <v>0</v>
      </c>
      <c r="G128">
        <v>5322586</v>
      </c>
      <c r="H128">
        <v>333256</v>
      </c>
      <c r="I128">
        <v>0</v>
      </c>
      <c r="J128">
        <v>0</v>
      </c>
      <c r="K128">
        <v>0</v>
      </c>
      <c r="L128">
        <v>0</v>
      </c>
      <c r="M128">
        <v>0</v>
      </c>
      <c r="N128">
        <v>0</v>
      </c>
      <c r="O128">
        <v>0</v>
      </c>
      <c r="P128">
        <v>0</v>
      </c>
      <c r="Q128">
        <v>0</v>
      </c>
      <c r="R128">
        <v>0</v>
      </c>
      <c r="S128">
        <v>0</v>
      </c>
      <c r="T128">
        <v>0</v>
      </c>
      <c r="U128">
        <v>0</v>
      </c>
      <c r="V128">
        <v>0</v>
      </c>
      <c r="W128">
        <v>0</v>
      </c>
    </row>
    <row r="129" spans="2:23" x14ac:dyDescent="0.25">
      <c r="B129">
        <v>2023</v>
      </c>
      <c r="C129" t="str">
        <f t="shared" si="12"/>
        <v>Fuel cell</v>
      </c>
      <c r="D129">
        <v>9</v>
      </c>
      <c r="E129">
        <v>0</v>
      </c>
      <c r="F129">
        <v>0</v>
      </c>
      <c r="G129">
        <v>0</v>
      </c>
      <c r="H129">
        <v>0</v>
      </c>
      <c r="I129">
        <v>0</v>
      </c>
      <c r="J129">
        <v>0</v>
      </c>
      <c r="K129">
        <v>0</v>
      </c>
      <c r="L129">
        <v>0</v>
      </c>
      <c r="M129">
        <v>0</v>
      </c>
      <c r="N129">
        <v>0</v>
      </c>
      <c r="O129">
        <v>0</v>
      </c>
      <c r="P129">
        <v>0</v>
      </c>
      <c r="Q129">
        <v>0</v>
      </c>
      <c r="R129">
        <v>0</v>
      </c>
      <c r="S129">
        <v>0</v>
      </c>
      <c r="T129">
        <v>0</v>
      </c>
      <c r="U129">
        <v>0</v>
      </c>
      <c r="V129">
        <v>0</v>
      </c>
      <c r="W129">
        <v>0</v>
      </c>
    </row>
    <row r="130" spans="2:23" x14ac:dyDescent="0.25">
      <c r="B130">
        <v>2024</v>
      </c>
      <c r="C130" t="str">
        <f t="shared" si="12"/>
        <v>Diesel</v>
      </c>
      <c r="D130">
        <v>1</v>
      </c>
      <c r="E130">
        <v>35155111936</v>
      </c>
      <c r="F130">
        <v>82038664</v>
      </c>
      <c r="G130">
        <v>50131718144</v>
      </c>
      <c r="H130">
        <v>2459500800</v>
      </c>
      <c r="I130">
        <v>7569738752</v>
      </c>
      <c r="J130">
        <v>16260666368</v>
      </c>
      <c r="K130">
        <v>15489122304</v>
      </c>
      <c r="L130">
        <v>12612416512</v>
      </c>
      <c r="M130">
        <v>1513570816</v>
      </c>
      <c r="N130">
        <v>1513570304</v>
      </c>
      <c r="O130">
        <v>4540707328</v>
      </c>
      <c r="P130">
        <v>27947755520</v>
      </c>
      <c r="Q130">
        <v>12407426048</v>
      </c>
      <c r="R130">
        <v>12406077440</v>
      </c>
      <c r="S130">
        <v>37354135552</v>
      </c>
      <c r="T130">
        <v>14861331456</v>
      </c>
      <c r="U130">
        <v>14860145664</v>
      </c>
      <c r="V130">
        <v>44444266496</v>
      </c>
      <c r="W130">
        <v>9126118</v>
      </c>
    </row>
    <row r="131" spans="2:23" x14ac:dyDescent="0.25">
      <c r="B131">
        <v>2024</v>
      </c>
      <c r="C131" t="str">
        <f t="shared" si="12"/>
        <v>Gasoline</v>
      </c>
      <c r="D131">
        <v>2</v>
      </c>
      <c r="E131">
        <v>51624554496</v>
      </c>
      <c r="F131">
        <v>2041273088</v>
      </c>
      <c r="G131">
        <v>14783803392</v>
      </c>
      <c r="H131">
        <v>4008741888</v>
      </c>
      <c r="I131">
        <v>8442100736</v>
      </c>
      <c r="J131">
        <v>5694916608</v>
      </c>
      <c r="K131">
        <v>4942977024</v>
      </c>
      <c r="L131">
        <v>109601040</v>
      </c>
      <c r="M131">
        <v>535357</v>
      </c>
      <c r="N131">
        <v>535356</v>
      </c>
      <c r="O131">
        <v>1606064</v>
      </c>
      <c r="P131">
        <v>15487936</v>
      </c>
      <c r="Q131">
        <v>4837350</v>
      </c>
      <c r="R131">
        <v>4835829</v>
      </c>
      <c r="S131">
        <v>14560167</v>
      </c>
      <c r="T131">
        <v>5793829</v>
      </c>
      <c r="U131">
        <v>5792512</v>
      </c>
      <c r="V131">
        <v>17324564</v>
      </c>
      <c r="W131">
        <v>0</v>
      </c>
    </row>
    <row r="132" spans="2:23" x14ac:dyDescent="0.25">
      <c r="B132">
        <v>2024</v>
      </c>
      <c r="C132" t="str">
        <f t="shared" si="12"/>
        <v>LPG</v>
      </c>
      <c r="D132">
        <v>3</v>
      </c>
      <c r="E132">
        <v>6070335</v>
      </c>
      <c r="F132">
        <v>0</v>
      </c>
      <c r="G132">
        <v>13898037</v>
      </c>
      <c r="H132">
        <v>855117</v>
      </c>
      <c r="I132">
        <v>7722826</v>
      </c>
      <c r="J132">
        <v>17681920</v>
      </c>
      <c r="K132">
        <v>12924882</v>
      </c>
      <c r="L132">
        <v>16998494</v>
      </c>
      <c r="M132">
        <v>115742</v>
      </c>
      <c r="N132">
        <v>115987</v>
      </c>
      <c r="O132">
        <v>349324</v>
      </c>
      <c r="P132">
        <v>2856702</v>
      </c>
      <c r="Q132">
        <v>1086790</v>
      </c>
      <c r="R132">
        <v>1117140</v>
      </c>
      <c r="S132">
        <v>3373419</v>
      </c>
      <c r="T132">
        <v>1295629</v>
      </c>
      <c r="U132">
        <v>1321169</v>
      </c>
      <c r="V132">
        <v>3994776</v>
      </c>
      <c r="W132">
        <v>0</v>
      </c>
    </row>
    <row r="133" spans="2:23" x14ac:dyDescent="0.25">
      <c r="B133">
        <v>2024</v>
      </c>
      <c r="C133" t="str">
        <f t="shared" si="12"/>
        <v>CNG</v>
      </c>
      <c r="D133">
        <v>4</v>
      </c>
      <c r="E133">
        <v>63461916</v>
      </c>
      <c r="F133">
        <v>1227342</v>
      </c>
      <c r="G133">
        <v>877651</v>
      </c>
      <c r="H133">
        <v>11866512</v>
      </c>
      <c r="I133">
        <v>18272286</v>
      </c>
      <c r="J133">
        <v>281885</v>
      </c>
      <c r="K133">
        <v>18274472</v>
      </c>
      <c r="L133">
        <v>49586632</v>
      </c>
      <c r="M133">
        <v>2613384</v>
      </c>
      <c r="N133">
        <v>2613384</v>
      </c>
      <c r="O133">
        <v>7840153</v>
      </c>
      <c r="P133">
        <v>997322944</v>
      </c>
      <c r="Q133">
        <v>106459208</v>
      </c>
      <c r="R133">
        <v>107745320</v>
      </c>
      <c r="S133">
        <v>324824672</v>
      </c>
      <c r="T133">
        <v>127200832</v>
      </c>
      <c r="U133">
        <v>128331952</v>
      </c>
      <c r="V133">
        <v>383567008</v>
      </c>
      <c r="W133">
        <v>0</v>
      </c>
    </row>
    <row r="134" spans="2:23" x14ac:dyDescent="0.25">
      <c r="B134">
        <v>2024</v>
      </c>
      <c r="C134" t="str">
        <f t="shared" si="12"/>
        <v>Flex</v>
      </c>
      <c r="D134">
        <v>5</v>
      </c>
      <c r="E134">
        <v>10486717440</v>
      </c>
      <c r="F134">
        <v>615906432</v>
      </c>
      <c r="G134">
        <v>2170567680</v>
      </c>
      <c r="H134">
        <v>1450657280</v>
      </c>
      <c r="I134">
        <v>467500544</v>
      </c>
      <c r="J134">
        <v>75720984</v>
      </c>
      <c r="K134">
        <v>63218504</v>
      </c>
      <c r="L134">
        <v>0</v>
      </c>
      <c r="M134">
        <v>0</v>
      </c>
      <c r="N134">
        <v>0</v>
      </c>
      <c r="O134">
        <v>0</v>
      </c>
      <c r="P134">
        <v>0</v>
      </c>
      <c r="Q134">
        <v>0</v>
      </c>
      <c r="R134">
        <v>0</v>
      </c>
      <c r="S134">
        <v>0</v>
      </c>
      <c r="T134">
        <v>0</v>
      </c>
      <c r="U134">
        <v>0</v>
      </c>
      <c r="V134">
        <v>0</v>
      </c>
      <c r="W134">
        <v>0</v>
      </c>
    </row>
    <row r="135" spans="2:23" x14ac:dyDescent="0.25">
      <c r="B135">
        <v>2024</v>
      </c>
      <c r="C135" t="str">
        <f t="shared" si="12"/>
        <v>BEV</v>
      </c>
      <c r="D135">
        <v>6</v>
      </c>
      <c r="E135">
        <v>0</v>
      </c>
      <c r="F135">
        <v>0</v>
      </c>
      <c r="G135">
        <v>0</v>
      </c>
      <c r="H135">
        <v>664383</v>
      </c>
      <c r="I135">
        <v>1983254</v>
      </c>
      <c r="J135">
        <v>602391</v>
      </c>
      <c r="K135">
        <v>3828450</v>
      </c>
      <c r="L135">
        <v>0</v>
      </c>
      <c r="M135">
        <v>50698</v>
      </c>
      <c r="N135">
        <v>50698</v>
      </c>
      <c r="O135">
        <v>152094</v>
      </c>
      <c r="P135">
        <v>141277</v>
      </c>
      <c r="Q135">
        <v>1032735</v>
      </c>
      <c r="R135">
        <v>1032457</v>
      </c>
      <c r="S135">
        <v>3097353</v>
      </c>
      <c r="T135">
        <v>0</v>
      </c>
      <c r="U135">
        <v>0</v>
      </c>
      <c r="V135">
        <v>0</v>
      </c>
      <c r="W135">
        <v>0</v>
      </c>
    </row>
    <row r="136" spans="2:23" x14ac:dyDescent="0.25">
      <c r="B136">
        <v>2024</v>
      </c>
      <c r="C136" t="str">
        <f t="shared" si="12"/>
        <v>PHEV diesel</v>
      </c>
      <c r="D136">
        <v>7</v>
      </c>
      <c r="E136">
        <v>8997526</v>
      </c>
      <c r="F136">
        <v>211968</v>
      </c>
      <c r="G136">
        <v>10822023</v>
      </c>
      <c r="H136">
        <v>873650</v>
      </c>
      <c r="I136">
        <v>1289997</v>
      </c>
      <c r="J136">
        <v>1985274</v>
      </c>
      <c r="K136">
        <v>1561474</v>
      </c>
      <c r="L136">
        <v>331841</v>
      </c>
      <c r="M136">
        <v>0</v>
      </c>
      <c r="N136">
        <v>0</v>
      </c>
      <c r="O136">
        <v>0</v>
      </c>
      <c r="P136">
        <v>912977</v>
      </c>
      <c r="Q136">
        <v>0</v>
      </c>
      <c r="R136">
        <v>0</v>
      </c>
      <c r="S136">
        <v>0</v>
      </c>
      <c r="T136">
        <v>0</v>
      </c>
      <c r="U136">
        <v>0</v>
      </c>
      <c r="V136">
        <v>0</v>
      </c>
      <c r="W136">
        <v>0</v>
      </c>
    </row>
    <row r="137" spans="2:23" x14ac:dyDescent="0.25">
      <c r="B137">
        <v>2024</v>
      </c>
      <c r="C137" t="str">
        <f t="shared" si="12"/>
        <v>PHEV gasoline</v>
      </c>
      <c r="D137">
        <v>8</v>
      </c>
      <c r="E137">
        <v>9209535</v>
      </c>
      <c r="F137">
        <v>217584</v>
      </c>
      <c r="G137">
        <v>10824366</v>
      </c>
      <c r="H137">
        <v>689241</v>
      </c>
      <c r="I137">
        <v>1183702</v>
      </c>
      <c r="J137">
        <v>1814154</v>
      </c>
      <c r="K137">
        <v>1459313</v>
      </c>
      <c r="L137">
        <v>630020</v>
      </c>
      <c r="M137">
        <v>0</v>
      </c>
      <c r="N137">
        <v>0</v>
      </c>
      <c r="O137">
        <v>0</v>
      </c>
      <c r="P137">
        <v>2040923</v>
      </c>
      <c r="Q137">
        <v>0</v>
      </c>
      <c r="R137">
        <v>0</v>
      </c>
      <c r="S137">
        <v>0</v>
      </c>
      <c r="T137">
        <v>0</v>
      </c>
      <c r="U137">
        <v>0</v>
      </c>
      <c r="V137">
        <v>0</v>
      </c>
      <c r="W137">
        <v>0</v>
      </c>
    </row>
    <row r="138" spans="2:23" x14ac:dyDescent="0.25">
      <c r="B138">
        <v>2024</v>
      </c>
      <c r="C138" t="str">
        <f t="shared" si="12"/>
        <v>Fuel cell</v>
      </c>
      <c r="D138">
        <v>9</v>
      </c>
      <c r="E138">
        <v>0</v>
      </c>
      <c r="F138">
        <v>0</v>
      </c>
      <c r="G138">
        <v>0</v>
      </c>
      <c r="H138">
        <v>1871</v>
      </c>
      <c r="I138">
        <v>2150123</v>
      </c>
      <c r="J138">
        <v>3309828</v>
      </c>
      <c r="K138">
        <v>2628733</v>
      </c>
      <c r="L138">
        <v>393447</v>
      </c>
      <c r="M138">
        <v>50982</v>
      </c>
      <c r="N138">
        <v>50982</v>
      </c>
      <c r="O138">
        <v>152946</v>
      </c>
      <c r="P138">
        <v>1064430</v>
      </c>
      <c r="Q138">
        <v>460780</v>
      </c>
      <c r="R138">
        <v>460578</v>
      </c>
      <c r="S138">
        <v>1386748</v>
      </c>
      <c r="T138">
        <v>551937</v>
      </c>
      <c r="U138">
        <v>551696</v>
      </c>
      <c r="V138">
        <v>1650039</v>
      </c>
      <c r="W138">
        <v>0</v>
      </c>
    </row>
    <row r="139" spans="2:23" x14ac:dyDescent="0.25">
      <c r="B139">
        <v>2025</v>
      </c>
      <c r="C139" t="str">
        <f t="shared" si="12"/>
        <v>Diesel</v>
      </c>
      <c r="D139">
        <v>1</v>
      </c>
      <c r="E139">
        <v>35026407424</v>
      </c>
      <c r="F139">
        <v>81738352</v>
      </c>
      <c r="G139">
        <v>49949278208</v>
      </c>
      <c r="H139">
        <v>2600199168</v>
      </c>
      <c r="I139">
        <v>7928690688</v>
      </c>
      <c r="J139">
        <v>16358387712</v>
      </c>
      <c r="K139">
        <v>15319369728</v>
      </c>
      <c r="L139">
        <v>12460756992</v>
      </c>
      <c r="M139">
        <v>1508092672</v>
      </c>
      <c r="N139">
        <v>1508091776</v>
      </c>
      <c r="O139">
        <v>4524272640</v>
      </c>
      <c r="P139">
        <v>28308629504</v>
      </c>
      <c r="Q139">
        <v>12519644160</v>
      </c>
      <c r="R139">
        <v>12517463040</v>
      </c>
      <c r="S139">
        <v>37689389056</v>
      </c>
      <c r="T139">
        <v>14996016128</v>
      </c>
      <c r="U139">
        <v>14993822720</v>
      </c>
      <c r="V139">
        <v>44844888064</v>
      </c>
      <c r="W139">
        <v>9739533</v>
      </c>
    </row>
    <row r="140" spans="2:23" x14ac:dyDescent="0.25">
      <c r="B140">
        <v>2025</v>
      </c>
      <c r="C140" t="str">
        <f t="shared" si="12"/>
        <v>Gasoline</v>
      </c>
      <c r="D140">
        <v>2</v>
      </c>
      <c r="E140">
        <v>52948307968</v>
      </c>
      <c r="F140">
        <v>2093615104</v>
      </c>
      <c r="G140">
        <v>16058723328</v>
      </c>
      <c r="H140">
        <v>3874605568</v>
      </c>
      <c r="I140">
        <v>8136782848</v>
      </c>
      <c r="J140">
        <v>5893942784</v>
      </c>
      <c r="K140">
        <v>5038897152</v>
      </c>
      <c r="L140">
        <v>95867432</v>
      </c>
      <c r="M140">
        <v>699628</v>
      </c>
      <c r="N140">
        <v>699627</v>
      </c>
      <c r="O140">
        <v>2098878</v>
      </c>
      <c r="P140">
        <v>17985558</v>
      </c>
      <c r="Q140">
        <v>6322394</v>
      </c>
      <c r="R140">
        <v>6319940</v>
      </c>
      <c r="S140">
        <v>19028662</v>
      </c>
      <c r="T140">
        <v>7572884</v>
      </c>
      <c r="U140">
        <v>7570474</v>
      </c>
      <c r="V140">
        <v>22643052</v>
      </c>
      <c r="W140">
        <v>0</v>
      </c>
    </row>
    <row r="141" spans="2:23" x14ac:dyDescent="0.25">
      <c r="B141">
        <v>2025</v>
      </c>
      <c r="C141" t="str">
        <f t="shared" si="12"/>
        <v>LPG</v>
      </c>
      <c r="D141">
        <v>3</v>
      </c>
      <c r="E141">
        <v>12008848</v>
      </c>
      <c r="F141">
        <v>0</v>
      </c>
      <c r="G141">
        <v>20048798</v>
      </c>
      <c r="H141">
        <v>1251720</v>
      </c>
      <c r="I141">
        <v>8504854</v>
      </c>
      <c r="J141">
        <v>18025300</v>
      </c>
      <c r="K141">
        <v>13435088</v>
      </c>
      <c r="L141">
        <v>15076584</v>
      </c>
      <c r="M141">
        <v>147136</v>
      </c>
      <c r="N141">
        <v>147522</v>
      </c>
      <c r="O141">
        <v>442992</v>
      </c>
      <c r="P141">
        <v>3614275</v>
      </c>
      <c r="Q141">
        <v>1384021</v>
      </c>
      <c r="R141">
        <v>1423456</v>
      </c>
      <c r="S141">
        <v>4287410</v>
      </c>
      <c r="T141">
        <v>1648716</v>
      </c>
      <c r="U141">
        <v>1681429</v>
      </c>
      <c r="V141">
        <v>5076064</v>
      </c>
      <c r="W141">
        <v>0</v>
      </c>
    </row>
    <row r="142" spans="2:23" x14ac:dyDescent="0.25">
      <c r="B142">
        <v>2025</v>
      </c>
      <c r="C142" t="str">
        <f t="shared" si="12"/>
        <v>CNG</v>
      </c>
      <c r="D142">
        <v>4</v>
      </c>
      <c r="E142">
        <v>58830876</v>
      </c>
      <c r="F142">
        <v>1148554</v>
      </c>
      <c r="G142">
        <v>807646</v>
      </c>
      <c r="H142">
        <v>10896905</v>
      </c>
      <c r="I142">
        <v>16438770</v>
      </c>
      <c r="J142">
        <v>239561</v>
      </c>
      <c r="K142">
        <v>18416464</v>
      </c>
      <c r="L142">
        <v>50202084</v>
      </c>
      <c r="M142">
        <v>2298530</v>
      </c>
      <c r="N142">
        <v>2298530</v>
      </c>
      <c r="O142">
        <v>6895590</v>
      </c>
      <c r="P142">
        <v>968034432</v>
      </c>
      <c r="Q142">
        <v>112766056</v>
      </c>
      <c r="R142">
        <v>114868424</v>
      </c>
      <c r="S142">
        <v>346414816</v>
      </c>
      <c r="T142">
        <v>134134304</v>
      </c>
      <c r="U142">
        <v>136262432</v>
      </c>
      <c r="V142">
        <v>406430336</v>
      </c>
      <c r="W142">
        <v>0</v>
      </c>
    </row>
    <row r="143" spans="2:23" x14ac:dyDescent="0.25">
      <c r="B143">
        <v>2025</v>
      </c>
      <c r="C143" t="str">
        <f t="shared" si="12"/>
        <v>Flex</v>
      </c>
      <c r="D143">
        <v>5</v>
      </c>
      <c r="E143">
        <v>9660018688</v>
      </c>
      <c r="F143">
        <v>561444672</v>
      </c>
      <c r="G143">
        <v>2249365760</v>
      </c>
      <c r="H143">
        <v>1360366464</v>
      </c>
      <c r="I143">
        <v>456191488</v>
      </c>
      <c r="J143">
        <v>107802696</v>
      </c>
      <c r="K143">
        <v>89219112</v>
      </c>
      <c r="L143">
        <v>0</v>
      </c>
      <c r="M143">
        <v>0</v>
      </c>
      <c r="N143">
        <v>0</v>
      </c>
      <c r="O143">
        <v>0</v>
      </c>
      <c r="P143">
        <v>0</v>
      </c>
      <c r="Q143">
        <v>0</v>
      </c>
      <c r="R143">
        <v>0</v>
      </c>
      <c r="S143">
        <v>0</v>
      </c>
      <c r="T143">
        <v>0</v>
      </c>
      <c r="U143">
        <v>0</v>
      </c>
      <c r="V143">
        <v>0</v>
      </c>
      <c r="W143">
        <v>0</v>
      </c>
    </row>
    <row r="144" spans="2:23" x14ac:dyDescent="0.25">
      <c r="B144">
        <v>2025</v>
      </c>
      <c r="C144" t="str">
        <f t="shared" si="12"/>
        <v>BEV</v>
      </c>
      <c r="D144">
        <v>6</v>
      </c>
      <c r="E144">
        <v>0</v>
      </c>
      <c r="F144">
        <v>0</v>
      </c>
      <c r="G144">
        <v>0</v>
      </c>
      <c r="H144">
        <v>618075</v>
      </c>
      <c r="I144">
        <v>2120230</v>
      </c>
      <c r="J144">
        <v>555217</v>
      </c>
      <c r="K144">
        <v>4289883</v>
      </c>
      <c r="L144">
        <v>0</v>
      </c>
      <c r="M144">
        <v>60265</v>
      </c>
      <c r="N144">
        <v>60265</v>
      </c>
      <c r="O144">
        <v>180794</v>
      </c>
      <c r="P144">
        <v>161964</v>
      </c>
      <c r="Q144">
        <v>1125105</v>
      </c>
      <c r="R144">
        <v>1124632</v>
      </c>
      <c r="S144">
        <v>3373868</v>
      </c>
      <c r="T144">
        <v>0</v>
      </c>
      <c r="U144">
        <v>0</v>
      </c>
      <c r="V144">
        <v>0</v>
      </c>
      <c r="W144">
        <v>0</v>
      </c>
    </row>
    <row r="145" spans="2:23" x14ac:dyDescent="0.25">
      <c r="B145">
        <v>2025</v>
      </c>
      <c r="C145" t="str">
        <f t="shared" si="12"/>
        <v>PHEV diesel</v>
      </c>
      <c r="D145">
        <v>7</v>
      </c>
      <c r="E145">
        <v>17664440</v>
      </c>
      <c r="F145">
        <v>418260</v>
      </c>
      <c r="G145">
        <v>16470194</v>
      </c>
      <c r="H145">
        <v>1338081</v>
      </c>
      <c r="I145">
        <v>2490264</v>
      </c>
      <c r="J145">
        <v>3832485</v>
      </c>
      <c r="K145">
        <v>3017579</v>
      </c>
      <c r="L145">
        <v>648304</v>
      </c>
      <c r="M145">
        <v>0</v>
      </c>
      <c r="N145">
        <v>0</v>
      </c>
      <c r="O145">
        <v>0</v>
      </c>
      <c r="P145">
        <v>1780843</v>
      </c>
      <c r="Q145">
        <v>0</v>
      </c>
      <c r="R145">
        <v>0</v>
      </c>
      <c r="S145">
        <v>0</v>
      </c>
      <c r="T145">
        <v>0</v>
      </c>
      <c r="U145">
        <v>0</v>
      </c>
      <c r="V145">
        <v>0</v>
      </c>
      <c r="W145">
        <v>0</v>
      </c>
    </row>
    <row r="146" spans="2:23" x14ac:dyDescent="0.25">
      <c r="B146">
        <v>2025</v>
      </c>
      <c r="C146" t="str">
        <f t="shared" si="12"/>
        <v>PHEV gasoline</v>
      </c>
      <c r="D146">
        <v>8</v>
      </c>
      <c r="E146">
        <v>18387268</v>
      </c>
      <c r="F146">
        <v>437915</v>
      </c>
      <c r="G146">
        <v>16615832</v>
      </c>
      <c r="H146">
        <v>1071076</v>
      </c>
      <c r="I146">
        <v>2303570</v>
      </c>
      <c r="J146">
        <v>3530154</v>
      </c>
      <c r="K146">
        <v>2839906</v>
      </c>
      <c r="L146">
        <v>1233464</v>
      </c>
      <c r="M146">
        <v>0</v>
      </c>
      <c r="N146">
        <v>0</v>
      </c>
      <c r="O146">
        <v>0</v>
      </c>
      <c r="P146">
        <v>3988413</v>
      </c>
      <c r="Q146">
        <v>0</v>
      </c>
      <c r="R146">
        <v>0</v>
      </c>
      <c r="S146">
        <v>0</v>
      </c>
      <c r="T146">
        <v>0</v>
      </c>
      <c r="U146">
        <v>0</v>
      </c>
      <c r="V146">
        <v>0</v>
      </c>
      <c r="W146">
        <v>0</v>
      </c>
    </row>
    <row r="147" spans="2:23" x14ac:dyDescent="0.25">
      <c r="B147">
        <v>2025</v>
      </c>
      <c r="C147" t="str">
        <f t="shared" si="12"/>
        <v>Fuel cell</v>
      </c>
      <c r="D147">
        <v>9</v>
      </c>
      <c r="E147">
        <v>0</v>
      </c>
      <c r="F147">
        <v>0</v>
      </c>
      <c r="G147">
        <v>0</v>
      </c>
      <c r="H147">
        <v>3766</v>
      </c>
      <c r="I147">
        <v>4162446</v>
      </c>
      <c r="J147">
        <v>6407512</v>
      </c>
      <c r="K147">
        <v>5089924</v>
      </c>
      <c r="L147">
        <v>769750</v>
      </c>
      <c r="M147">
        <v>99719</v>
      </c>
      <c r="N147">
        <v>99719</v>
      </c>
      <c r="O147">
        <v>299158</v>
      </c>
      <c r="P147">
        <v>2083042</v>
      </c>
      <c r="Q147">
        <v>901359</v>
      </c>
      <c r="R147">
        <v>900884</v>
      </c>
      <c r="S147">
        <v>2712460</v>
      </c>
      <c r="T147">
        <v>1079741</v>
      </c>
      <c r="U147">
        <v>1079178</v>
      </c>
      <c r="V147">
        <v>3227918</v>
      </c>
      <c r="W147">
        <v>0</v>
      </c>
    </row>
    <row r="148" spans="2:23" x14ac:dyDescent="0.25">
      <c r="B148">
        <v>2026</v>
      </c>
      <c r="C148" t="str">
        <f t="shared" si="12"/>
        <v>Diesel</v>
      </c>
      <c r="D148">
        <v>1</v>
      </c>
      <c r="E148">
        <v>34998374400</v>
      </c>
      <c r="F148">
        <v>81672920</v>
      </c>
      <c r="G148">
        <v>50045718528</v>
      </c>
      <c r="H148">
        <v>2747178752</v>
      </c>
      <c r="I148">
        <v>8319133184</v>
      </c>
      <c r="J148">
        <v>16552278016</v>
      </c>
      <c r="K148">
        <v>15267982336</v>
      </c>
      <c r="L148">
        <v>12404198400</v>
      </c>
      <c r="M148">
        <v>1512018432</v>
      </c>
      <c r="N148">
        <v>1512017280</v>
      </c>
      <c r="O148">
        <v>4536058368</v>
      </c>
      <c r="P148">
        <v>28785498112</v>
      </c>
      <c r="Q148">
        <v>12680684544</v>
      </c>
      <c r="R148">
        <v>12677768192</v>
      </c>
      <c r="S148">
        <v>38171959296</v>
      </c>
      <c r="T148">
        <v>15189254144</v>
      </c>
      <c r="U148">
        <v>15185991680</v>
      </c>
      <c r="V148">
        <v>45420736512</v>
      </c>
      <c r="W148">
        <v>10316053</v>
      </c>
    </row>
    <row r="149" spans="2:23" x14ac:dyDescent="0.25">
      <c r="B149">
        <v>2026</v>
      </c>
      <c r="C149" t="str">
        <f t="shared" si="12"/>
        <v>Gasoline</v>
      </c>
      <c r="D149">
        <v>2</v>
      </c>
      <c r="E149">
        <v>54455427072</v>
      </c>
      <c r="F149">
        <v>2153207808</v>
      </c>
      <c r="G149">
        <v>17359507456</v>
      </c>
      <c r="H149">
        <v>3761434624</v>
      </c>
      <c r="I149">
        <v>7912836096</v>
      </c>
      <c r="J149">
        <v>6115730944</v>
      </c>
      <c r="K149">
        <v>5165776896</v>
      </c>
      <c r="L149">
        <v>85159808</v>
      </c>
      <c r="M149">
        <v>865430</v>
      </c>
      <c r="N149">
        <v>865428</v>
      </c>
      <c r="O149">
        <v>2596288</v>
      </c>
      <c r="P149">
        <v>20758962</v>
      </c>
      <c r="Q149">
        <v>7821734</v>
      </c>
      <c r="R149">
        <v>7818408</v>
      </c>
      <c r="S149">
        <v>23540398</v>
      </c>
      <c r="T149">
        <v>9369124</v>
      </c>
      <c r="U149">
        <v>9365517</v>
      </c>
      <c r="V149">
        <v>28012878</v>
      </c>
      <c r="W149">
        <v>0</v>
      </c>
    </row>
    <row r="150" spans="2:23" x14ac:dyDescent="0.25">
      <c r="B150">
        <v>2026</v>
      </c>
      <c r="C150" t="str">
        <f t="shared" si="12"/>
        <v>LPG</v>
      </c>
      <c r="D150">
        <v>3</v>
      </c>
      <c r="E150">
        <v>17727060</v>
      </c>
      <c r="F150">
        <v>0</v>
      </c>
      <c r="G150">
        <v>25964348</v>
      </c>
      <c r="H150">
        <v>1632571</v>
      </c>
      <c r="I150">
        <v>9317003</v>
      </c>
      <c r="J150">
        <v>18475438</v>
      </c>
      <c r="K150">
        <v>14148673</v>
      </c>
      <c r="L150">
        <v>13571259</v>
      </c>
      <c r="M150">
        <v>175563</v>
      </c>
      <c r="N150">
        <v>175998</v>
      </c>
      <c r="O150">
        <v>526453</v>
      </c>
      <c r="P150">
        <v>4292275</v>
      </c>
      <c r="Q150">
        <v>1652825</v>
      </c>
      <c r="R150">
        <v>1700405</v>
      </c>
      <c r="S150">
        <v>5104614</v>
      </c>
      <c r="T150">
        <v>1968138</v>
      </c>
      <c r="U150">
        <v>2006373</v>
      </c>
      <c r="V150">
        <v>6036316</v>
      </c>
      <c r="W150">
        <v>0</v>
      </c>
    </row>
    <row r="151" spans="2:23" x14ac:dyDescent="0.25">
      <c r="B151">
        <v>2026</v>
      </c>
      <c r="C151" t="str">
        <f t="shared" si="12"/>
        <v>CNG</v>
      </c>
      <c r="D151">
        <v>4</v>
      </c>
      <c r="E151">
        <v>52000028</v>
      </c>
      <c r="F151">
        <v>1012752</v>
      </c>
      <c r="G151">
        <v>746365</v>
      </c>
      <c r="H151">
        <v>10048127</v>
      </c>
      <c r="I151">
        <v>14755153</v>
      </c>
      <c r="J151">
        <v>207564</v>
      </c>
      <c r="K151">
        <v>18536166</v>
      </c>
      <c r="L151">
        <v>50210716</v>
      </c>
      <c r="M151">
        <v>2031120</v>
      </c>
      <c r="N151">
        <v>2031120</v>
      </c>
      <c r="O151">
        <v>6093360</v>
      </c>
      <c r="P151">
        <v>943427520</v>
      </c>
      <c r="Q151">
        <v>118267648</v>
      </c>
      <c r="R151">
        <v>121093824</v>
      </c>
      <c r="S151">
        <v>365301664</v>
      </c>
      <c r="T151">
        <v>139974528</v>
      </c>
      <c r="U151">
        <v>143167872</v>
      </c>
      <c r="V151">
        <v>426017184</v>
      </c>
      <c r="W151">
        <v>0</v>
      </c>
    </row>
    <row r="152" spans="2:23" x14ac:dyDescent="0.25">
      <c r="B152">
        <v>2026</v>
      </c>
      <c r="C152" t="str">
        <f t="shared" si="12"/>
        <v>Flex</v>
      </c>
      <c r="D152">
        <v>5</v>
      </c>
      <c r="E152">
        <v>9101523968</v>
      </c>
      <c r="F152">
        <v>509177344</v>
      </c>
      <c r="G152">
        <v>2341675008</v>
      </c>
      <c r="H152">
        <v>1279287424</v>
      </c>
      <c r="I152">
        <v>450859808</v>
      </c>
      <c r="J152">
        <v>143913072</v>
      </c>
      <c r="K152">
        <v>118561080</v>
      </c>
      <c r="L152">
        <v>0</v>
      </c>
      <c r="M152">
        <v>0</v>
      </c>
      <c r="N152">
        <v>0</v>
      </c>
      <c r="O152">
        <v>0</v>
      </c>
      <c r="P152">
        <v>0</v>
      </c>
      <c r="Q152">
        <v>0</v>
      </c>
      <c r="R152">
        <v>0</v>
      </c>
      <c r="S152">
        <v>0</v>
      </c>
      <c r="T152">
        <v>0</v>
      </c>
      <c r="U152">
        <v>0</v>
      </c>
      <c r="V152">
        <v>0</v>
      </c>
      <c r="W152">
        <v>0</v>
      </c>
    </row>
    <row r="153" spans="2:23" x14ac:dyDescent="0.25">
      <c r="B153">
        <v>2026</v>
      </c>
      <c r="C153" t="str">
        <f t="shared" si="12"/>
        <v>BEV</v>
      </c>
      <c r="D153">
        <v>6</v>
      </c>
      <c r="E153">
        <v>0</v>
      </c>
      <c r="F153">
        <v>0</v>
      </c>
      <c r="G153">
        <v>0</v>
      </c>
      <c r="H153">
        <v>583796</v>
      </c>
      <c r="I153">
        <v>2225722</v>
      </c>
      <c r="J153">
        <v>512240</v>
      </c>
      <c r="K153">
        <v>4658985</v>
      </c>
      <c r="L153">
        <v>0</v>
      </c>
      <c r="M153">
        <v>68999</v>
      </c>
      <c r="N153">
        <v>68999</v>
      </c>
      <c r="O153">
        <v>206996</v>
      </c>
      <c r="P153">
        <v>180097</v>
      </c>
      <c r="Q153">
        <v>1205735</v>
      </c>
      <c r="R153">
        <v>1205025</v>
      </c>
      <c r="S153">
        <v>3615038</v>
      </c>
      <c r="T153">
        <v>0</v>
      </c>
      <c r="U153">
        <v>0</v>
      </c>
      <c r="V153">
        <v>0</v>
      </c>
      <c r="W153">
        <v>0</v>
      </c>
    </row>
    <row r="154" spans="2:23" x14ac:dyDescent="0.25">
      <c r="B154">
        <v>2026</v>
      </c>
      <c r="C154" t="str">
        <f t="shared" si="12"/>
        <v>PHEV diesel</v>
      </c>
      <c r="D154">
        <v>7</v>
      </c>
      <c r="E154">
        <v>25911128</v>
      </c>
      <c r="F154">
        <v>613188</v>
      </c>
      <c r="G154">
        <v>22286924</v>
      </c>
      <c r="H154">
        <v>1811192</v>
      </c>
      <c r="I154">
        <v>3636179</v>
      </c>
      <c r="J154">
        <v>5596070</v>
      </c>
      <c r="K154">
        <v>4404855</v>
      </c>
      <c r="L154">
        <v>961119</v>
      </c>
      <c r="M154">
        <v>0</v>
      </c>
      <c r="N154">
        <v>0</v>
      </c>
      <c r="O154">
        <v>0</v>
      </c>
      <c r="P154">
        <v>2638743</v>
      </c>
      <c r="Q154">
        <v>0</v>
      </c>
      <c r="R154">
        <v>0</v>
      </c>
      <c r="S154">
        <v>0</v>
      </c>
      <c r="T154">
        <v>0</v>
      </c>
      <c r="U154">
        <v>0</v>
      </c>
      <c r="V154">
        <v>0</v>
      </c>
      <c r="W154">
        <v>0</v>
      </c>
    </row>
    <row r="155" spans="2:23" x14ac:dyDescent="0.25">
      <c r="B155">
        <v>2026</v>
      </c>
      <c r="C155" t="str">
        <f t="shared" si="12"/>
        <v>PHEV gasoline</v>
      </c>
      <c r="D155">
        <v>8</v>
      </c>
      <c r="E155">
        <v>27193148</v>
      </c>
      <c r="F155">
        <v>649035</v>
      </c>
      <c r="G155">
        <v>22594120</v>
      </c>
      <c r="H155">
        <v>1460190</v>
      </c>
      <c r="I155">
        <v>3378645</v>
      </c>
      <c r="J155">
        <v>5177532</v>
      </c>
      <c r="K155">
        <v>4165418</v>
      </c>
      <c r="L155">
        <v>1828947</v>
      </c>
      <c r="M155">
        <v>0</v>
      </c>
      <c r="N155">
        <v>0</v>
      </c>
      <c r="O155">
        <v>0</v>
      </c>
      <c r="P155">
        <v>5919025</v>
      </c>
      <c r="Q155">
        <v>0</v>
      </c>
      <c r="R155">
        <v>0</v>
      </c>
      <c r="S155">
        <v>0</v>
      </c>
      <c r="T155">
        <v>0</v>
      </c>
      <c r="U155">
        <v>0</v>
      </c>
      <c r="V155">
        <v>0</v>
      </c>
      <c r="W155">
        <v>0</v>
      </c>
    </row>
    <row r="156" spans="2:23" x14ac:dyDescent="0.25">
      <c r="B156">
        <v>2026</v>
      </c>
      <c r="C156" t="str">
        <f t="shared" si="12"/>
        <v>Fuel cell</v>
      </c>
      <c r="D156">
        <v>9</v>
      </c>
      <c r="E156">
        <v>0</v>
      </c>
      <c r="F156">
        <v>0</v>
      </c>
      <c r="G156">
        <v>0</v>
      </c>
      <c r="H156">
        <v>5727</v>
      </c>
      <c r="I156">
        <v>6115572</v>
      </c>
      <c r="J156">
        <v>9414026</v>
      </c>
      <c r="K156">
        <v>7478909</v>
      </c>
      <c r="L156">
        <v>1147191</v>
      </c>
      <c r="M156">
        <v>148580</v>
      </c>
      <c r="N156">
        <v>148580</v>
      </c>
      <c r="O156">
        <v>445742</v>
      </c>
      <c r="P156">
        <v>3104946</v>
      </c>
      <c r="Q156">
        <v>1343198</v>
      </c>
      <c r="R156">
        <v>1342467</v>
      </c>
      <c r="S156">
        <v>4042018</v>
      </c>
      <c r="T156">
        <v>1609074</v>
      </c>
      <c r="U156">
        <v>1608155</v>
      </c>
      <c r="V156">
        <v>4810344</v>
      </c>
      <c r="W156">
        <v>0</v>
      </c>
    </row>
    <row r="157" spans="2:23" x14ac:dyDescent="0.25">
      <c r="B157">
        <v>2027</v>
      </c>
      <c r="C157" t="str">
        <f t="shared" si="12"/>
        <v>Diesel</v>
      </c>
      <c r="D157">
        <v>1</v>
      </c>
      <c r="E157">
        <v>35218358272</v>
      </c>
      <c r="F157">
        <v>82186280</v>
      </c>
      <c r="G157">
        <v>50031370240</v>
      </c>
      <c r="H157">
        <v>2875069696</v>
      </c>
      <c r="I157">
        <v>8699660288</v>
      </c>
      <c r="J157">
        <v>16750204928</v>
      </c>
      <c r="K157">
        <v>15242436608</v>
      </c>
      <c r="L157">
        <v>12355558400</v>
      </c>
      <c r="M157">
        <v>1514392064</v>
      </c>
      <c r="N157">
        <v>1514391296</v>
      </c>
      <c r="O157">
        <v>4543184896</v>
      </c>
      <c r="P157">
        <v>29201518592</v>
      </c>
      <c r="Q157">
        <v>12810916864</v>
      </c>
      <c r="R157">
        <v>12807219200</v>
      </c>
      <c r="S157">
        <v>38562131968</v>
      </c>
      <c r="T157">
        <v>15346241536</v>
      </c>
      <c r="U157">
        <v>15341235200</v>
      </c>
      <c r="V157">
        <v>45888708608</v>
      </c>
      <c r="W157">
        <v>10792452</v>
      </c>
    </row>
    <row r="158" spans="2:23" x14ac:dyDescent="0.25">
      <c r="B158">
        <v>2027</v>
      </c>
      <c r="C158" t="str">
        <f t="shared" si="12"/>
        <v>Gasoline</v>
      </c>
      <c r="D158">
        <v>2</v>
      </c>
      <c r="E158">
        <v>56105639936</v>
      </c>
      <c r="F158">
        <v>2218458624</v>
      </c>
      <c r="G158">
        <v>18543992832</v>
      </c>
      <c r="H158">
        <v>3638861568</v>
      </c>
      <c r="I158">
        <v>7700297728</v>
      </c>
      <c r="J158">
        <v>6326215680</v>
      </c>
      <c r="K158">
        <v>5295268864</v>
      </c>
      <c r="L158">
        <v>76249504</v>
      </c>
      <c r="M158">
        <v>1029916</v>
      </c>
      <c r="N158">
        <v>1029915</v>
      </c>
      <c r="O158">
        <v>3089754</v>
      </c>
      <c r="P158">
        <v>23670502</v>
      </c>
      <c r="Q158">
        <v>9309720</v>
      </c>
      <c r="R158">
        <v>9305401</v>
      </c>
      <c r="S158">
        <v>28018090</v>
      </c>
      <c r="T158">
        <v>11152500</v>
      </c>
      <c r="U158">
        <v>11146863</v>
      </c>
      <c r="V158">
        <v>33344652</v>
      </c>
      <c r="W158">
        <v>0</v>
      </c>
    </row>
    <row r="159" spans="2:23" x14ac:dyDescent="0.25">
      <c r="B159">
        <v>2027</v>
      </c>
      <c r="C159" t="str">
        <f t="shared" si="12"/>
        <v>LPG</v>
      </c>
      <c r="D159">
        <v>3</v>
      </c>
      <c r="E159">
        <v>23666626</v>
      </c>
      <c r="F159">
        <v>0</v>
      </c>
      <c r="G159">
        <v>31499756</v>
      </c>
      <c r="H159">
        <v>1989102</v>
      </c>
      <c r="I159">
        <v>10128911</v>
      </c>
      <c r="J159">
        <v>18971838</v>
      </c>
      <c r="K159">
        <v>14940040</v>
      </c>
      <c r="L159">
        <v>12271923</v>
      </c>
      <c r="M159">
        <v>200459</v>
      </c>
      <c r="N159">
        <v>200780</v>
      </c>
      <c r="O159">
        <v>598326</v>
      </c>
      <c r="P159">
        <v>4880235</v>
      </c>
      <c r="Q159">
        <v>1887409</v>
      </c>
      <c r="R159">
        <v>1942211</v>
      </c>
      <c r="S159">
        <v>5811758</v>
      </c>
      <c r="T159">
        <v>2247732</v>
      </c>
      <c r="U159">
        <v>2288848</v>
      </c>
      <c r="V159">
        <v>6863636</v>
      </c>
      <c r="W159">
        <v>0</v>
      </c>
    </row>
    <row r="160" spans="2:23" x14ac:dyDescent="0.25">
      <c r="B160">
        <v>2027</v>
      </c>
      <c r="C160" t="str">
        <f t="shared" ref="C160:C223" si="13">C151</f>
        <v>CNG</v>
      </c>
      <c r="D160">
        <v>4</v>
      </c>
      <c r="E160">
        <v>45032108</v>
      </c>
      <c r="F160">
        <v>746570</v>
      </c>
      <c r="G160">
        <v>687895</v>
      </c>
      <c r="H160">
        <v>9240176</v>
      </c>
      <c r="I160">
        <v>13082103</v>
      </c>
      <c r="J160">
        <v>184851</v>
      </c>
      <c r="K160">
        <v>18523608</v>
      </c>
      <c r="L160">
        <v>49429860</v>
      </c>
      <c r="M160">
        <v>1776710</v>
      </c>
      <c r="N160">
        <v>1776710</v>
      </c>
      <c r="O160">
        <v>5330130</v>
      </c>
      <c r="P160">
        <v>916528832</v>
      </c>
      <c r="Q160">
        <v>122376600</v>
      </c>
      <c r="R160">
        <v>125976072</v>
      </c>
      <c r="S160">
        <v>379665216</v>
      </c>
      <c r="T160">
        <v>143457072</v>
      </c>
      <c r="U160">
        <v>148400512</v>
      </c>
      <c r="V160">
        <v>438002464</v>
      </c>
      <c r="W160">
        <v>0</v>
      </c>
    </row>
    <row r="161" spans="2:23" x14ac:dyDescent="0.25">
      <c r="B161">
        <v>2027</v>
      </c>
      <c r="C161" t="str">
        <f t="shared" si="13"/>
        <v>Flex</v>
      </c>
      <c r="D161">
        <v>5</v>
      </c>
      <c r="E161">
        <v>8608877568</v>
      </c>
      <c r="F161">
        <v>441890752</v>
      </c>
      <c r="G161">
        <v>2429999872</v>
      </c>
      <c r="H161">
        <v>1200259712</v>
      </c>
      <c r="I161">
        <v>448134112</v>
      </c>
      <c r="J161">
        <v>182653008</v>
      </c>
      <c r="K161">
        <v>150347776</v>
      </c>
      <c r="L161">
        <v>0</v>
      </c>
      <c r="M161">
        <v>0</v>
      </c>
      <c r="N161">
        <v>0</v>
      </c>
      <c r="O161">
        <v>0</v>
      </c>
      <c r="P161">
        <v>0</v>
      </c>
      <c r="Q161">
        <v>0</v>
      </c>
      <c r="R161">
        <v>0</v>
      </c>
      <c r="S161">
        <v>0</v>
      </c>
      <c r="T161">
        <v>0</v>
      </c>
      <c r="U161">
        <v>0</v>
      </c>
      <c r="V161">
        <v>0</v>
      </c>
      <c r="W161">
        <v>0</v>
      </c>
    </row>
    <row r="162" spans="2:23" x14ac:dyDescent="0.25">
      <c r="B162">
        <v>2027</v>
      </c>
      <c r="C162" t="str">
        <f t="shared" si="13"/>
        <v>BEV</v>
      </c>
      <c r="D162">
        <v>6</v>
      </c>
      <c r="E162">
        <v>0</v>
      </c>
      <c r="F162">
        <v>0</v>
      </c>
      <c r="G162">
        <v>0</v>
      </c>
      <c r="H162">
        <v>556476</v>
      </c>
      <c r="I162">
        <v>2293338</v>
      </c>
      <c r="J162">
        <v>469996</v>
      </c>
      <c r="K162">
        <v>4927678</v>
      </c>
      <c r="L162">
        <v>0</v>
      </c>
      <c r="M162">
        <v>76618</v>
      </c>
      <c r="N162">
        <v>76617</v>
      </c>
      <c r="O162">
        <v>229852</v>
      </c>
      <c r="P162">
        <v>194981</v>
      </c>
      <c r="Q162">
        <v>1267404</v>
      </c>
      <c r="R162">
        <v>1266426</v>
      </c>
      <c r="S162">
        <v>3799236</v>
      </c>
      <c r="T162">
        <v>0</v>
      </c>
      <c r="U162">
        <v>0</v>
      </c>
      <c r="V162">
        <v>0</v>
      </c>
      <c r="W162">
        <v>0</v>
      </c>
    </row>
    <row r="163" spans="2:23" x14ac:dyDescent="0.25">
      <c r="B163">
        <v>2027</v>
      </c>
      <c r="C163" t="str">
        <f t="shared" si="13"/>
        <v>PHEV diesel</v>
      </c>
      <c r="D163">
        <v>7</v>
      </c>
      <c r="E163">
        <v>34101424</v>
      </c>
      <c r="F163">
        <v>804643</v>
      </c>
      <c r="G163">
        <v>28065144</v>
      </c>
      <c r="H163">
        <v>2276590</v>
      </c>
      <c r="I163">
        <v>4745556</v>
      </c>
      <c r="J163">
        <v>7303424</v>
      </c>
      <c r="K163">
        <v>5745288</v>
      </c>
      <c r="L163">
        <v>1276376</v>
      </c>
      <c r="M163">
        <v>0</v>
      </c>
      <c r="N163">
        <v>0</v>
      </c>
      <c r="O163">
        <v>0</v>
      </c>
      <c r="P163">
        <v>3502284</v>
      </c>
      <c r="Q163">
        <v>0</v>
      </c>
      <c r="R163">
        <v>0</v>
      </c>
      <c r="S163">
        <v>0</v>
      </c>
      <c r="T163">
        <v>0</v>
      </c>
      <c r="U163">
        <v>0</v>
      </c>
      <c r="V163">
        <v>0</v>
      </c>
      <c r="W163">
        <v>0</v>
      </c>
    </row>
    <row r="164" spans="2:23" x14ac:dyDescent="0.25">
      <c r="B164">
        <v>2027</v>
      </c>
      <c r="C164" t="str">
        <f t="shared" si="13"/>
        <v>PHEV gasoline</v>
      </c>
      <c r="D164">
        <v>8</v>
      </c>
      <c r="E164">
        <v>35958364</v>
      </c>
      <c r="F164">
        <v>858212</v>
      </c>
      <c r="G164">
        <v>28433462</v>
      </c>
      <c r="H164">
        <v>1833676</v>
      </c>
      <c r="I164">
        <v>4399770</v>
      </c>
      <c r="J164">
        <v>6742428</v>
      </c>
      <c r="K164">
        <v>5427875</v>
      </c>
      <c r="L164">
        <v>2416074</v>
      </c>
      <c r="M164">
        <v>0</v>
      </c>
      <c r="N164">
        <v>0</v>
      </c>
      <c r="O164">
        <v>0</v>
      </c>
      <c r="P164">
        <v>7840118</v>
      </c>
      <c r="Q164">
        <v>0</v>
      </c>
      <c r="R164">
        <v>0</v>
      </c>
      <c r="S164">
        <v>0</v>
      </c>
      <c r="T164">
        <v>0</v>
      </c>
      <c r="U164">
        <v>0</v>
      </c>
      <c r="V164">
        <v>0</v>
      </c>
      <c r="W164">
        <v>0</v>
      </c>
    </row>
    <row r="165" spans="2:23" x14ac:dyDescent="0.25">
      <c r="B165">
        <v>2027</v>
      </c>
      <c r="C165" t="str">
        <f t="shared" si="13"/>
        <v>Fuel cell</v>
      </c>
      <c r="D165">
        <v>9</v>
      </c>
      <c r="E165">
        <v>0</v>
      </c>
      <c r="F165">
        <v>0</v>
      </c>
      <c r="G165">
        <v>0</v>
      </c>
      <c r="H165">
        <v>7670</v>
      </c>
      <c r="I165">
        <v>8026122</v>
      </c>
      <c r="J165">
        <v>12354930</v>
      </c>
      <c r="K165">
        <v>9815467</v>
      </c>
      <c r="L165">
        <v>1530082</v>
      </c>
      <c r="M165">
        <v>198124</v>
      </c>
      <c r="N165">
        <v>198124</v>
      </c>
      <c r="O165">
        <v>594376</v>
      </c>
      <c r="P165">
        <v>4142398</v>
      </c>
      <c r="Q165">
        <v>1791371</v>
      </c>
      <c r="R165">
        <v>1790343</v>
      </c>
      <c r="S165">
        <v>5390680</v>
      </c>
      <c r="T165">
        <v>2146210</v>
      </c>
      <c r="U165">
        <v>2144688</v>
      </c>
      <c r="V165">
        <v>6416227</v>
      </c>
      <c r="W165">
        <v>0</v>
      </c>
    </row>
    <row r="166" spans="2:23" x14ac:dyDescent="0.25">
      <c r="B166">
        <v>2028</v>
      </c>
      <c r="C166" t="str">
        <f t="shared" si="13"/>
        <v>Diesel</v>
      </c>
      <c r="D166">
        <v>1</v>
      </c>
      <c r="E166">
        <v>35697823744</v>
      </c>
      <c r="F166">
        <v>83305168</v>
      </c>
      <c r="G166">
        <v>50032353280</v>
      </c>
      <c r="H166">
        <v>2995851008</v>
      </c>
      <c r="I166">
        <v>9071389696</v>
      </c>
      <c r="J166">
        <v>16962542592</v>
      </c>
      <c r="K166">
        <v>15236146176</v>
      </c>
      <c r="L166">
        <v>12311238656</v>
      </c>
      <c r="M166">
        <v>1515388032</v>
      </c>
      <c r="N166">
        <v>1515387520</v>
      </c>
      <c r="O166">
        <v>4546179072</v>
      </c>
      <c r="P166">
        <v>29557157888</v>
      </c>
      <c r="Q166">
        <v>12917560320</v>
      </c>
      <c r="R166">
        <v>12912428032</v>
      </c>
      <c r="S166">
        <v>38881587200</v>
      </c>
      <c r="T166">
        <v>15474165760</v>
      </c>
      <c r="U166">
        <v>15468205056</v>
      </c>
      <c r="V166">
        <v>46270271488</v>
      </c>
      <c r="W166">
        <v>11176272</v>
      </c>
    </row>
    <row r="167" spans="2:23" x14ac:dyDescent="0.25">
      <c r="B167">
        <v>2028</v>
      </c>
      <c r="C167" t="str">
        <f t="shared" si="13"/>
        <v>Gasoline</v>
      </c>
      <c r="D167">
        <v>2</v>
      </c>
      <c r="E167">
        <v>57230499840</v>
      </c>
      <c r="F167">
        <v>2262936832</v>
      </c>
      <c r="G167">
        <v>19642368000</v>
      </c>
      <c r="H167">
        <v>3520377088</v>
      </c>
      <c r="I167">
        <v>7522848256</v>
      </c>
      <c r="J167">
        <v>6524575744</v>
      </c>
      <c r="K167">
        <v>5433614848</v>
      </c>
      <c r="L167">
        <v>68436848</v>
      </c>
      <c r="M167">
        <v>1190646</v>
      </c>
      <c r="N167">
        <v>1190646</v>
      </c>
      <c r="O167">
        <v>3571953</v>
      </c>
      <c r="P167">
        <v>26625116</v>
      </c>
      <c r="Q167">
        <v>10764910</v>
      </c>
      <c r="R167">
        <v>10758792</v>
      </c>
      <c r="S167">
        <v>32397128</v>
      </c>
      <c r="T167">
        <v>12895687</v>
      </c>
      <c r="U167">
        <v>12888828</v>
      </c>
      <c r="V167">
        <v>38556496</v>
      </c>
      <c r="W167">
        <v>0</v>
      </c>
    </row>
    <row r="168" spans="2:23" x14ac:dyDescent="0.25">
      <c r="B168">
        <v>2028</v>
      </c>
      <c r="C168" t="str">
        <f t="shared" si="13"/>
        <v>LPG</v>
      </c>
      <c r="D168">
        <v>3</v>
      </c>
      <c r="E168">
        <v>29348560</v>
      </c>
      <c r="F168">
        <v>0</v>
      </c>
      <c r="G168">
        <v>36746100</v>
      </c>
      <c r="H168">
        <v>2327904</v>
      </c>
      <c r="I168">
        <v>10951470</v>
      </c>
      <c r="J168">
        <v>19566922</v>
      </c>
      <c r="K168">
        <v>15786121</v>
      </c>
      <c r="L168">
        <v>11112353</v>
      </c>
      <c r="M168">
        <v>221704</v>
      </c>
      <c r="N168">
        <v>221860</v>
      </c>
      <c r="O168">
        <v>658874</v>
      </c>
      <c r="P168">
        <v>5381654</v>
      </c>
      <c r="Q168">
        <v>2087734</v>
      </c>
      <c r="R168">
        <v>2148308</v>
      </c>
      <c r="S168">
        <v>6410414</v>
      </c>
      <c r="T168">
        <v>2485907</v>
      </c>
      <c r="U168">
        <v>2529646</v>
      </c>
      <c r="V168">
        <v>7562440</v>
      </c>
      <c r="W168">
        <v>0</v>
      </c>
    </row>
    <row r="169" spans="2:23" x14ac:dyDescent="0.25">
      <c r="B169">
        <v>2028</v>
      </c>
      <c r="C169" t="str">
        <f t="shared" si="13"/>
        <v>CNG</v>
      </c>
      <c r="D169">
        <v>4</v>
      </c>
      <c r="E169">
        <v>40981356</v>
      </c>
      <c r="F169">
        <v>691940</v>
      </c>
      <c r="G169">
        <v>633703</v>
      </c>
      <c r="H169">
        <v>8492670</v>
      </c>
      <c r="I169">
        <v>11519440</v>
      </c>
      <c r="J169">
        <v>172211</v>
      </c>
      <c r="K169">
        <v>18440364</v>
      </c>
      <c r="L169">
        <v>48034064</v>
      </c>
      <c r="M169">
        <v>1529238</v>
      </c>
      <c r="N169">
        <v>1529238</v>
      </c>
      <c r="O169">
        <v>4587716</v>
      </c>
      <c r="P169">
        <v>889101568</v>
      </c>
      <c r="Q169">
        <v>124622688</v>
      </c>
      <c r="R169">
        <v>129660976</v>
      </c>
      <c r="S169">
        <v>388106336</v>
      </c>
      <c r="T169">
        <v>145509408</v>
      </c>
      <c r="U169">
        <v>151412512</v>
      </c>
      <c r="V169">
        <v>445248576</v>
      </c>
      <c r="W169">
        <v>0</v>
      </c>
    </row>
    <row r="170" spans="2:23" x14ac:dyDescent="0.25">
      <c r="B170">
        <v>2028</v>
      </c>
      <c r="C170" t="str">
        <f t="shared" si="13"/>
        <v>Flex</v>
      </c>
      <c r="D170">
        <v>5</v>
      </c>
      <c r="E170">
        <v>8373843968</v>
      </c>
      <c r="F170">
        <v>423548800</v>
      </c>
      <c r="G170">
        <v>2513751808</v>
      </c>
      <c r="H170">
        <v>1127987712</v>
      </c>
      <c r="I170">
        <v>448234944</v>
      </c>
      <c r="J170">
        <v>222591200</v>
      </c>
      <c r="K170">
        <v>183410752</v>
      </c>
      <c r="L170">
        <v>0</v>
      </c>
      <c r="M170">
        <v>0</v>
      </c>
      <c r="N170">
        <v>0</v>
      </c>
      <c r="O170">
        <v>0</v>
      </c>
      <c r="P170">
        <v>0</v>
      </c>
      <c r="Q170">
        <v>0</v>
      </c>
      <c r="R170">
        <v>0</v>
      </c>
      <c r="S170">
        <v>0</v>
      </c>
      <c r="T170">
        <v>0</v>
      </c>
      <c r="U170">
        <v>0</v>
      </c>
      <c r="V170">
        <v>0</v>
      </c>
      <c r="W170">
        <v>0</v>
      </c>
    </row>
    <row r="171" spans="2:23" x14ac:dyDescent="0.25">
      <c r="B171">
        <v>2028</v>
      </c>
      <c r="C171" t="str">
        <f t="shared" si="13"/>
        <v>BEV</v>
      </c>
      <c r="D171">
        <v>6</v>
      </c>
      <c r="E171">
        <v>0</v>
      </c>
      <c r="F171">
        <v>0</v>
      </c>
      <c r="G171">
        <v>0</v>
      </c>
      <c r="H171">
        <v>536220</v>
      </c>
      <c r="I171">
        <v>2328809</v>
      </c>
      <c r="J171">
        <v>430217</v>
      </c>
      <c r="K171">
        <v>5107670</v>
      </c>
      <c r="L171">
        <v>0</v>
      </c>
      <c r="M171">
        <v>83075</v>
      </c>
      <c r="N171">
        <v>83074</v>
      </c>
      <c r="O171">
        <v>249224</v>
      </c>
      <c r="P171">
        <v>206704</v>
      </c>
      <c r="Q171">
        <v>1310505</v>
      </c>
      <c r="R171">
        <v>1309195</v>
      </c>
      <c r="S171">
        <v>3927692</v>
      </c>
      <c r="T171">
        <v>0</v>
      </c>
      <c r="U171">
        <v>0</v>
      </c>
      <c r="V171">
        <v>0</v>
      </c>
      <c r="W171">
        <v>0</v>
      </c>
    </row>
    <row r="172" spans="2:23" x14ac:dyDescent="0.25">
      <c r="B172">
        <v>2028</v>
      </c>
      <c r="C172" t="str">
        <f t="shared" si="13"/>
        <v>PHEV diesel</v>
      </c>
      <c r="D172">
        <v>7</v>
      </c>
      <c r="E172">
        <v>41560020</v>
      </c>
      <c r="F172">
        <v>977578</v>
      </c>
      <c r="G172">
        <v>33818896</v>
      </c>
      <c r="H172">
        <v>2736338</v>
      </c>
      <c r="I172">
        <v>5821898</v>
      </c>
      <c r="J172">
        <v>8959844</v>
      </c>
      <c r="K172">
        <v>7039689</v>
      </c>
      <c r="L172">
        <v>1594589</v>
      </c>
      <c r="M172">
        <v>0</v>
      </c>
      <c r="N172">
        <v>0</v>
      </c>
      <c r="O172">
        <v>0</v>
      </c>
      <c r="P172">
        <v>4373214</v>
      </c>
      <c r="Q172">
        <v>0</v>
      </c>
      <c r="R172">
        <v>0</v>
      </c>
      <c r="S172">
        <v>0</v>
      </c>
      <c r="T172">
        <v>0</v>
      </c>
      <c r="U172">
        <v>0</v>
      </c>
      <c r="V172">
        <v>0</v>
      </c>
      <c r="W172">
        <v>0</v>
      </c>
    </row>
    <row r="173" spans="2:23" x14ac:dyDescent="0.25">
      <c r="B173">
        <v>2028</v>
      </c>
      <c r="C173" t="str">
        <f t="shared" si="13"/>
        <v>PHEV gasoline</v>
      </c>
      <c r="D173">
        <v>8</v>
      </c>
      <c r="E173">
        <v>43808308</v>
      </c>
      <c r="F173">
        <v>1045360</v>
      </c>
      <c r="G173">
        <v>34119856</v>
      </c>
      <c r="H173">
        <v>2192232</v>
      </c>
      <c r="I173">
        <v>5367509</v>
      </c>
      <c r="J173">
        <v>8225500</v>
      </c>
      <c r="K173">
        <v>6621911</v>
      </c>
      <c r="L173">
        <v>2992422</v>
      </c>
      <c r="M173">
        <v>0</v>
      </c>
      <c r="N173">
        <v>0</v>
      </c>
      <c r="O173">
        <v>0</v>
      </c>
      <c r="P173">
        <v>9741533</v>
      </c>
      <c r="Q173">
        <v>0</v>
      </c>
      <c r="R173">
        <v>0</v>
      </c>
      <c r="S173">
        <v>0</v>
      </c>
      <c r="T173">
        <v>0</v>
      </c>
      <c r="U173">
        <v>0</v>
      </c>
      <c r="V173">
        <v>0</v>
      </c>
      <c r="W173">
        <v>0</v>
      </c>
    </row>
    <row r="174" spans="2:23" x14ac:dyDescent="0.25">
      <c r="B174">
        <v>2028</v>
      </c>
      <c r="C174" t="str">
        <f t="shared" si="13"/>
        <v>Fuel cell</v>
      </c>
      <c r="D174">
        <v>9</v>
      </c>
      <c r="E174">
        <v>0</v>
      </c>
      <c r="F174">
        <v>0</v>
      </c>
      <c r="G174">
        <v>0</v>
      </c>
      <c r="H174">
        <v>9562</v>
      </c>
      <c r="I174">
        <v>9877571</v>
      </c>
      <c r="J174">
        <v>15204822</v>
      </c>
      <c r="K174">
        <v>12079445</v>
      </c>
      <c r="L174">
        <v>1915328</v>
      </c>
      <c r="M174">
        <v>247954</v>
      </c>
      <c r="N174">
        <v>247954</v>
      </c>
      <c r="O174">
        <v>743868</v>
      </c>
      <c r="P174">
        <v>5186714</v>
      </c>
      <c r="Q174">
        <v>2242478</v>
      </c>
      <c r="R174">
        <v>2240906</v>
      </c>
      <c r="S174">
        <v>6748186</v>
      </c>
      <c r="T174">
        <v>2686594</v>
      </c>
      <c r="U174">
        <v>2684699</v>
      </c>
      <c r="V174">
        <v>8031894</v>
      </c>
      <c r="W174">
        <v>0</v>
      </c>
    </row>
    <row r="175" spans="2:23" x14ac:dyDescent="0.25">
      <c r="B175">
        <v>2029</v>
      </c>
      <c r="C175" t="str">
        <f t="shared" si="13"/>
        <v>Diesel</v>
      </c>
      <c r="D175">
        <v>1</v>
      </c>
      <c r="E175">
        <v>36015734784</v>
      </c>
      <c r="F175">
        <v>84047048</v>
      </c>
      <c r="G175">
        <v>50105659392</v>
      </c>
      <c r="H175">
        <v>3115232000</v>
      </c>
      <c r="I175">
        <v>9400853504</v>
      </c>
      <c r="J175">
        <v>17157475328</v>
      </c>
      <c r="K175">
        <v>15219946496</v>
      </c>
      <c r="L175">
        <v>12245694464</v>
      </c>
      <c r="M175">
        <v>1512444544</v>
      </c>
      <c r="N175">
        <v>1512444800</v>
      </c>
      <c r="O175">
        <v>4537357824</v>
      </c>
      <c r="P175">
        <v>29808314368</v>
      </c>
      <c r="Q175">
        <v>12982994944</v>
      </c>
      <c r="R175">
        <v>12977354752</v>
      </c>
      <c r="S175">
        <v>39078068224</v>
      </c>
      <c r="T175">
        <v>15552738304</v>
      </c>
      <c r="U175">
        <v>15545783296</v>
      </c>
      <c r="V175">
        <v>46505160704</v>
      </c>
      <c r="W175">
        <v>11474709</v>
      </c>
    </row>
    <row r="176" spans="2:23" x14ac:dyDescent="0.25">
      <c r="B176">
        <v>2029</v>
      </c>
      <c r="C176" t="str">
        <f t="shared" si="13"/>
        <v>Gasoline</v>
      </c>
      <c r="D176">
        <v>2</v>
      </c>
      <c r="E176">
        <v>58271313920</v>
      </c>
      <c r="F176">
        <v>2304091136</v>
      </c>
      <c r="G176">
        <v>20690219008</v>
      </c>
      <c r="H176">
        <v>3414508800</v>
      </c>
      <c r="I176">
        <v>7362054144</v>
      </c>
      <c r="J176">
        <v>6705456128</v>
      </c>
      <c r="K176">
        <v>5567541248</v>
      </c>
      <c r="L176">
        <v>61370624</v>
      </c>
      <c r="M176">
        <v>1343794</v>
      </c>
      <c r="N176">
        <v>1343794</v>
      </c>
      <c r="O176">
        <v>4031404</v>
      </c>
      <c r="P176">
        <v>29511504</v>
      </c>
      <c r="Q176">
        <v>12151643</v>
      </c>
      <c r="R176">
        <v>12144708</v>
      </c>
      <c r="S176">
        <v>36571020</v>
      </c>
      <c r="T176">
        <v>14556997</v>
      </c>
      <c r="U176">
        <v>14548694</v>
      </c>
      <c r="V176">
        <v>43524272</v>
      </c>
      <c r="W176">
        <v>0</v>
      </c>
    </row>
    <row r="177" spans="2:23" x14ac:dyDescent="0.25">
      <c r="B177">
        <v>2029</v>
      </c>
      <c r="C177" t="str">
        <f t="shared" si="13"/>
        <v>LPG</v>
      </c>
      <c r="D177">
        <v>3</v>
      </c>
      <c r="E177">
        <v>34954948</v>
      </c>
      <c r="F177">
        <v>0</v>
      </c>
      <c r="G177">
        <v>41829868</v>
      </c>
      <c r="H177">
        <v>2653688</v>
      </c>
      <c r="I177">
        <v>11766269</v>
      </c>
      <c r="J177">
        <v>20253240</v>
      </c>
      <c r="K177">
        <v>16575570</v>
      </c>
      <c r="L177">
        <v>9957414</v>
      </c>
      <c r="M177">
        <v>239298</v>
      </c>
      <c r="N177">
        <v>239112</v>
      </c>
      <c r="O177">
        <v>708275</v>
      </c>
      <c r="P177">
        <v>5792224</v>
      </c>
      <c r="Q177">
        <v>2252411</v>
      </c>
      <c r="R177">
        <v>2317905</v>
      </c>
      <c r="S177">
        <v>6901347</v>
      </c>
      <c r="T177">
        <v>2682382</v>
      </c>
      <c r="U177">
        <v>2728148</v>
      </c>
      <c r="V177">
        <v>8137738</v>
      </c>
      <c r="W177">
        <v>0</v>
      </c>
    </row>
    <row r="178" spans="2:23" x14ac:dyDescent="0.25">
      <c r="B178">
        <v>2029</v>
      </c>
      <c r="C178" t="str">
        <f t="shared" si="13"/>
        <v>CNG</v>
      </c>
      <c r="D178">
        <v>4</v>
      </c>
      <c r="E178">
        <v>36867884</v>
      </c>
      <c r="F178">
        <v>634946</v>
      </c>
      <c r="G178">
        <v>584000</v>
      </c>
      <c r="H178">
        <v>7808176</v>
      </c>
      <c r="I178">
        <v>10090241</v>
      </c>
      <c r="J178">
        <v>168624</v>
      </c>
      <c r="K178">
        <v>18145278</v>
      </c>
      <c r="L178">
        <v>46147812</v>
      </c>
      <c r="M178">
        <v>1289900</v>
      </c>
      <c r="N178">
        <v>1289900</v>
      </c>
      <c r="O178">
        <v>3869700</v>
      </c>
      <c r="P178">
        <v>857732160</v>
      </c>
      <c r="Q178">
        <v>125861576</v>
      </c>
      <c r="R178">
        <v>131409112</v>
      </c>
      <c r="S178">
        <v>392424352</v>
      </c>
      <c r="T178">
        <v>146348848</v>
      </c>
      <c r="U178">
        <v>153256112</v>
      </c>
      <c r="V178">
        <v>447917280</v>
      </c>
      <c r="W178">
        <v>0</v>
      </c>
    </row>
    <row r="179" spans="2:23" x14ac:dyDescent="0.25">
      <c r="B179">
        <v>2029</v>
      </c>
      <c r="C179" t="str">
        <f t="shared" si="13"/>
        <v>Flex</v>
      </c>
      <c r="D179">
        <v>5</v>
      </c>
      <c r="E179">
        <v>8205707264</v>
      </c>
      <c r="F179">
        <v>400247808</v>
      </c>
      <c r="G179">
        <v>2599989248</v>
      </c>
      <c r="H179">
        <v>1062348608</v>
      </c>
      <c r="I179">
        <v>450698528</v>
      </c>
      <c r="J179">
        <v>263406192</v>
      </c>
      <c r="K179">
        <v>217487520</v>
      </c>
      <c r="L179">
        <v>0</v>
      </c>
      <c r="M179">
        <v>0</v>
      </c>
      <c r="N179">
        <v>0</v>
      </c>
      <c r="O179">
        <v>0</v>
      </c>
      <c r="P179">
        <v>0</v>
      </c>
      <c r="Q179">
        <v>0</v>
      </c>
      <c r="R179">
        <v>0</v>
      </c>
      <c r="S179">
        <v>0</v>
      </c>
      <c r="T179">
        <v>0</v>
      </c>
      <c r="U179">
        <v>0</v>
      </c>
      <c r="V179">
        <v>0</v>
      </c>
      <c r="W179">
        <v>0</v>
      </c>
    </row>
    <row r="180" spans="2:23" x14ac:dyDescent="0.25">
      <c r="B180">
        <v>2029</v>
      </c>
      <c r="C180" t="str">
        <f t="shared" si="13"/>
        <v>BEV</v>
      </c>
      <c r="D180">
        <v>6</v>
      </c>
      <c r="E180">
        <v>0</v>
      </c>
      <c r="F180">
        <v>0</v>
      </c>
      <c r="G180">
        <v>0</v>
      </c>
      <c r="H180">
        <v>504088</v>
      </c>
      <c r="I180">
        <v>2335526</v>
      </c>
      <c r="J180">
        <v>393846</v>
      </c>
      <c r="K180">
        <v>5206236</v>
      </c>
      <c r="L180">
        <v>0</v>
      </c>
      <c r="M180">
        <v>88264</v>
      </c>
      <c r="N180">
        <v>88264</v>
      </c>
      <c r="O180">
        <v>264792</v>
      </c>
      <c r="P180">
        <v>215189</v>
      </c>
      <c r="Q180">
        <v>1334598</v>
      </c>
      <c r="R180">
        <v>1332962</v>
      </c>
      <c r="S180">
        <v>3999151</v>
      </c>
      <c r="T180">
        <v>0</v>
      </c>
      <c r="U180">
        <v>0</v>
      </c>
      <c r="V180">
        <v>0</v>
      </c>
      <c r="W180">
        <v>0</v>
      </c>
    </row>
    <row r="181" spans="2:23" x14ac:dyDescent="0.25">
      <c r="B181">
        <v>2029</v>
      </c>
      <c r="C181" t="str">
        <f t="shared" si="13"/>
        <v>PHEV diesel</v>
      </c>
      <c r="D181">
        <v>7</v>
      </c>
      <c r="E181">
        <v>48548716</v>
      </c>
      <c r="F181">
        <v>1135937</v>
      </c>
      <c r="G181">
        <v>39624512</v>
      </c>
      <c r="H181">
        <v>3191136</v>
      </c>
      <c r="I181">
        <v>6841099</v>
      </c>
      <c r="J181">
        <v>10528238</v>
      </c>
      <c r="K181">
        <v>8265404</v>
      </c>
      <c r="L181">
        <v>1910038</v>
      </c>
      <c r="M181">
        <v>0</v>
      </c>
      <c r="N181">
        <v>0</v>
      </c>
      <c r="O181">
        <v>0</v>
      </c>
      <c r="P181">
        <v>5234466</v>
      </c>
      <c r="Q181">
        <v>0</v>
      </c>
      <c r="R181">
        <v>0</v>
      </c>
      <c r="S181">
        <v>0</v>
      </c>
      <c r="T181">
        <v>0</v>
      </c>
      <c r="U181">
        <v>0</v>
      </c>
      <c r="V181">
        <v>0</v>
      </c>
      <c r="W181">
        <v>0</v>
      </c>
    </row>
    <row r="182" spans="2:23" x14ac:dyDescent="0.25">
      <c r="B182">
        <v>2029</v>
      </c>
      <c r="C182" t="str">
        <f t="shared" si="13"/>
        <v>PHEV gasoline</v>
      </c>
      <c r="D182">
        <v>8</v>
      </c>
      <c r="E182">
        <v>50983824</v>
      </c>
      <c r="F182">
        <v>1215670</v>
      </c>
      <c r="G182">
        <v>39734108</v>
      </c>
      <c r="H182">
        <v>2540426</v>
      </c>
      <c r="I182">
        <v>6275594</v>
      </c>
      <c r="J182">
        <v>9616910</v>
      </c>
      <c r="K182">
        <v>7737115</v>
      </c>
      <c r="L182">
        <v>3550256</v>
      </c>
      <c r="M182">
        <v>0</v>
      </c>
      <c r="N182">
        <v>0</v>
      </c>
      <c r="O182">
        <v>0</v>
      </c>
      <c r="P182">
        <v>11593341</v>
      </c>
      <c r="Q182">
        <v>0</v>
      </c>
      <c r="R182">
        <v>0</v>
      </c>
      <c r="S182">
        <v>0</v>
      </c>
      <c r="T182">
        <v>0</v>
      </c>
      <c r="U182">
        <v>0</v>
      </c>
      <c r="V182">
        <v>0</v>
      </c>
      <c r="W182">
        <v>0</v>
      </c>
    </row>
    <row r="183" spans="2:23" x14ac:dyDescent="0.25">
      <c r="B183">
        <v>2029</v>
      </c>
      <c r="C183" t="str">
        <f t="shared" si="13"/>
        <v>Fuel cell</v>
      </c>
      <c r="D183">
        <v>9</v>
      </c>
      <c r="E183">
        <v>0</v>
      </c>
      <c r="F183">
        <v>0</v>
      </c>
      <c r="G183">
        <v>0</v>
      </c>
      <c r="H183">
        <v>11391</v>
      </c>
      <c r="I183">
        <v>11641179</v>
      </c>
      <c r="J183">
        <v>17919514</v>
      </c>
      <c r="K183">
        <v>14235586</v>
      </c>
      <c r="L183">
        <v>2296177</v>
      </c>
      <c r="M183">
        <v>297200</v>
      </c>
      <c r="N183">
        <v>297200</v>
      </c>
      <c r="O183">
        <v>891607</v>
      </c>
      <c r="P183">
        <v>6220548</v>
      </c>
      <c r="Q183">
        <v>2688336</v>
      </c>
      <c r="R183">
        <v>2686510</v>
      </c>
      <c r="S183">
        <v>8090168</v>
      </c>
      <c r="T183">
        <v>3220727</v>
      </c>
      <c r="U183">
        <v>3218386</v>
      </c>
      <c r="V183">
        <v>9629102</v>
      </c>
      <c r="W183">
        <v>0</v>
      </c>
    </row>
    <row r="184" spans="2:23" x14ac:dyDescent="0.25">
      <c r="B184">
        <v>2030</v>
      </c>
      <c r="C184" t="str">
        <f t="shared" si="13"/>
        <v>Diesel</v>
      </c>
      <c r="D184">
        <v>1</v>
      </c>
      <c r="E184">
        <v>36245159936</v>
      </c>
      <c r="F184">
        <v>84582408</v>
      </c>
      <c r="G184">
        <v>50371108864</v>
      </c>
      <c r="H184">
        <v>3237403136</v>
      </c>
      <c r="I184">
        <v>9699309568</v>
      </c>
      <c r="J184">
        <v>17338466304</v>
      </c>
      <c r="K184">
        <v>15206537216</v>
      </c>
      <c r="L184">
        <v>12170705920</v>
      </c>
      <c r="M184">
        <v>1507500544</v>
      </c>
      <c r="N184">
        <v>1507502208</v>
      </c>
      <c r="O184">
        <v>4522531840</v>
      </c>
      <c r="P184">
        <v>29974423552</v>
      </c>
      <c r="Q184">
        <v>13016894464</v>
      </c>
      <c r="R184">
        <v>13010767872</v>
      </c>
      <c r="S184">
        <v>39179931648</v>
      </c>
      <c r="T184">
        <v>15593614336</v>
      </c>
      <c r="U184">
        <v>15585474560</v>
      </c>
      <c r="V184">
        <v>46627672064</v>
      </c>
      <c r="W184">
        <v>11718101</v>
      </c>
    </row>
    <row r="185" spans="2:23" x14ac:dyDescent="0.25">
      <c r="B185">
        <v>2030</v>
      </c>
      <c r="C185" t="str">
        <f t="shared" si="13"/>
        <v>Gasoline</v>
      </c>
      <c r="D185">
        <v>2</v>
      </c>
      <c r="E185">
        <v>59087847424</v>
      </c>
      <c r="F185">
        <v>2336377856</v>
      </c>
      <c r="G185">
        <v>21724815360</v>
      </c>
      <c r="H185">
        <v>3333831424</v>
      </c>
      <c r="I185">
        <v>7223919616</v>
      </c>
      <c r="J185">
        <v>6865217024</v>
      </c>
      <c r="K185">
        <v>5691067392</v>
      </c>
      <c r="L185">
        <v>55955364</v>
      </c>
      <c r="M185">
        <v>1488021</v>
      </c>
      <c r="N185">
        <v>1488022</v>
      </c>
      <c r="O185">
        <v>4464095</v>
      </c>
      <c r="P185">
        <v>32295738</v>
      </c>
      <c r="Q185">
        <v>13457827</v>
      </c>
      <c r="R185">
        <v>13449952</v>
      </c>
      <c r="S185">
        <v>40502528</v>
      </c>
      <c r="T185">
        <v>16121972</v>
      </c>
      <c r="U185">
        <v>16111883</v>
      </c>
      <c r="V185">
        <v>48204152</v>
      </c>
      <c r="W185">
        <v>0</v>
      </c>
    </row>
    <row r="186" spans="2:23" x14ac:dyDescent="0.25">
      <c r="B186">
        <v>2030</v>
      </c>
      <c r="C186" t="str">
        <f t="shared" si="13"/>
        <v>LPG</v>
      </c>
      <c r="D186">
        <v>3</v>
      </c>
      <c r="E186">
        <v>41094256</v>
      </c>
      <c r="F186">
        <v>0</v>
      </c>
      <c r="G186">
        <v>46895428</v>
      </c>
      <c r="H186">
        <v>2975332</v>
      </c>
      <c r="I186">
        <v>12586226</v>
      </c>
      <c r="J186">
        <v>21068118</v>
      </c>
      <c r="K186">
        <v>17410374</v>
      </c>
      <c r="L186">
        <v>8903127</v>
      </c>
      <c r="M186">
        <v>253564</v>
      </c>
      <c r="N186">
        <v>252877</v>
      </c>
      <c r="O186">
        <v>747922</v>
      </c>
      <c r="P186">
        <v>6127313</v>
      </c>
      <c r="Q186">
        <v>2384774</v>
      </c>
      <c r="R186">
        <v>2454482</v>
      </c>
      <c r="S186">
        <v>7296202</v>
      </c>
      <c r="T186">
        <v>2841407</v>
      </c>
      <c r="U186">
        <v>2888614</v>
      </c>
      <c r="V186">
        <v>8608828</v>
      </c>
      <c r="W186">
        <v>0</v>
      </c>
    </row>
    <row r="187" spans="2:23" x14ac:dyDescent="0.25">
      <c r="B187">
        <v>2030</v>
      </c>
      <c r="C187" t="str">
        <f t="shared" si="13"/>
        <v>CNG</v>
      </c>
      <c r="D187">
        <v>4</v>
      </c>
      <c r="E187">
        <v>33253092</v>
      </c>
      <c r="F187">
        <v>584410</v>
      </c>
      <c r="G187">
        <v>539208</v>
      </c>
      <c r="H187">
        <v>7192048</v>
      </c>
      <c r="I187">
        <v>8848681</v>
      </c>
      <c r="J187">
        <v>159702</v>
      </c>
      <c r="K187">
        <v>17624778</v>
      </c>
      <c r="L187">
        <v>43974596</v>
      </c>
      <c r="M187">
        <v>1073894</v>
      </c>
      <c r="N187">
        <v>1073894</v>
      </c>
      <c r="O187">
        <v>3221681</v>
      </c>
      <c r="P187">
        <v>822803584</v>
      </c>
      <c r="Q187">
        <v>126364872</v>
      </c>
      <c r="R187">
        <v>132406616</v>
      </c>
      <c r="S187">
        <v>394184416</v>
      </c>
      <c r="T187">
        <v>146239376</v>
      </c>
      <c r="U187">
        <v>154352352</v>
      </c>
      <c r="V187">
        <v>447368992</v>
      </c>
      <c r="W187">
        <v>0</v>
      </c>
    </row>
    <row r="188" spans="2:23" x14ac:dyDescent="0.25">
      <c r="B188">
        <v>2030</v>
      </c>
      <c r="C188" t="str">
        <f t="shared" si="13"/>
        <v>Flex</v>
      </c>
      <c r="D188">
        <v>5</v>
      </c>
      <c r="E188">
        <v>8223274496</v>
      </c>
      <c r="F188">
        <v>383586592</v>
      </c>
      <c r="G188">
        <v>2687891200</v>
      </c>
      <c r="H188">
        <v>1004907904</v>
      </c>
      <c r="I188">
        <v>456848896</v>
      </c>
      <c r="J188">
        <v>305301952</v>
      </c>
      <c r="K188">
        <v>252701872</v>
      </c>
      <c r="L188">
        <v>0</v>
      </c>
      <c r="M188">
        <v>0</v>
      </c>
      <c r="N188">
        <v>0</v>
      </c>
      <c r="O188">
        <v>0</v>
      </c>
      <c r="P188">
        <v>0</v>
      </c>
      <c r="Q188">
        <v>0</v>
      </c>
      <c r="R188">
        <v>0</v>
      </c>
      <c r="S188">
        <v>0</v>
      </c>
      <c r="T188">
        <v>0</v>
      </c>
      <c r="U188">
        <v>0</v>
      </c>
      <c r="V188">
        <v>0</v>
      </c>
      <c r="W188">
        <v>0</v>
      </c>
    </row>
    <row r="189" spans="2:23" x14ac:dyDescent="0.25">
      <c r="B189">
        <v>2030</v>
      </c>
      <c r="C189" t="str">
        <f t="shared" si="13"/>
        <v>BEV</v>
      </c>
      <c r="D189">
        <v>6</v>
      </c>
      <c r="E189">
        <v>0</v>
      </c>
      <c r="F189">
        <v>0</v>
      </c>
      <c r="G189">
        <v>0</v>
      </c>
      <c r="H189">
        <v>463161</v>
      </c>
      <c r="I189">
        <v>2320366</v>
      </c>
      <c r="J189">
        <v>362010</v>
      </c>
      <c r="K189">
        <v>5239298</v>
      </c>
      <c r="L189">
        <v>0</v>
      </c>
      <c r="M189">
        <v>92236</v>
      </c>
      <c r="N189">
        <v>92235</v>
      </c>
      <c r="O189">
        <v>276709</v>
      </c>
      <c r="P189">
        <v>220749</v>
      </c>
      <c r="Q189">
        <v>1341533</v>
      </c>
      <c r="R189">
        <v>1339575</v>
      </c>
      <c r="S189">
        <v>4019187</v>
      </c>
      <c r="T189">
        <v>0</v>
      </c>
      <c r="U189">
        <v>0</v>
      </c>
      <c r="V189">
        <v>0</v>
      </c>
      <c r="W189">
        <v>0</v>
      </c>
    </row>
    <row r="190" spans="2:23" x14ac:dyDescent="0.25">
      <c r="B190">
        <v>2030</v>
      </c>
      <c r="C190" t="str">
        <f t="shared" si="13"/>
        <v>PHEV diesel</v>
      </c>
      <c r="D190">
        <v>7</v>
      </c>
      <c r="E190">
        <v>55881112</v>
      </c>
      <c r="F190">
        <v>1298347</v>
      </c>
      <c r="G190">
        <v>45583076</v>
      </c>
      <c r="H190">
        <v>3646662</v>
      </c>
      <c r="I190">
        <v>7802790</v>
      </c>
      <c r="J190">
        <v>12008066</v>
      </c>
      <c r="K190">
        <v>9430496</v>
      </c>
      <c r="L190">
        <v>2222556</v>
      </c>
      <c r="M190">
        <v>0</v>
      </c>
      <c r="N190">
        <v>0</v>
      </c>
      <c r="O190">
        <v>0</v>
      </c>
      <c r="P190">
        <v>6085243</v>
      </c>
      <c r="Q190">
        <v>0</v>
      </c>
      <c r="R190">
        <v>0</v>
      </c>
      <c r="S190">
        <v>0</v>
      </c>
      <c r="T190">
        <v>0</v>
      </c>
      <c r="U190">
        <v>0</v>
      </c>
      <c r="V190">
        <v>0</v>
      </c>
      <c r="W190">
        <v>0</v>
      </c>
    </row>
    <row r="191" spans="2:23" x14ac:dyDescent="0.25">
      <c r="B191">
        <v>2030</v>
      </c>
      <c r="C191" t="str">
        <f t="shared" si="13"/>
        <v>PHEV gasoline</v>
      </c>
      <c r="D191">
        <v>8</v>
      </c>
      <c r="E191">
        <v>58358252</v>
      </c>
      <c r="F191">
        <v>1390445</v>
      </c>
      <c r="G191">
        <v>45411808</v>
      </c>
      <c r="H191">
        <v>2890134</v>
      </c>
      <c r="I191">
        <v>7137877</v>
      </c>
      <c r="J191">
        <v>10938016</v>
      </c>
      <c r="K191">
        <v>8797987</v>
      </c>
      <c r="L191">
        <v>4093199</v>
      </c>
      <c r="M191">
        <v>0</v>
      </c>
      <c r="N191">
        <v>0</v>
      </c>
      <c r="O191">
        <v>0</v>
      </c>
      <c r="P191">
        <v>13398534</v>
      </c>
      <c r="Q191">
        <v>0</v>
      </c>
      <c r="R191">
        <v>0</v>
      </c>
      <c r="S191">
        <v>0</v>
      </c>
      <c r="T191">
        <v>0</v>
      </c>
      <c r="U191">
        <v>0</v>
      </c>
      <c r="V191">
        <v>0</v>
      </c>
      <c r="W191">
        <v>0</v>
      </c>
    </row>
    <row r="192" spans="2:23" x14ac:dyDescent="0.25">
      <c r="B192">
        <v>2030</v>
      </c>
      <c r="C192" t="str">
        <f t="shared" si="13"/>
        <v>Fuel cell</v>
      </c>
      <c r="D192">
        <v>9</v>
      </c>
      <c r="E192">
        <v>0</v>
      </c>
      <c r="F192">
        <v>0</v>
      </c>
      <c r="G192">
        <v>0</v>
      </c>
      <c r="H192">
        <v>13158</v>
      </c>
      <c r="I192">
        <v>13317574</v>
      </c>
      <c r="J192">
        <v>20499974</v>
      </c>
      <c r="K192">
        <v>16284614</v>
      </c>
      <c r="L192">
        <v>2670137</v>
      </c>
      <c r="M192">
        <v>345542</v>
      </c>
      <c r="N192">
        <v>345543</v>
      </c>
      <c r="O192">
        <v>1036638</v>
      </c>
      <c r="P192">
        <v>7237321</v>
      </c>
      <c r="Q192">
        <v>3126064</v>
      </c>
      <c r="R192">
        <v>3123939</v>
      </c>
      <c r="S192">
        <v>9407705</v>
      </c>
      <c r="T192">
        <v>3745169</v>
      </c>
      <c r="U192">
        <v>3742266</v>
      </c>
      <c r="V192">
        <v>11197390</v>
      </c>
      <c r="W192">
        <v>0</v>
      </c>
    </row>
    <row r="193" spans="2:23" x14ac:dyDescent="0.25">
      <c r="B193">
        <v>2031</v>
      </c>
      <c r="C193" t="str">
        <f t="shared" si="13"/>
        <v>Diesel</v>
      </c>
      <c r="D193">
        <v>1</v>
      </c>
      <c r="E193">
        <v>36382109696</v>
      </c>
      <c r="F193">
        <v>84902048</v>
      </c>
      <c r="G193">
        <v>50890461184</v>
      </c>
      <c r="H193">
        <v>3368632064</v>
      </c>
      <c r="I193">
        <v>9983842304</v>
      </c>
      <c r="J193">
        <v>17554186240</v>
      </c>
      <c r="K193">
        <v>15231374336</v>
      </c>
      <c r="L193">
        <v>12112591872</v>
      </c>
      <c r="M193">
        <v>1505047680</v>
      </c>
      <c r="N193">
        <v>1505050752</v>
      </c>
      <c r="O193">
        <v>4515180544</v>
      </c>
      <c r="P193">
        <v>30130798592</v>
      </c>
      <c r="Q193">
        <v>13056851968</v>
      </c>
      <c r="R193">
        <v>13050157056</v>
      </c>
      <c r="S193">
        <v>39299670016</v>
      </c>
      <c r="T193">
        <v>15641456640</v>
      </c>
      <c r="U193">
        <v>15632242688</v>
      </c>
      <c r="V193">
        <v>46772101120</v>
      </c>
      <c r="W193">
        <v>11950609</v>
      </c>
    </row>
    <row r="194" spans="2:23" x14ac:dyDescent="0.25">
      <c r="B194">
        <v>2031</v>
      </c>
      <c r="C194" t="str">
        <f t="shared" si="13"/>
        <v>Gasoline</v>
      </c>
      <c r="D194">
        <v>2</v>
      </c>
      <c r="E194">
        <v>59768840192</v>
      </c>
      <c r="F194">
        <v>2363304192</v>
      </c>
      <c r="G194">
        <v>22777753600</v>
      </c>
      <c r="H194">
        <v>3274665216</v>
      </c>
      <c r="I194">
        <v>7110323712</v>
      </c>
      <c r="J194">
        <v>7019175424</v>
      </c>
      <c r="K194">
        <v>5825670656</v>
      </c>
      <c r="L194">
        <v>51139192</v>
      </c>
      <c r="M194">
        <v>1626151</v>
      </c>
      <c r="N194">
        <v>1626154</v>
      </c>
      <c r="O194">
        <v>4878493</v>
      </c>
      <c r="P194">
        <v>35005456</v>
      </c>
      <c r="Q194">
        <v>14708733</v>
      </c>
      <c r="R194">
        <v>14699742</v>
      </c>
      <c r="S194">
        <v>44267068</v>
      </c>
      <c r="T194">
        <v>17620456</v>
      </c>
      <c r="U194">
        <v>17608604</v>
      </c>
      <c r="V194">
        <v>52686268</v>
      </c>
      <c r="W194">
        <v>0</v>
      </c>
    </row>
    <row r="195" spans="2:23" x14ac:dyDescent="0.25">
      <c r="B195">
        <v>2031</v>
      </c>
      <c r="C195" t="str">
        <f t="shared" si="13"/>
        <v>LPG</v>
      </c>
      <c r="D195">
        <v>3</v>
      </c>
      <c r="E195">
        <v>45982380</v>
      </c>
      <c r="F195">
        <v>0</v>
      </c>
      <c r="G195">
        <v>52132528</v>
      </c>
      <c r="H195">
        <v>3307850</v>
      </c>
      <c r="I195">
        <v>13470548</v>
      </c>
      <c r="J195">
        <v>22114542</v>
      </c>
      <c r="K195">
        <v>18309120</v>
      </c>
      <c r="L195">
        <v>7913184</v>
      </c>
      <c r="M195">
        <v>265929</v>
      </c>
      <c r="N195">
        <v>264584</v>
      </c>
      <c r="O195">
        <v>782163</v>
      </c>
      <c r="P195">
        <v>6419449</v>
      </c>
      <c r="Q195">
        <v>2497732</v>
      </c>
      <c r="R195">
        <v>2571250</v>
      </c>
      <c r="S195">
        <v>7636178</v>
      </c>
      <c r="T195">
        <v>2978796</v>
      </c>
      <c r="U195">
        <v>3027042</v>
      </c>
      <c r="V195">
        <v>9027112</v>
      </c>
      <c r="W195">
        <v>0</v>
      </c>
    </row>
    <row r="196" spans="2:23" x14ac:dyDescent="0.25">
      <c r="B196">
        <v>2031</v>
      </c>
      <c r="C196" t="str">
        <f t="shared" si="13"/>
        <v>CNG</v>
      </c>
      <c r="D196">
        <v>4</v>
      </c>
      <c r="E196">
        <v>29672958</v>
      </c>
      <c r="F196">
        <v>533280</v>
      </c>
      <c r="G196">
        <v>499492</v>
      </c>
      <c r="H196">
        <v>6646112</v>
      </c>
      <c r="I196">
        <v>7825429</v>
      </c>
      <c r="J196">
        <v>151639</v>
      </c>
      <c r="K196">
        <v>16999678</v>
      </c>
      <c r="L196">
        <v>41752248</v>
      </c>
      <c r="M196">
        <v>898068</v>
      </c>
      <c r="N196">
        <v>898068</v>
      </c>
      <c r="O196">
        <v>2694204</v>
      </c>
      <c r="P196">
        <v>790994304</v>
      </c>
      <c r="Q196">
        <v>126939680</v>
      </c>
      <c r="R196">
        <v>133563584</v>
      </c>
      <c r="S196">
        <v>396560480</v>
      </c>
      <c r="T196">
        <v>146519648</v>
      </c>
      <c r="U196">
        <v>155733472</v>
      </c>
      <c r="V196">
        <v>446881536</v>
      </c>
      <c r="W196">
        <v>0</v>
      </c>
    </row>
    <row r="197" spans="2:23" x14ac:dyDescent="0.25">
      <c r="B197">
        <v>2031</v>
      </c>
      <c r="C197" t="str">
        <f t="shared" si="13"/>
        <v>Flex</v>
      </c>
      <c r="D197">
        <v>5</v>
      </c>
      <c r="E197">
        <v>8254796800</v>
      </c>
      <c r="F197">
        <v>367453344</v>
      </c>
      <c r="G197">
        <v>2784538624</v>
      </c>
      <c r="H197">
        <v>956133952</v>
      </c>
      <c r="I197">
        <v>467533280</v>
      </c>
      <c r="J197">
        <v>350583776</v>
      </c>
      <c r="K197">
        <v>290867520</v>
      </c>
      <c r="L197">
        <v>0</v>
      </c>
      <c r="M197">
        <v>0</v>
      </c>
      <c r="N197">
        <v>0</v>
      </c>
      <c r="O197">
        <v>0</v>
      </c>
      <c r="P197">
        <v>0</v>
      </c>
      <c r="Q197">
        <v>0</v>
      </c>
      <c r="R197">
        <v>0</v>
      </c>
      <c r="S197">
        <v>0</v>
      </c>
      <c r="T197">
        <v>0</v>
      </c>
      <c r="U197">
        <v>0</v>
      </c>
      <c r="V197">
        <v>0</v>
      </c>
      <c r="W197">
        <v>0</v>
      </c>
    </row>
    <row r="198" spans="2:23" x14ac:dyDescent="0.25">
      <c r="B198">
        <v>2031</v>
      </c>
      <c r="C198" t="str">
        <f t="shared" si="13"/>
        <v>BEV</v>
      </c>
      <c r="D198">
        <v>6</v>
      </c>
      <c r="E198">
        <v>0</v>
      </c>
      <c r="F198">
        <v>0</v>
      </c>
      <c r="G198">
        <v>0</v>
      </c>
      <c r="H198">
        <v>425400</v>
      </c>
      <c r="I198">
        <v>2292748</v>
      </c>
      <c r="J198">
        <v>335676</v>
      </c>
      <c r="K198">
        <v>5229661</v>
      </c>
      <c r="L198">
        <v>0</v>
      </c>
      <c r="M198">
        <v>95189</v>
      </c>
      <c r="N198">
        <v>95189</v>
      </c>
      <c r="O198">
        <v>285571</v>
      </c>
      <c r="P198">
        <v>223942</v>
      </c>
      <c r="Q198">
        <v>1334835</v>
      </c>
      <c r="R198">
        <v>1332555</v>
      </c>
      <c r="S198">
        <v>3998356</v>
      </c>
      <c r="T198">
        <v>0</v>
      </c>
      <c r="U198">
        <v>0</v>
      </c>
      <c r="V198">
        <v>0</v>
      </c>
      <c r="W198">
        <v>0</v>
      </c>
    </row>
    <row r="199" spans="2:23" x14ac:dyDescent="0.25">
      <c r="B199">
        <v>2031</v>
      </c>
      <c r="C199" t="str">
        <f t="shared" si="13"/>
        <v>PHEV diesel</v>
      </c>
      <c r="D199">
        <v>7</v>
      </c>
      <c r="E199">
        <v>60795548</v>
      </c>
      <c r="F199">
        <v>1400681</v>
      </c>
      <c r="G199">
        <v>51848560</v>
      </c>
      <c r="H199">
        <v>4116013</v>
      </c>
      <c r="I199">
        <v>8745539</v>
      </c>
      <c r="J199">
        <v>13458722</v>
      </c>
      <c r="K199">
        <v>10581566</v>
      </c>
      <c r="L199">
        <v>2539410</v>
      </c>
      <c r="M199">
        <v>0</v>
      </c>
      <c r="N199">
        <v>0</v>
      </c>
      <c r="O199">
        <v>0</v>
      </c>
      <c r="P199">
        <v>6943050</v>
      </c>
      <c r="Q199">
        <v>0</v>
      </c>
      <c r="R199">
        <v>0</v>
      </c>
      <c r="S199">
        <v>0</v>
      </c>
      <c r="T199">
        <v>0</v>
      </c>
      <c r="U199">
        <v>0</v>
      </c>
      <c r="V199">
        <v>0</v>
      </c>
      <c r="W199">
        <v>0</v>
      </c>
    </row>
    <row r="200" spans="2:23" x14ac:dyDescent="0.25">
      <c r="B200">
        <v>2031</v>
      </c>
      <c r="C200" t="str">
        <f t="shared" si="13"/>
        <v>PHEV gasoline</v>
      </c>
      <c r="D200">
        <v>8</v>
      </c>
      <c r="E200">
        <v>63157304</v>
      </c>
      <c r="F200">
        <v>1503946</v>
      </c>
      <c r="G200">
        <v>51374708</v>
      </c>
      <c r="H200">
        <v>3260283</v>
      </c>
      <c r="I200">
        <v>8008412</v>
      </c>
      <c r="J200">
        <v>12271787</v>
      </c>
      <c r="K200">
        <v>9871388</v>
      </c>
      <c r="L200">
        <v>4639660</v>
      </c>
      <c r="M200">
        <v>0</v>
      </c>
      <c r="N200">
        <v>0</v>
      </c>
      <c r="O200">
        <v>0</v>
      </c>
      <c r="P200">
        <v>15203944</v>
      </c>
      <c r="Q200">
        <v>0</v>
      </c>
      <c r="R200">
        <v>0</v>
      </c>
      <c r="S200">
        <v>0</v>
      </c>
      <c r="T200">
        <v>0</v>
      </c>
      <c r="U200">
        <v>0</v>
      </c>
      <c r="V200">
        <v>0</v>
      </c>
      <c r="W200">
        <v>0</v>
      </c>
    </row>
    <row r="201" spans="2:23" x14ac:dyDescent="0.25">
      <c r="B201">
        <v>2031</v>
      </c>
      <c r="C201" t="str">
        <f t="shared" si="13"/>
        <v>Fuel cell</v>
      </c>
      <c r="D201">
        <v>9</v>
      </c>
      <c r="E201">
        <v>0</v>
      </c>
      <c r="F201">
        <v>0</v>
      </c>
      <c r="G201">
        <v>0</v>
      </c>
      <c r="H201">
        <v>14880</v>
      </c>
      <c r="I201">
        <v>14966430</v>
      </c>
      <c r="J201">
        <v>23038084</v>
      </c>
      <c r="K201">
        <v>18299574</v>
      </c>
      <c r="L201">
        <v>3044147</v>
      </c>
      <c r="M201">
        <v>393883</v>
      </c>
      <c r="N201">
        <v>393884</v>
      </c>
      <c r="O201">
        <v>1181663</v>
      </c>
      <c r="P201">
        <v>8254414</v>
      </c>
      <c r="Q201">
        <v>3563735</v>
      </c>
      <c r="R201">
        <v>3561248</v>
      </c>
      <c r="S201">
        <v>10724887</v>
      </c>
      <c r="T201">
        <v>4269454</v>
      </c>
      <c r="U201">
        <v>4265986</v>
      </c>
      <c r="V201">
        <v>12765557</v>
      </c>
      <c r="W201">
        <v>0</v>
      </c>
    </row>
    <row r="202" spans="2:23" x14ac:dyDescent="0.25">
      <c r="B202">
        <v>2032</v>
      </c>
      <c r="C202" t="str">
        <f t="shared" si="13"/>
        <v>Diesel</v>
      </c>
      <c r="D202">
        <v>1</v>
      </c>
      <c r="E202">
        <v>36492169216</v>
      </c>
      <c r="F202">
        <v>85158872</v>
      </c>
      <c r="G202">
        <v>51618922496</v>
      </c>
      <c r="H202">
        <v>3507386368</v>
      </c>
      <c r="I202">
        <v>10297058304</v>
      </c>
      <c r="J202">
        <v>17842575360</v>
      </c>
      <c r="K202">
        <v>15317183488</v>
      </c>
      <c r="L202">
        <v>12089344000</v>
      </c>
      <c r="M202">
        <v>1507418240</v>
      </c>
      <c r="N202">
        <v>1507423232</v>
      </c>
      <c r="O202">
        <v>4522297856</v>
      </c>
      <c r="P202">
        <v>30344929280</v>
      </c>
      <c r="Q202">
        <v>13129108480</v>
      </c>
      <c r="R202">
        <v>13121833984</v>
      </c>
      <c r="S202">
        <v>39516454912</v>
      </c>
      <c r="T202">
        <v>15727839232</v>
      </c>
      <c r="U202">
        <v>15717551104</v>
      </c>
      <c r="V202">
        <v>47031799808</v>
      </c>
      <c r="W202">
        <v>12202189</v>
      </c>
    </row>
    <row r="203" spans="2:23" x14ac:dyDescent="0.25">
      <c r="B203">
        <v>2032</v>
      </c>
      <c r="C203" t="str">
        <f t="shared" si="13"/>
        <v>Gasoline</v>
      </c>
      <c r="D203">
        <v>2</v>
      </c>
      <c r="E203">
        <v>60399099904</v>
      </c>
      <c r="F203">
        <v>2388225280</v>
      </c>
      <c r="G203">
        <v>23887364096</v>
      </c>
      <c r="H203">
        <v>3238382592</v>
      </c>
      <c r="I203">
        <v>7041754112</v>
      </c>
      <c r="J203">
        <v>7208061952</v>
      </c>
      <c r="K203">
        <v>5977367040</v>
      </c>
      <c r="L203">
        <v>46753488</v>
      </c>
      <c r="M203">
        <v>1760550</v>
      </c>
      <c r="N203">
        <v>1760556</v>
      </c>
      <c r="O203">
        <v>5281702</v>
      </c>
      <c r="P203">
        <v>37676084</v>
      </c>
      <c r="Q203">
        <v>15925554</v>
      </c>
      <c r="R203">
        <v>15915394</v>
      </c>
      <c r="S203">
        <v>47928832</v>
      </c>
      <c r="T203">
        <v>19077998</v>
      </c>
      <c r="U203">
        <v>19064284</v>
      </c>
      <c r="V203">
        <v>57045944</v>
      </c>
      <c r="W203">
        <v>0</v>
      </c>
    </row>
    <row r="204" spans="2:23" x14ac:dyDescent="0.25">
      <c r="B204">
        <v>2032</v>
      </c>
      <c r="C204" t="str">
        <f t="shared" si="13"/>
        <v>LPG</v>
      </c>
      <c r="D204">
        <v>3</v>
      </c>
      <c r="E204">
        <v>51499232</v>
      </c>
      <c r="F204">
        <v>0</v>
      </c>
      <c r="G204">
        <v>57622188</v>
      </c>
      <c r="H204">
        <v>3660477</v>
      </c>
      <c r="I204">
        <v>14478113</v>
      </c>
      <c r="J204">
        <v>23489422</v>
      </c>
      <c r="K204">
        <v>19385570</v>
      </c>
      <c r="L204">
        <v>6971766</v>
      </c>
      <c r="M204">
        <v>277608</v>
      </c>
      <c r="N204">
        <v>275370</v>
      </c>
      <c r="O204">
        <v>814449</v>
      </c>
      <c r="P204">
        <v>6699308</v>
      </c>
      <c r="Q204">
        <v>2602139</v>
      </c>
      <c r="R204">
        <v>2679383</v>
      </c>
      <c r="S204">
        <v>7953375</v>
      </c>
      <c r="T204">
        <v>3108216</v>
      </c>
      <c r="U204">
        <v>3155988</v>
      </c>
      <c r="V204">
        <v>9436927</v>
      </c>
      <c r="W204">
        <v>0</v>
      </c>
    </row>
    <row r="205" spans="2:23" x14ac:dyDescent="0.25">
      <c r="B205">
        <v>2032</v>
      </c>
      <c r="C205" t="str">
        <f t="shared" si="13"/>
        <v>CNG</v>
      </c>
      <c r="D205">
        <v>4</v>
      </c>
      <c r="E205">
        <v>26267172</v>
      </c>
      <c r="F205">
        <v>483138</v>
      </c>
      <c r="G205">
        <v>464095</v>
      </c>
      <c r="H205">
        <v>6159912</v>
      </c>
      <c r="I205">
        <v>7025198</v>
      </c>
      <c r="J205">
        <v>144366</v>
      </c>
      <c r="K205">
        <v>16310226</v>
      </c>
      <c r="L205">
        <v>39647528</v>
      </c>
      <c r="M205">
        <v>772884</v>
      </c>
      <c r="N205">
        <v>772884</v>
      </c>
      <c r="O205">
        <v>2318651</v>
      </c>
      <c r="P205">
        <v>766102592</v>
      </c>
      <c r="Q205">
        <v>128368600</v>
      </c>
      <c r="R205">
        <v>135590496</v>
      </c>
      <c r="S205">
        <v>401688160</v>
      </c>
      <c r="T205">
        <v>147961296</v>
      </c>
      <c r="U205">
        <v>158286192</v>
      </c>
      <c r="V205">
        <v>449830432</v>
      </c>
      <c r="W205">
        <v>0</v>
      </c>
    </row>
    <row r="206" spans="2:23" x14ac:dyDescent="0.25">
      <c r="B206">
        <v>2032</v>
      </c>
      <c r="C206" t="str">
        <f t="shared" si="13"/>
        <v>Flex</v>
      </c>
      <c r="D206">
        <v>5</v>
      </c>
      <c r="E206">
        <v>8320614400</v>
      </c>
      <c r="F206">
        <v>353100992</v>
      </c>
      <c r="G206">
        <v>2886847488</v>
      </c>
      <c r="H206">
        <v>916062080</v>
      </c>
      <c r="I206">
        <v>484437728</v>
      </c>
      <c r="J206">
        <v>401053664</v>
      </c>
      <c r="K206">
        <v>333390080</v>
      </c>
      <c r="L206">
        <v>0</v>
      </c>
      <c r="M206">
        <v>0</v>
      </c>
      <c r="N206">
        <v>0</v>
      </c>
      <c r="O206">
        <v>0</v>
      </c>
      <c r="P206">
        <v>0</v>
      </c>
      <c r="Q206">
        <v>0</v>
      </c>
      <c r="R206">
        <v>0</v>
      </c>
      <c r="S206">
        <v>0</v>
      </c>
      <c r="T206">
        <v>0</v>
      </c>
      <c r="U206">
        <v>0</v>
      </c>
      <c r="V206">
        <v>0</v>
      </c>
      <c r="W206">
        <v>0</v>
      </c>
    </row>
    <row r="207" spans="2:23" x14ac:dyDescent="0.25">
      <c r="B207">
        <v>2032</v>
      </c>
      <c r="C207" t="str">
        <f t="shared" si="13"/>
        <v>BEV</v>
      </c>
      <c r="D207">
        <v>6</v>
      </c>
      <c r="E207">
        <v>0</v>
      </c>
      <c r="F207">
        <v>0</v>
      </c>
      <c r="G207">
        <v>0</v>
      </c>
      <c r="H207">
        <v>391862</v>
      </c>
      <c r="I207">
        <v>2258353</v>
      </c>
      <c r="J207">
        <v>315219</v>
      </c>
      <c r="K207">
        <v>5191567</v>
      </c>
      <c r="L207">
        <v>0</v>
      </c>
      <c r="M207">
        <v>97213</v>
      </c>
      <c r="N207">
        <v>97213</v>
      </c>
      <c r="O207">
        <v>291644</v>
      </c>
      <c r="P207">
        <v>225033</v>
      </c>
      <c r="Q207">
        <v>1316491</v>
      </c>
      <c r="R207">
        <v>1313889</v>
      </c>
      <c r="S207">
        <v>3942610</v>
      </c>
      <c r="T207">
        <v>0</v>
      </c>
      <c r="U207">
        <v>0</v>
      </c>
      <c r="V207">
        <v>0</v>
      </c>
      <c r="W207">
        <v>0</v>
      </c>
    </row>
    <row r="208" spans="2:23" x14ac:dyDescent="0.25">
      <c r="B208">
        <v>2032</v>
      </c>
      <c r="C208" t="str">
        <f t="shared" si="13"/>
        <v>PHEV diesel</v>
      </c>
      <c r="D208">
        <v>7</v>
      </c>
      <c r="E208">
        <v>65980804</v>
      </c>
      <c r="F208">
        <v>1508458</v>
      </c>
      <c r="G208">
        <v>58546996</v>
      </c>
      <c r="H208">
        <v>4613226</v>
      </c>
      <c r="I208">
        <v>9720642</v>
      </c>
      <c r="J208">
        <v>14959153</v>
      </c>
      <c r="K208">
        <v>11780622</v>
      </c>
      <c r="L208">
        <v>2869815</v>
      </c>
      <c r="M208">
        <v>0</v>
      </c>
      <c r="N208">
        <v>0</v>
      </c>
      <c r="O208">
        <v>0</v>
      </c>
      <c r="P208">
        <v>7830860</v>
      </c>
      <c r="Q208">
        <v>0</v>
      </c>
      <c r="R208">
        <v>0</v>
      </c>
      <c r="S208">
        <v>0</v>
      </c>
      <c r="T208">
        <v>0</v>
      </c>
      <c r="U208">
        <v>0</v>
      </c>
      <c r="V208">
        <v>0</v>
      </c>
      <c r="W208">
        <v>0</v>
      </c>
    </row>
    <row r="209" spans="2:23" x14ac:dyDescent="0.25">
      <c r="B209">
        <v>2032</v>
      </c>
      <c r="C209" t="str">
        <f t="shared" si="13"/>
        <v>PHEV gasoline</v>
      </c>
      <c r="D209">
        <v>8</v>
      </c>
      <c r="E209">
        <v>68155672</v>
      </c>
      <c r="F209">
        <v>1622891</v>
      </c>
      <c r="G209">
        <v>57768380</v>
      </c>
      <c r="H209">
        <v>3666564</v>
      </c>
      <c r="I209">
        <v>8941158</v>
      </c>
      <c r="J209">
        <v>13701051</v>
      </c>
      <c r="K209">
        <v>11023589</v>
      </c>
      <c r="L209">
        <v>5204833</v>
      </c>
      <c r="M209">
        <v>0</v>
      </c>
      <c r="N209">
        <v>0</v>
      </c>
      <c r="O209">
        <v>0</v>
      </c>
      <c r="P209">
        <v>17051084</v>
      </c>
      <c r="Q209">
        <v>0</v>
      </c>
      <c r="R209">
        <v>0</v>
      </c>
      <c r="S209">
        <v>0</v>
      </c>
      <c r="T209">
        <v>0</v>
      </c>
      <c r="U209">
        <v>0</v>
      </c>
      <c r="V209">
        <v>0</v>
      </c>
      <c r="W209">
        <v>0</v>
      </c>
    </row>
    <row r="210" spans="2:23" x14ac:dyDescent="0.25">
      <c r="B210">
        <v>2032</v>
      </c>
      <c r="C210" t="str">
        <f t="shared" si="13"/>
        <v>Fuel cell</v>
      </c>
      <c r="D210">
        <v>9</v>
      </c>
      <c r="E210">
        <v>0</v>
      </c>
      <c r="F210">
        <v>0</v>
      </c>
      <c r="G210">
        <v>0</v>
      </c>
      <c r="H210">
        <v>16564</v>
      </c>
      <c r="I210">
        <v>16660609</v>
      </c>
      <c r="J210">
        <v>25646000</v>
      </c>
      <c r="K210">
        <v>20369698</v>
      </c>
      <c r="L210">
        <v>3425469</v>
      </c>
      <c r="M210">
        <v>443164</v>
      </c>
      <c r="N210">
        <v>443166</v>
      </c>
      <c r="O210">
        <v>1329508</v>
      </c>
      <c r="P210">
        <v>9290936</v>
      </c>
      <c r="Q210">
        <v>4009793</v>
      </c>
      <c r="R210">
        <v>4006915</v>
      </c>
      <c r="S210">
        <v>12067248</v>
      </c>
      <c r="T210">
        <v>4803748</v>
      </c>
      <c r="U210">
        <v>4799670</v>
      </c>
      <c r="V210">
        <v>14363654</v>
      </c>
      <c r="W210">
        <v>0</v>
      </c>
    </row>
    <row r="211" spans="2:23" x14ac:dyDescent="0.25">
      <c r="B211">
        <v>2033</v>
      </c>
      <c r="C211" t="str">
        <f t="shared" si="13"/>
        <v>Diesel</v>
      </c>
      <c r="D211">
        <v>1</v>
      </c>
      <c r="E211">
        <v>36710547456</v>
      </c>
      <c r="F211">
        <v>85668456</v>
      </c>
      <c r="G211">
        <v>52243566592</v>
      </c>
      <c r="H211">
        <v>3635132160</v>
      </c>
      <c r="I211">
        <v>10569455616</v>
      </c>
      <c r="J211">
        <v>18093004800</v>
      </c>
      <c r="K211">
        <v>15383557120</v>
      </c>
      <c r="L211">
        <v>12044192768</v>
      </c>
      <c r="M211">
        <v>1506898944</v>
      </c>
      <c r="N211">
        <v>1506906752</v>
      </c>
      <c r="O211">
        <v>4520744448</v>
      </c>
      <c r="P211">
        <v>30480257024</v>
      </c>
      <c r="Q211">
        <v>13173400576</v>
      </c>
      <c r="R211">
        <v>13165549568</v>
      </c>
      <c r="S211">
        <v>39648829440</v>
      </c>
      <c r="T211">
        <v>15780668416</v>
      </c>
      <c r="U211">
        <v>15769324544</v>
      </c>
      <c r="V211">
        <v>47191142400</v>
      </c>
      <c r="W211">
        <v>12426002</v>
      </c>
    </row>
    <row r="212" spans="2:23" x14ac:dyDescent="0.25">
      <c r="B212">
        <v>2033</v>
      </c>
      <c r="C212" t="str">
        <f t="shared" si="13"/>
        <v>Gasoline</v>
      </c>
      <c r="D212">
        <v>2</v>
      </c>
      <c r="E212">
        <v>61129768960</v>
      </c>
      <c r="F212">
        <v>2417116160</v>
      </c>
      <c r="G212">
        <v>24923742208</v>
      </c>
      <c r="H212">
        <v>3209771776</v>
      </c>
      <c r="I212">
        <v>6970289152</v>
      </c>
      <c r="J212">
        <v>7381611008</v>
      </c>
      <c r="K212">
        <v>6101923328</v>
      </c>
      <c r="L212">
        <v>42927676</v>
      </c>
      <c r="M212">
        <v>1881152</v>
      </c>
      <c r="N212">
        <v>1881160</v>
      </c>
      <c r="O212">
        <v>5643515</v>
      </c>
      <c r="P212">
        <v>40076288</v>
      </c>
      <c r="Q212">
        <v>17016800</v>
      </c>
      <c r="R212">
        <v>17005462</v>
      </c>
      <c r="S212">
        <v>51212376</v>
      </c>
      <c r="T212">
        <v>20385076</v>
      </c>
      <c r="U212">
        <v>20369466</v>
      </c>
      <c r="V212">
        <v>60955804</v>
      </c>
      <c r="W212">
        <v>0</v>
      </c>
    </row>
    <row r="213" spans="2:23" x14ac:dyDescent="0.25">
      <c r="B213">
        <v>2033</v>
      </c>
      <c r="C213" t="str">
        <f t="shared" si="13"/>
        <v>LPG</v>
      </c>
      <c r="D213">
        <v>3</v>
      </c>
      <c r="E213">
        <v>57961424</v>
      </c>
      <c r="F213">
        <v>0</v>
      </c>
      <c r="G213">
        <v>63062828</v>
      </c>
      <c r="H213">
        <v>4020824</v>
      </c>
      <c r="I213">
        <v>15573501</v>
      </c>
      <c r="J213">
        <v>25136666</v>
      </c>
      <c r="K213">
        <v>20619028</v>
      </c>
      <c r="L213">
        <v>6196108</v>
      </c>
      <c r="M213">
        <v>287750</v>
      </c>
      <c r="N213">
        <v>284466</v>
      </c>
      <c r="O213">
        <v>842613</v>
      </c>
      <c r="P213">
        <v>6945614</v>
      </c>
      <c r="Q213">
        <v>2690436</v>
      </c>
      <c r="R213">
        <v>2770756</v>
      </c>
      <c r="S213">
        <v>8226875</v>
      </c>
      <c r="T213">
        <v>3220288</v>
      </c>
      <c r="U213">
        <v>3265620</v>
      </c>
      <c r="V213">
        <v>9805688</v>
      </c>
      <c r="W213">
        <v>0</v>
      </c>
    </row>
    <row r="214" spans="2:23" x14ac:dyDescent="0.25">
      <c r="B214">
        <v>2033</v>
      </c>
      <c r="C214" t="str">
        <f t="shared" si="13"/>
        <v>CNG</v>
      </c>
      <c r="D214">
        <v>4</v>
      </c>
      <c r="E214">
        <v>23270334</v>
      </c>
      <c r="F214">
        <v>435682</v>
      </c>
      <c r="G214">
        <v>430053</v>
      </c>
      <c r="H214">
        <v>5662166</v>
      </c>
      <c r="I214">
        <v>6337909</v>
      </c>
      <c r="J214">
        <v>137084</v>
      </c>
      <c r="K214">
        <v>15493066</v>
      </c>
      <c r="L214">
        <v>37584200</v>
      </c>
      <c r="M214">
        <v>700169</v>
      </c>
      <c r="N214">
        <v>700169</v>
      </c>
      <c r="O214">
        <v>2100506</v>
      </c>
      <c r="P214">
        <v>746037248</v>
      </c>
      <c r="Q214">
        <v>130648400</v>
      </c>
      <c r="R214">
        <v>138471744</v>
      </c>
      <c r="S214">
        <v>409592032</v>
      </c>
      <c r="T214">
        <v>150489696</v>
      </c>
      <c r="U214">
        <v>161915136</v>
      </c>
      <c r="V214">
        <v>456022656</v>
      </c>
      <c r="W214">
        <v>0</v>
      </c>
    </row>
    <row r="215" spans="2:23" x14ac:dyDescent="0.25">
      <c r="B215">
        <v>2033</v>
      </c>
      <c r="C215" t="str">
        <f t="shared" si="13"/>
        <v>Flex</v>
      </c>
      <c r="D215">
        <v>5</v>
      </c>
      <c r="E215">
        <v>8436980736</v>
      </c>
      <c r="F215">
        <v>341268928</v>
      </c>
      <c r="G215">
        <v>2984487168</v>
      </c>
      <c r="H215">
        <v>872952768</v>
      </c>
      <c r="I215">
        <v>503940480</v>
      </c>
      <c r="J215">
        <v>455765216</v>
      </c>
      <c r="K215">
        <v>379328992</v>
      </c>
      <c r="L215">
        <v>0</v>
      </c>
      <c r="M215">
        <v>0</v>
      </c>
      <c r="N215">
        <v>0</v>
      </c>
      <c r="O215">
        <v>0</v>
      </c>
      <c r="P215">
        <v>0</v>
      </c>
      <c r="Q215">
        <v>0</v>
      </c>
      <c r="R215">
        <v>0</v>
      </c>
      <c r="S215">
        <v>0</v>
      </c>
      <c r="T215">
        <v>0</v>
      </c>
      <c r="U215">
        <v>0</v>
      </c>
      <c r="V215">
        <v>0</v>
      </c>
      <c r="W215">
        <v>0</v>
      </c>
    </row>
    <row r="216" spans="2:23" x14ac:dyDescent="0.25">
      <c r="B216">
        <v>2033</v>
      </c>
      <c r="C216" t="str">
        <f t="shared" si="13"/>
        <v>BEV</v>
      </c>
      <c r="D216">
        <v>6</v>
      </c>
      <c r="E216">
        <v>0</v>
      </c>
      <c r="F216">
        <v>0</v>
      </c>
      <c r="G216">
        <v>0</v>
      </c>
      <c r="H216">
        <v>329806</v>
      </c>
      <c r="I216">
        <v>2208409</v>
      </c>
      <c r="J216">
        <v>299493</v>
      </c>
      <c r="K216">
        <v>5104848</v>
      </c>
      <c r="L216">
        <v>0</v>
      </c>
      <c r="M216">
        <v>97792</v>
      </c>
      <c r="N216">
        <v>97793</v>
      </c>
      <c r="O216">
        <v>293383</v>
      </c>
      <c r="P216">
        <v>222954</v>
      </c>
      <c r="Q216">
        <v>1281222</v>
      </c>
      <c r="R216">
        <v>1278315</v>
      </c>
      <c r="S216">
        <v>3836146</v>
      </c>
      <c r="T216">
        <v>0</v>
      </c>
      <c r="U216">
        <v>0</v>
      </c>
      <c r="V216">
        <v>0</v>
      </c>
      <c r="W216">
        <v>0</v>
      </c>
    </row>
    <row r="217" spans="2:23" x14ac:dyDescent="0.25">
      <c r="B217">
        <v>2033</v>
      </c>
      <c r="C217" t="str">
        <f t="shared" si="13"/>
        <v>PHEV diesel</v>
      </c>
      <c r="D217">
        <v>7</v>
      </c>
      <c r="E217">
        <v>71693840</v>
      </c>
      <c r="F217">
        <v>1629861</v>
      </c>
      <c r="G217">
        <v>65396544</v>
      </c>
      <c r="H217">
        <v>5124509</v>
      </c>
      <c r="I217">
        <v>10702845</v>
      </c>
      <c r="J217">
        <v>16470508</v>
      </c>
      <c r="K217">
        <v>12996259</v>
      </c>
      <c r="L217">
        <v>3200956</v>
      </c>
      <c r="M217">
        <v>0</v>
      </c>
      <c r="N217">
        <v>0</v>
      </c>
      <c r="O217">
        <v>0</v>
      </c>
      <c r="P217">
        <v>8711397</v>
      </c>
      <c r="Q217">
        <v>0</v>
      </c>
      <c r="R217">
        <v>0</v>
      </c>
      <c r="S217">
        <v>0</v>
      </c>
      <c r="T217">
        <v>0</v>
      </c>
      <c r="U217">
        <v>0</v>
      </c>
      <c r="V217">
        <v>0</v>
      </c>
      <c r="W217">
        <v>0</v>
      </c>
    </row>
    <row r="218" spans="2:23" x14ac:dyDescent="0.25">
      <c r="B218">
        <v>2033</v>
      </c>
      <c r="C218" t="str">
        <f t="shared" si="13"/>
        <v>PHEV gasoline</v>
      </c>
      <c r="D218">
        <v>8</v>
      </c>
      <c r="E218">
        <v>73718432</v>
      </c>
      <c r="F218">
        <v>1758542</v>
      </c>
      <c r="G218">
        <v>64390128</v>
      </c>
      <c r="H218">
        <v>4100192</v>
      </c>
      <c r="I218">
        <v>9924321</v>
      </c>
      <c r="J218">
        <v>15207959</v>
      </c>
      <c r="K218">
        <v>12241652</v>
      </c>
      <c r="L218">
        <v>5765959</v>
      </c>
      <c r="M218">
        <v>0</v>
      </c>
      <c r="N218">
        <v>0</v>
      </c>
      <c r="O218">
        <v>0</v>
      </c>
      <c r="P218">
        <v>18856650</v>
      </c>
      <c r="Q218">
        <v>0</v>
      </c>
      <c r="R218">
        <v>0</v>
      </c>
      <c r="S218">
        <v>0</v>
      </c>
      <c r="T218">
        <v>0</v>
      </c>
      <c r="U218">
        <v>0</v>
      </c>
      <c r="V218">
        <v>0</v>
      </c>
      <c r="W218">
        <v>0</v>
      </c>
    </row>
    <row r="219" spans="2:23" x14ac:dyDescent="0.25">
      <c r="B219">
        <v>2033</v>
      </c>
      <c r="C219" t="str">
        <f t="shared" si="13"/>
        <v>Fuel cell</v>
      </c>
      <c r="D219">
        <v>9</v>
      </c>
      <c r="E219">
        <v>0</v>
      </c>
      <c r="F219">
        <v>0</v>
      </c>
      <c r="G219">
        <v>0</v>
      </c>
      <c r="H219">
        <v>18114</v>
      </c>
      <c r="I219">
        <v>18342216</v>
      </c>
      <c r="J219">
        <v>28234612</v>
      </c>
      <c r="K219">
        <v>22424470</v>
      </c>
      <c r="L219">
        <v>3794974</v>
      </c>
      <c r="M219">
        <v>490914</v>
      </c>
      <c r="N219">
        <v>490917</v>
      </c>
      <c r="O219">
        <v>1472762</v>
      </c>
      <c r="P219">
        <v>10294698</v>
      </c>
      <c r="Q219">
        <v>4441740</v>
      </c>
      <c r="R219">
        <v>4438456</v>
      </c>
      <c r="S219">
        <v>13367053</v>
      </c>
      <c r="T219">
        <v>5321124</v>
      </c>
      <c r="U219">
        <v>5316404</v>
      </c>
      <c r="V219">
        <v>15911203</v>
      </c>
      <c r="W219">
        <v>0</v>
      </c>
    </row>
    <row r="220" spans="2:23" x14ac:dyDescent="0.25">
      <c r="B220">
        <v>2034</v>
      </c>
      <c r="C220" t="str">
        <f t="shared" si="13"/>
        <v>Diesel</v>
      </c>
      <c r="D220">
        <v>1</v>
      </c>
      <c r="E220">
        <v>36906868736</v>
      </c>
      <c r="F220">
        <v>86126592</v>
      </c>
      <c r="G220">
        <v>52906369024</v>
      </c>
      <c r="H220">
        <v>3759336192</v>
      </c>
      <c r="I220">
        <v>10821494784</v>
      </c>
      <c r="J220">
        <v>18335559680</v>
      </c>
      <c r="K220">
        <v>15445805056</v>
      </c>
      <c r="L220">
        <v>11992471552</v>
      </c>
      <c r="M220">
        <v>1506113664</v>
      </c>
      <c r="N220">
        <v>1506124032</v>
      </c>
      <c r="O220">
        <v>4518391296</v>
      </c>
      <c r="P220">
        <v>30585112576</v>
      </c>
      <c r="Q220">
        <v>13210275840</v>
      </c>
      <c r="R220">
        <v>13201845248</v>
      </c>
      <c r="S220">
        <v>39758729216</v>
      </c>
      <c r="T220">
        <v>15824656384</v>
      </c>
      <c r="U220">
        <v>15812249600</v>
      </c>
      <c r="V220">
        <v>47323951104</v>
      </c>
      <c r="W220">
        <v>12642420</v>
      </c>
    </row>
    <row r="221" spans="2:23" x14ac:dyDescent="0.25">
      <c r="B221">
        <v>2034</v>
      </c>
      <c r="C221" t="str">
        <f t="shared" si="13"/>
        <v>Gasoline</v>
      </c>
      <c r="D221">
        <v>2</v>
      </c>
      <c r="E221">
        <v>61788573696</v>
      </c>
      <c r="F221">
        <v>2443165952</v>
      </c>
      <c r="G221">
        <v>25922281472</v>
      </c>
      <c r="H221">
        <v>3188352512</v>
      </c>
      <c r="I221">
        <v>6913271296</v>
      </c>
      <c r="J221">
        <v>7548213248</v>
      </c>
      <c r="K221">
        <v>6217139200</v>
      </c>
      <c r="L221">
        <v>39705316</v>
      </c>
      <c r="M221">
        <v>1988515</v>
      </c>
      <c r="N221">
        <v>1988526</v>
      </c>
      <c r="O221">
        <v>5965613</v>
      </c>
      <c r="P221">
        <v>42211712</v>
      </c>
      <c r="Q221">
        <v>17987328</v>
      </c>
      <c r="R221">
        <v>17974828</v>
      </c>
      <c r="S221">
        <v>54132440</v>
      </c>
      <c r="T221">
        <v>21547580</v>
      </c>
      <c r="U221">
        <v>21530028</v>
      </c>
      <c r="V221">
        <v>64433476</v>
      </c>
      <c r="W221">
        <v>0</v>
      </c>
    </row>
    <row r="222" spans="2:23" x14ac:dyDescent="0.25">
      <c r="B222">
        <v>2034</v>
      </c>
      <c r="C222" t="str">
        <f t="shared" si="13"/>
        <v>LPG</v>
      </c>
      <c r="D222">
        <v>3</v>
      </c>
      <c r="E222">
        <v>65369784</v>
      </c>
      <c r="F222">
        <v>0</v>
      </c>
      <c r="G222">
        <v>68559240</v>
      </c>
      <c r="H222">
        <v>4390952</v>
      </c>
      <c r="I222">
        <v>16685643</v>
      </c>
      <c r="J222">
        <v>27015968</v>
      </c>
      <c r="K222">
        <v>22018630</v>
      </c>
      <c r="L222">
        <v>5658188</v>
      </c>
      <c r="M222">
        <v>296648</v>
      </c>
      <c r="N222">
        <v>292181</v>
      </c>
      <c r="O222">
        <v>867599</v>
      </c>
      <c r="P222">
        <v>7164871</v>
      </c>
      <c r="Q222">
        <v>2765765</v>
      </c>
      <c r="R222">
        <v>2848974</v>
      </c>
      <c r="S222">
        <v>8466346</v>
      </c>
      <c r="T222">
        <v>3318540</v>
      </c>
      <c r="U222">
        <v>3359562</v>
      </c>
      <c r="V222">
        <v>10130266</v>
      </c>
      <c r="W222">
        <v>0</v>
      </c>
    </row>
    <row r="223" spans="2:23" x14ac:dyDescent="0.25">
      <c r="B223">
        <v>2034</v>
      </c>
      <c r="C223" t="str">
        <f t="shared" si="13"/>
        <v>CNG</v>
      </c>
      <c r="D223">
        <v>4</v>
      </c>
      <c r="E223">
        <v>20690898</v>
      </c>
      <c r="F223">
        <v>395172</v>
      </c>
      <c r="G223">
        <v>398070</v>
      </c>
      <c r="H223">
        <v>5143502</v>
      </c>
      <c r="I223">
        <v>5727934</v>
      </c>
      <c r="J223">
        <v>130098</v>
      </c>
      <c r="K223">
        <v>14602316</v>
      </c>
      <c r="L223">
        <v>35729036</v>
      </c>
      <c r="M223">
        <v>651927</v>
      </c>
      <c r="N223">
        <v>651927</v>
      </c>
      <c r="O223">
        <v>1955782</v>
      </c>
      <c r="P223">
        <v>732659904</v>
      </c>
      <c r="Q223">
        <v>134084296</v>
      </c>
      <c r="R223">
        <v>142513712</v>
      </c>
      <c r="S223">
        <v>421119744</v>
      </c>
      <c r="T223">
        <v>154373632</v>
      </c>
      <c r="U223">
        <v>166918688</v>
      </c>
      <c r="V223">
        <v>466348640</v>
      </c>
      <c r="W223">
        <v>0</v>
      </c>
    </row>
    <row r="224" spans="2:23" x14ac:dyDescent="0.25">
      <c r="B224">
        <v>2034</v>
      </c>
      <c r="C224" t="str">
        <f t="shared" ref="C224:C287" si="14">C215</f>
        <v>Flex</v>
      </c>
      <c r="D224">
        <v>5</v>
      </c>
      <c r="E224">
        <v>8595805184</v>
      </c>
      <c r="F224">
        <v>332787680</v>
      </c>
      <c r="G224">
        <v>3065193728</v>
      </c>
      <c r="H224">
        <v>828794368</v>
      </c>
      <c r="I224">
        <v>528971776</v>
      </c>
      <c r="J224">
        <v>514111776</v>
      </c>
      <c r="K224">
        <v>427952960</v>
      </c>
      <c r="L224">
        <v>0</v>
      </c>
      <c r="M224">
        <v>0</v>
      </c>
      <c r="N224">
        <v>0</v>
      </c>
      <c r="O224">
        <v>0</v>
      </c>
      <c r="P224">
        <v>0</v>
      </c>
      <c r="Q224">
        <v>0</v>
      </c>
      <c r="R224">
        <v>0</v>
      </c>
      <c r="S224">
        <v>0</v>
      </c>
      <c r="T224">
        <v>0</v>
      </c>
      <c r="U224">
        <v>0</v>
      </c>
      <c r="V224">
        <v>0</v>
      </c>
      <c r="W224">
        <v>0</v>
      </c>
    </row>
    <row r="225" spans="2:23" x14ac:dyDescent="0.25">
      <c r="B225">
        <v>2034</v>
      </c>
      <c r="C225" t="str">
        <f t="shared" si="14"/>
        <v>BEV</v>
      </c>
      <c r="D225">
        <v>6</v>
      </c>
      <c r="E225">
        <v>0</v>
      </c>
      <c r="F225">
        <v>0</v>
      </c>
      <c r="G225">
        <v>0</v>
      </c>
      <c r="H225">
        <v>259797</v>
      </c>
      <c r="I225">
        <v>2149899</v>
      </c>
      <c r="J225">
        <v>275278</v>
      </c>
      <c r="K225">
        <v>4985042</v>
      </c>
      <c r="L225">
        <v>0</v>
      </c>
      <c r="M225">
        <v>97113</v>
      </c>
      <c r="N225">
        <v>97113</v>
      </c>
      <c r="O225">
        <v>291346</v>
      </c>
      <c r="P225">
        <v>218317</v>
      </c>
      <c r="Q225">
        <v>1233986</v>
      </c>
      <c r="R225">
        <v>1230796</v>
      </c>
      <c r="S225">
        <v>3693846</v>
      </c>
      <c r="T225">
        <v>0</v>
      </c>
      <c r="U225">
        <v>0</v>
      </c>
      <c r="V225">
        <v>0</v>
      </c>
      <c r="W225">
        <v>0</v>
      </c>
    </row>
    <row r="226" spans="2:23" x14ac:dyDescent="0.25">
      <c r="B226">
        <v>2034</v>
      </c>
      <c r="C226" t="str">
        <f t="shared" si="14"/>
        <v>PHEV diesel</v>
      </c>
      <c r="D226">
        <v>7</v>
      </c>
      <c r="E226">
        <v>77868072</v>
      </c>
      <c r="F226">
        <v>1763800</v>
      </c>
      <c r="G226">
        <v>72581200</v>
      </c>
      <c r="H226">
        <v>5665830</v>
      </c>
      <c r="I226">
        <v>11702709</v>
      </c>
      <c r="J226">
        <v>18009034</v>
      </c>
      <c r="K226">
        <v>14238862</v>
      </c>
      <c r="L226">
        <v>3531373</v>
      </c>
      <c r="M226">
        <v>0</v>
      </c>
      <c r="N226">
        <v>0</v>
      </c>
      <c r="O226">
        <v>0</v>
      </c>
      <c r="P226">
        <v>9582852</v>
      </c>
      <c r="Q226">
        <v>0</v>
      </c>
      <c r="R226">
        <v>0</v>
      </c>
      <c r="S226">
        <v>0</v>
      </c>
      <c r="T226">
        <v>0</v>
      </c>
      <c r="U226">
        <v>0</v>
      </c>
      <c r="V226">
        <v>0</v>
      </c>
      <c r="W226">
        <v>0</v>
      </c>
    </row>
    <row r="227" spans="2:23" x14ac:dyDescent="0.25">
      <c r="B227">
        <v>2034</v>
      </c>
      <c r="C227" t="str">
        <f t="shared" si="14"/>
        <v>PHEV gasoline</v>
      </c>
      <c r="D227">
        <v>8</v>
      </c>
      <c r="E227">
        <v>79839456</v>
      </c>
      <c r="F227">
        <v>1910410</v>
      </c>
      <c r="G227">
        <v>71455552</v>
      </c>
      <c r="H227">
        <v>4574500</v>
      </c>
      <c r="I227">
        <v>10969490</v>
      </c>
      <c r="J227">
        <v>16810308</v>
      </c>
      <c r="K227">
        <v>13541377</v>
      </c>
      <c r="L227">
        <v>6319572</v>
      </c>
      <c r="M227">
        <v>0</v>
      </c>
      <c r="N227">
        <v>0</v>
      </c>
      <c r="O227">
        <v>0</v>
      </c>
      <c r="P227">
        <v>20613424</v>
      </c>
      <c r="Q227">
        <v>0</v>
      </c>
      <c r="R227">
        <v>0</v>
      </c>
      <c r="S227">
        <v>0</v>
      </c>
      <c r="T227">
        <v>0</v>
      </c>
      <c r="U227">
        <v>0</v>
      </c>
      <c r="V227">
        <v>0</v>
      </c>
      <c r="W227">
        <v>0</v>
      </c>
    </row>
    <row r="228" spans="2:23" x14ac:dyDescent="0.25">
      <c r="B228">
        <v>2034</v>
      </c>
      <c r="C228" t="str">
        <f t="shared" si="14"/>
        <v>Fuel cell</v>
      </c>
      <c r="D228">
        <v>9</v>
      </c>
      <c r="E228">
        <v>0</v>
      </c>
      <c r="F228">
        <v>0</v>
      </c>
      <c r="G228">
        <v>0</v>
      </c>
      <c r="H228">
        <v>19556</v>
      </c>
      <c r="I228">
        <v>20040332</v>
      </c>
      <c r="J228">
        <v>30848654</v>
      </c>
      <c r="K228">
        <v>24499986</v>
      </c>
      <c r="L228">
        <v>4151647</v>
      </c>
      <c r="M228">
        <v>537007</v>
      </c>
      <c r="N228">
        <v>537011</v>
      </c>
      <c r="O228">
        <v>1611043</v>
      </c>
      <c r="P228">
        <v>11262696</v>
      </c>
      <c r="Q228">
        <v>4858355</v>
      </c>
      <c r="R228">
        <v>4854653</v>
      </c>
      <c r="S228">
        <v>14620658</v>
      </c>
      <c r="T228">
        <v>5820141</v>
      </c>
      <c r="U228">
        <v>5814744</v>
      </c>
      <c r="V228">
        <v>17403914</v>
      </c>
      <c r="W228">
        <v>0</v>
      </c>
    </row>
    <row r="229" spans="2:23" x14ac:dyDescent="0.25">
      <c r="B229">
        <v>2035</v>
      </c>
      <c r="C229" t="str">
        <f t="shared" si="14"/>
        <v>Diesel</v>
      </c>
      <c r="D229">
        <v>1</v>
      </c>
      <c r="E229">
        <v>37102444544</v>
      </c>
      <c r="F229">
        <v>86583016</v>
      </c>
      <c r="G229">
        <v>53647134720</v>
      </c>
      <c r="H229">
        <v>3883896576</v>
      </c>
      <c r="I229">
        <v>11069174784</v>
      </c>
      <c r="J229">
        <v>18591832064</v>
      </c>
      <c r="K229">
        <v>15533385728</v>
      </c>
      <c r="L229">
        <v>11953166336</v>
      </c>
      <c r="M229">
        <v>1506997760</v>
      </c>
      <c r="N229">
        <v>1507011328</v>
      </c>
      <c r="O229">
        <v>4521046528</v>
      </c>
      <c r="P229">
        <v>30697730048</v>
      </c>
      <c r="Q229">
        <v>13254319104</v>
      </c>
      <c r="R229">
        <v>13245305856</v>
      </c>
      <c r="S229">
        <v>39890038784</v>
      </c>
      <c r="T229">
        <v>15877301248</v>
      </c>
      <c r="U229">
        <v>15863661568</v>
      </c>
      <c r="V229">
        <v>47482535936</v>
      </c>
      <c r="W229">
        <v>12841677</v>
      </c>
    </row>
    <row r="230" spans="2:23" x14ac:dyDescent="0.25">
      <c r="B230">
        <v>2035</v>
      </c>
      <c r="C230" t="str">
        <f t="shared" si="14"/>
        <v>Gasoline</v>
      </c>
      <c r="D230">
        <v>2</v>
      </c>
      <c r="E230">
        <v>62380089344</v>
      </c>
      <c r="F230">
        <v>2466555136</v>
      </c>
      <c r="G230">
        <v>26911021056</v>
      </c>
      <c r="H230">
        <v>3171275264</v>
      </c>
      <c r="I230">
        <v>6861964288</v>
      </c>
      <c r="J230">
        <v>7722867200</v>
      </c>
      <c r="K230">
        <v>6332526080</v>
      </c>
      <c r="L230">
        <v>37183896</v>
      </c>
      <c r="M230">
        <v>2083248</v>
      </c>
      <c r="N230">
        <v>2083263</v>
      </c>
      <c r="O230">
        <v>6249818</v>
      </c>
      <c r="P230">
        <v>44092008</v>
      </c>
      <c r="Q230">
        <v>18842586</v>
      </c>
      <c r="R230">
        <v>18828938</v>
      </c>
      <c r="S230">
        <v>56705400</v>
      </c>
      <c r="T230">
        <v>22572052</v>
      </c>
      <c r="U230">
        <v>22552366</v>
      </c>
      <c r="V230">
        <v>67498504</v>
      </c>
      <c r="W230">
        <v>0</v>
      </c>
    </row>
    <row r="231" spans="2:23" x14ac:dyDescent="0.25">
      <c r="B231">
        <v>2035</v>
      </c>
      <c r="C231" t="str">
        <f t="shared" si="14"/>
        <v>LPG</v>
      </c>
      <c r="D231">
        <v>3</v>
      </c>
      <c r="E231">
        <v>73911824</v>
      </c>
      <c r="F231">
        <v>0</v>
      </c>
      <c r="G231">
        <v>74274360</v>
      </c>
      <c r="H231">
        <v>4775968</v>
      </c>
      <c r="I231">
        <v>17839506</v>
      </c>
      <c r="J231">
        <v>28856944</v>
      </c>
      <c r="K231">
        <v>23469840</v>
      </c>
      <c r="L231">
        <v>5309205</v>
      </c>
      <c r="M231">
        <v>304604</v>
      </c>
      <c r="N231">
        <v>298840</v>
      </c>
      <c r="O231">
        <v>890320</v>
      </c>
      <c r="P231">
        <v>7359854</v>
      </c>
      <c r="Q231">
        <v>2831101</v>
      </c>
      <c r="R231">
        <v>2916384</v>
      </c>
      <c r="S231">
        <v>8680813</v>
      </c>
      <c r="T231">
        <v>3406126</v>
      </c>
      <c r="U231">
        <v>3440326</v>
      </c>
      <c r="V231">
        <v>10421090</v>
      </c>
      <c r="W231">
        <v>0</v>
      </c>
    </row>
    <row r="232" spans="2:23" x14ac:dyDescent="0.25">
      <c r="B232">
        <v>2035</v>
      </c>
      <c r="C232" t="str">
        <f t="shared" si="14"/>
        <v>CNG</v>
      </c>
      <c r="D232">
        <v>4</v>
      </c>
      <c r="E232">
        <v>18450686</v>
      </c>
      <c r="F232">
        <v>355162</v>
      </c>
      <c r="G232">
        <v>368216</v>
      </c>
      <c r="H232">
        <v>4594197</v>
      </c>
      <c r="I232">
        <v>5205725</v>
      </c>
      <c r="J232">
        <v>116954</v>
      </c>
      <c r="K232">
        <v>13675417</v>
      </c>
      <c r="L232">
        <v>34120620</v>
      </c>
      <c r="M232">
        <v>614350</v>
      </c>
      <c r="N232">
        <v>614350</v>
      </c>
      <c r="O232">
        <v>1843048</v>
      </c>
      <c r="P232">
        <v>726170432</v>
      </c>
      <c r="Q232">
        <v>138564544</v>
      </c>
      <c r="R232">
        <v>147609040</v>
      </c>
      <c r="S232">
        <v>435934528</v>
      </c>
      <c r="T232">
        <v>159437312</v>
      </c>
      <c r="U232">
        <v>173281536</v>
      </c>
      <c r="V232">
        <v>480330784</v>
      </c>
      <c r="W232">
        <v>0</v>
      </c>
    </row>
    <row r="233" spans="2:23" x14ac:dyDescent="0.25">
      <c r="B233">
        <v>2035</v>
      </c>
      <c r="C233" t="str">
        <f t="shared" si="14"/>
        <v>Flex</v>
      </c>
      <c r="D233">
        <v>5</v>
      </c>
      <c r="E233">
        <v>8788544512</v>
      </c>
      <c r="F233">
        <v>325686752</v>
      </c>
      <c r="G233">
        <v>3137530112</v>
      </c>
      <c r="H233">
        <v>781986560</v>
      </c>
      <c r="I233">
        <v>558083392</v>
      </c>
      <c r="J233">
        <v>576464000</v>
      </c>
      <c r="K233">
        <v>479290976</v>
      </c>
      <c r="L233">
        <v>0</v>
      </c>
      <c r="M233">
        <v>0</v>
      </c>
      <c r="N233">
        <v>0</v>
      </c>
      <c r="O233">
        <v>0</v>
      </c>
      <c r="P233">
        <v>0</v>
      </c>
      <c r="Q233">
        <v>0</v>
      </c>
      <c r="R233">
        <v>0</v>
      </c>
      <c r="S233">
        <v>0</v>
      </c>
      <c r="T233">
        <v>0</v>
      </c>
      <c r="U233">
        <v>0</v>
      </c>
      <c r="V233">
        <v>0</v>
      </c>
      <c r="W233">
        <v>0</v>
      </c>
    </row>
    <row r="234" spans="2:23" x14ac:dyDescent="0.25">
      <c r="B234">
        <v>2035</v>
      </c>
      <c r="C234" t="str">
        <f t="shared" si="14"/>
        <v>BEV</v>
      </c>
      <c r="D234">
        <v>6</v>
      </c>
      <c r="E234">
        <v>0</v>
      </c>
      <c r="F234">
        <v>0</v>
      </c>
      <c r="G234">
        <v>0</v>
      </c>
      <c r="H234">
        <v>204505</v>
      </c>
      <c r="I234">
        <v>2087702</v>
      </c>
      <c r="J234">
        <v>264999</v>
      </c>
      <c r="K234">
        <v>4843272</v>
      </c>
      <c r="L234">
        <v>0</v>
      </c>
      <c r="M234">
        <v>95341</v>
      </c>
      <c r="N234">
        <v>95342</v>
      </c>
      <c r="O234">
        <v>286033</v>
      </c>
      <c r="P234">
        <v>211668</v>
      </c>
      <c r="Q234">
        <v>1179326</v>
      </c>
      <c r="R234">
        <v>1175877</v>
      </c>
      <c r="S234">
        <v>3529337</v>
      </c>
      <c r="T234">
        <v>0</v>
      </c>
      <c r="U234">
        <v>0</v>
      </c>
      <c r="V234">
        <v>0</v>
      </c>
      <c r="W234">
        <v>0</v>
      </c>
    </row>
    <row r="235" spans="2:23" x14ac:dyDescent="0.25">
      <c r="B235">
        <v>2035</v>
      </c>
      <c r="C235" t="str">
        <f t="shared" si="14"/>
        <v>PHEV diesel</v>
      </c>
      <c r="D235">
        <v>7</v>
      </c>
      <c r="E235">
        <v>84555624</v>
      </c>
      <c r="F235">
        <v>1910439</v>
      </c>
      <c r="G235">
        <v>80303320</v>
      </c>
      <c r="H235">
        <v>6249250</v>
      </c>
      <c r="I235">
        <v>12727633</v>
      </c>
      <c r="J235">
        <v>19586112</v>
      </c>
      <c r="K235">
        <v>15510637</v>
      </c>
      <c r="L235">
        <v>3858202</v>
      </c>
      <c r="M235">
        <v>0</v>
      </c>
      <c r="N235">
        <v>0</v>
      </c>
      <c r="O235">
        <v>0</v>
      </c>
      <c r="P235">
        <v>10440871</v>
      </c>
      <c r="Q235">
        <v>0</v>
      </c>
      <c r="R235">
        <v>0</v>
      </c>
      <c r="S235">
        <v>0</v>
      </c>
      <c r="T235">
        <v>0</v>
      </c>
      <c r="U235">
        <v>0</v>
      </c>
      <c r="V235">
        <v>0</v>
      </c>
      <c r="W235">
        <v>0</v>
      </c>
    </row>
    <row r="236" spans="2:23" x14ac:dyDescent="0.25">
      <c r="B236">
        <v>2035</v>
      </c>
      <c r="C236" t="str">
        <f t="shared" si="14"/>
        <v>PHEV gasoline</v>
      </c>
      <c r="D236">
        <v>8</v>
      </c>
      <c r="E236">
        <v>86668432</v>
      </c>
      <c r="F236">
        <v>2079601</v>
      </c>
      <c r="G236">
        <v>79217392</v>
      </c>
      <c r="H236">
        <v>5099287</v>
      </c>
      <c r="I236">
        <v>12084469</v>
      </c>
      <c r="J236">
        <v>18519850</v>
      </c>
      <c r="K236">
        <v>14928397</v>
      </c>
      <c r="L236">
        <v>6859418</v>
      </c>
      <c r="M236">
        <v>0</v>
      </c>
      <c r="N236">
        <v>0</v>
      </c>
      <c r="O236">
        <v>0</v>
      </c>
      <c r="P236">
        <v>22317114</v>
      </c>
      <c r="Q236">
        <v>0</v>
      </c>
      <c r="R236">
        <v>0</v>
      </c>
      <c r="S236">
        <v>0</v>
      </c>
      <c r="T236">
        <v>0</v>
      </c>
      <c r="U236">
        <v>0</v>
      </c>
      <c r="V236">
        <v>0</v>
      </c>
      <c r="W236">
        <v>0</v>
      </c>
    </row>
    <row r="237" spans="2:23" x14ac:dyDescent="0.25">
      <c r="B237">
        <v>2035</v>
      </c>
      <c r="C237" t="str">
        <f t="shared" si="14"/>
        <v>Fuel cell</v>
      </c>
      <c r="D237">
        <v>9</v>
      </c>
      <c r="E237">
        <v>0</v>
      </c>
      <c r="F237">
        <v>0</v>
      </c>
      <c r="G237">
        <v>0</v>
      </c>
      <c r="H237">
        <v>20907</v>
      </c>
      <c r="I237">
        <v>21789268</v>
      </c>
      <c r="J237">
        <v>33540956</v>
      </c>
      <c r="K237">
        <v>26638904</v>
      </c>
      <c r="L237">
        <v>4495080</v>
      </c>
      <c r="M237">
        <v>581391</v>
      </c>
      <c r="N237">
        <v>581396</v>
      </c>
      <c r="O237">
        <v>1744198</v>
      </c>
      <c r="P237">
        <v>12193678</v>
      </c>
      <c r="Q237">
        <v>5259146</v>
      </c>
      <c r="R237">
        <v>5255013</v>
      </c>
      <c r="S237">
        <v>15826560</v>
      </c>
      <c r="T237">
        <v>6300216</v>
      </c>
      <c r="U237">
        <v>6294052</v>
      </c>
      <c r="V237">
        <v>18840028</v>
      </c>
      <c r="W237">
        <v>0</v>
      </c>
    </row>
    <row r="238" spans="2:23" x14ac:dyDescent="0.25">
      <c r="B238">
        <v>2036</v>
      </c>
      <c r="C238" t="str">
        <f t="shared" si="14"/>
        <v>Diesel</v>
      </c>
      <c r="D238">
        <v>1</v>
      </c>
      <c r="E238">
        <v>37320110080</v>
      </c>
      <c r="F238">
        <v>87090992</v>
      </c>
      <c r="G238">
        <v>54321111040</v>
      </c>
      <c r="H238">
        <v>4001583104</v>
      </c>
      <c r="I238">
        <v>11291480064</v>
      </c>
      <c r="J238">
        <v>18827782144</v>
      </c>
      <c r="K238">
        <v>15616135168</v>
      </c>
      <c r="L238">
        <v>11902756864</v>
      </c>
      <c r="M238">
        <v>1506172160</v>
      </c>
      <c r="N238">
        <v>1506188416</v>
      </c>
      <c r="O238">
        <v>4518571520</v>
      </c>
      <c r="P238">
        <v>30754607104</v>
      </c>
      <c r="Q238">
        <v>13276499968</v>
      </c>
      <c r="R238">
        <v>13266793472</v>
      </c>
      <c r="S238">
        <v>39955083264</v>
      </c>
      <c r="T238">
        <v>15903833088</v>
      </c>
      <c r="U238">
        <v>15888745472</v>
      </c>
      <c r="V238">
        <v>47562891264</v>
      </c>
      <c r="W238">
        <v>12991660</v>
      </c>
    </row>
    <row r="239" spans="2:23" x14ac:dyDescent="0.25">
      <c r="B239">
        <v>2036</v>
      </c>
      <c r="C239" t="str">
        <f t="shared" si="14"/>
        <v>Gasoline</v>
      </c>
      <c r="D239">
        <v>2</v>
      </c>
      <c r="E239">
        <v>62942822400</v>
      </c>
      <c r="F239">
        <v>2488806144</v>
      </c>
      <c r="G239">
        <v>27852750848</v>
      </c>
      <c r="H239">
        <v>3151029248</v>
      </c>
      <c r="I239">
        <v>6795924480</v>
      </c>
      <c r="J239">
        <v>7883902976</v>
      </c>
      <c r="K239">
        <v>6433223168</v>
      </c>
      <c r="L239">
        <v>34806844</v>
      </c>
      <c r="M239">
        <v>2160761</v>
      </c>
      <c r="N239">
        <v>2160780</v>
      </c>
      <c r="O239">
        <v>6482364</v>
      </c>
      <c r="P239">
        <v>45623172</v>
      </c>
      <c r="Q239">
        <v>19541036</v>
      </c>
      <c r="R239">
        <v>19526158</v>
      </c>
      <c r="S239">
        <v>58805848</v>
      </c>
      <c r="T239">
        <v>23408708</v>
      </c>
      <c r="U239">
        <v>23386674</v>
      </c>
      <c r="V239">
        <v>70002024</v>
      </c>
      <c r="W239">
        <v>0</v>
      </c>
    </row>
    <row r="240" spans="2:23" x14ac:dyDescent="0.25">
      <c r="B240">
        <v>2036</v>
      </c>
      <c r="C240" t="str">
        <f t="shared" si="14"/>
        <v>LPG</v>
      </c>
      <c r="D240">
        <v>3</v>
      </c>
      <c r="E240">
        <v>83845968</v>
      </c>
      <c r="F240">
        <v>0</v>
      </c>
      <c r="G240">
        <v>80180152</v>
      </c>
      <c r="H240">
        <v>5171292</v>
      </c>
      <c r="I240">
        <v>19072486</v>
      </c>
      <c r="J240">
        <v>30804248</v>
      </c>
      <c r="K240">
        <v>25003216</v>
      </c>
      <c r="L240">
        <v>5024766</v>
      </c>
      <c r="M240">
        <v>310898</v>
      </c>
      <c r="N240">
        <v>303778</v>
      </c>
      <c r="O240">
        <v>908639</v>
      </c>
      <c r="P240">
        <v>7512206</v>
      </c>
      <c r="Q240">
        <v>2880080</v>
      </c>
      <c r="R240">
        <v>2966801</v>
      </c>
      <c r="S240">
        <v>8850352</v>
      </c>
      <c r="T240">
        <v>3475040</v>
      </c>
      <c r="U240">
        <v>3500962</v>
      </c>
      <c r="V240">
        <v>10650698</v>
      </c>
      <c r="W240">
        <v>0</v>
      </c>
    </row>
    <row r="241" spans="2:23" x14ac:dyDescent="0.25">
      <c r="B241">
        <v>2036</v>
      </c>
      <c r="C241" t="str">
        <f t="shared" si="14"/>
        <v>CNG</v>
      </c>
      <c r="D241">
        <v>4</v>
      </c>
      <c r="E241">
        <v>16606911</v>
      </c>
      <c r="F241">
        <v>321737</v>
      </c>
      <c r="G241">
        <v>339591</v>
      </c>
      <c r="H241">
        <v>4028292</v>
      </c>
      <c r="I241">
        <v>4729960</v>
      </c>
      <c r="J241">
        <v>105401</v>
      </c>
      <c r="K241">
        <v>12734174</v>
      </c>
      <c r="L241">
        <v>32617588</v>
      </c>
      <c r="M241">
        <v>584257</v>
      </c>
      <c r="N241">
        <v>584257</v>
      </c>
      <c r="O241">
        <v>1752772</v>
      </c>
      <c r="P241">
        <v>724389120</v>
      </c>
      <c r="Q241">
        <v>143550304</v>
      </c>
      <c r="R241">
        <v>153320080</v>
      </c>
      <c r="S241">
        <v>452710528</v>
      </c>
      <c r="T241">
        <v>165059408</v>
      </c>
      <c r="U241">
        <v>180425120</v>
      </c>
      <c r="V241">
        <v>496092160</v>
      </c>
      <c r="W241">
        <v>0</v>
      </c>
    </row>
    <row r="242" spans="2:23" x14ac:dyDescent="0.25">
      <c r="B242">
        <v>2036</v>
      </c>
      <c r="C242" t="str">
        <f t="shared" si="14"/>
        <v>Flex</v>
      </c>
      <c r="D242">
        <v>5</v>
      </c>
      <c r="E242">
        <v>9037549568</v>
      </c>
      <c r="F242">
        <v>321681888</v>
      </c>
      <c r="G242">
        <v>3194650112</v>
      </c>
      <c r="H242">
        <v>731778816</v>
      </c>
      <c r="I242">
        <v>585753728</v>
      </c>
      <c r="J242">
        <v>639484928</v>
      </c>
      <c r="K242">
        <v>531255616</v>
      </c>
      <c r="L242">
        <v>0</v>
      </c>
      <c r="M242">
        <v>0</v>
      </c>
      <c r="N242">
        <v>0</v>
      </c>
      <c r="O242">
        <v>0</v>
      </c>
      <c r="P242">
        <v>0</v>
      </c>
      <c r="Q242">
        <v>0</v>
      </c>
      <c r="R242">
        <v>0</v>
      </c>
      <c r="S242">
        <v>0</v>
      </c>
      <c r="T242">
        <v>0</v>
      </c>
      <c r="U242">
        <v>0</v>
      </c>
      <c r="V242">
        <v>0</v>
      </c>
      <c r="W242">
        <v>0</v>
      </c>
    </row>
    <row r="243" spans="2:23" x14ac:dyDescent="0.25">
      <c r="B243">
        <v>2036</v>
      </c>
      <c r="C243" t="str">
        <f t="shared" si="14"/>
        <v>BEV</v>
      </c>
      <c r="D243">
        <v>6</v>
      </c>
      <c r="E243">
        <v>0</v>
      </c>
      <c r="F243">
        <v>0</v>
      </c>
      <c r="G243">
        <v>0</v>
      </c>
      <c r="H243">
        <v>160503</v>
      </c>
      <c r="I243">
        <v>2020962</v>
      </c>
      <c r="J243">
        <v>228348</v>
      </c>
      <c r="K243">
        <v>4664240</v>
      </c>
      <c r="L243">
        <v>0</v>
      </c>
      <c r="M243">
        <v>92450</v>
      </c>
      <c r="N243">
        <v>92451</v>
      </c>
      <c r="O243">
        <v>277360</v>
      </c>
      <c r="P243">
        <v>202065</v>
      </c>
      <c r="Q243">
        <v>1118172</v>
      </c>
      <c r="R243">
        <v>1114502</v>
      </c>
      <c r="S243">
        <v>3345439</v>
      </c>
      <c r="T243">
        <v>0</v>
      </c>
      <c r="U243">
        <v>0</v>
      </c>
      <c r="V243">
        <v>0</v>
      </c>
      <c r="W243">
        <v>0</v>
      </c>
    </row>
    <row r="244" spans="2:23" x14ac:dyDescent="0.25">
      <c r="B244">
        <v>2036</v>
      </c>
      <c r="C244" t="str">
        <f t="shared" si="14"/>
        <v>PHEV diesel</v>
      </c>
      <c r="D244">
        <v>7</v>
      </c>
      <c r="E244">
        <v>91858432</v>
      </c>
      <c r="F244">
        <v>2073934</v>
      </c>
      <c r="G244">
        <v>88546392</v>
      </c>
      <c r="H244">
        <v>6878482</v>
      </c>
      <c r="I244">
        <v>13765960</v>
      </c>
      <c r="J244">
        <v>21183790</v>
      </c>
      <c r="K244">
        <v>16802684</v>
      </c>
      <c r="L244">
        <v>4174444</v>
      </c>
      <c r="M244">
        <v>0</v>
      </c>
      <c r="N244">
        <v>0</v>
      </c>
      <c r="O244">
        <v>0</v>
      </c>
      <c r="P244">
        <v>11265121</v>
      </c>
      <c r="Q244">
        <v>0</v>
      </c>
      <c r="R244">
        <v>0</v>
      </c>
      <c r="S244">
        <v>0</v>
      </c>
      <c r="T244">
        <v>0</v>
      </c>
      <c r="U244">
        <v>0</v>
      </c>
      <c r="V244">
        <v>0</v>
      </c>
      <c r="W244">
        <v>0</v>
      </c>
    </row>
    <row r="245" spans="2:23" x14ac:dyDescent="0.25">
      <c r="B245">
        <v>2036</v>
      </c>
      <c r="C245" t="str">
        <f t="shared" si="14"/>
        <v>PHEV gasoline</v>
      </c>
      <c r="D245">
        <v>8</v>
      </c>
      <c r="E245">
        <v>94416392</v>
      </c>
      <c r="F245">
        <v>2273185</v>
      </c>
      <c r="G245">
        <v>87671136</v>
      </c>
      <c r="H245">
        <v>5679887</v>
      </c>
      <c r="I245">
        <v>13265912</v>
      </c>
      <c r="J245">
        <v>20331744</v>
      </c>
      <c r="K245">
        <v>16401896</v>
      </c>
      <c r="L245">
        <v>7370980</v>
      </c>
      <c r="M245">
        <v>0</v>
      </c>
      <c r="N245">
        <v>0</v>
      </c>
      <c r="O245">
        <v>0</v>
      </c>
      <c r="P245">
        <v>23912688</v>
      </c>
      <c r="Q245">
        <v>0</v>
      </c>
      <c r="R245">
        <v>0</v>
      </c>
      <c r="S245">
        <v>0</v>
      </c>
      <c r="T245">
        <v>0</v>
      </c>
      <c r="U245">
        <v>0</v>
      </c>
      <c r="V245">
        <v>0</v>
      </c>
      <c r="W245">
        <v>0</v>
      </c>
    </row>
    <row r="246" spans="2:23" x14ac:dyDescent="0.25">
      <c r="B246">
        <v>2036</v>
      </c>
      <c r="C246" t="str">
        <f t="shared" si="14"/>
        <v>Fuel cell</v>
      </c>
      <c r="D246">
        <v>9</v>
      </c>
      <c r="E246">
        <v>0</v>
      </c>
      <c r="F246">
        <v>0</v>
      </c>
      <c r="G246">
        <v>0</v>
      </c>
      <c r="H246">
        <v>22125</v>
      </c>
      <c r="I246">
        <v>23564610</v>
      </c>
      <c r="J246">
        <v>36273888</v>
      </c>
      <c r="K246">
        <v>28809754</v>
      </c>
      <c r="L246">
        <v>4812797</v>
      </c>
      <c r="M246">
        <v>622458</v>
      </c>
      <c r="N246">
        <v>622464</v>
      </c>
      <c r="O246">
        <v>1867400</v>
      </c>
      <c r="P246">
        <v>13053685</v>
      </c>
      <c r="Q246">
        <v>5629526</v>
      </c>
      <c r="R246">
        <v>5624914</v>
      </c>
      <c r="S246">
        <v>16940726</v>
      </c>
      <c r="T246">
        <v>6743874</v>
      </c>
      <c r="U246">
        <v>6736834</v>
      </c>
      <c r="V246">
        <v>20167290</v>
      </c>
      <c r="W246">
        <v>0</v>
      </c>
    </row>
    <row r="247" spans="2:23" x14ac:dyDescent="0.25">
      <c r="B247">
        <v>2037</v>
      </c>
      <c r="C247" t="str">
        <f t="shared" si="14"/>
        <v>Diesel</v>
      </c>
      <c r="D247">
        <v>1</v>
      </c>
      <c r="E247">
        <v>37527642112</v>
      </c>
      <c r="F247">
        <v>87575248</v>
      </c>
      <c r="G247">
        <v>55082610688</v>
      </c>
      <c r="H247">
        <v>4121764352</v>
      </c>
      <c r="I247">
        <v>11520657408</v>
      </c>
      <c r="J247">
        <v>19092621312</v>
      </c>
      <c r="K247">
        <v>15740999680</v>
      </c>
      <c r="L247">
        <v>11878183936</v>
      </c>
      <c r="M247">
        <v>1508136320</v>
      </c>
      <c r="N247">
        <v>1508156288</v>
      </c>
      <c r="O247">
        <v>4524464640</v>
      </c>
      <c r="P247">
        <v>30850177024</v>
      </c>
      <c r="Q247">
        <v>13319036928</v>
      </c>
      <c r="R247">
        <v>13308310528</v>
      </c>
      <c r="S247">
        <v>40080474112</v>
      </c>
      <c r="T247">
        <v>15954638848</v>
      </c>
      <c r="U247">
        <v>15937851392</v>
      </c>
      <c r="V247">
        <v>47715835904</v>
      </c>
      <c r="W247">
        <v>13129167</v>
      </c>
    </row>
    <row r="248" spans="2:23" x14ac:dyDescent="0.25">
      <c r="B248">
        <v>2037</v>
      </c>
      <c r="C248" t="str">
        <f t="shared" si="14"/>
        <v>Gasoline</v>
      </c>
      <c r="D248">
        <v>2</v>
      </c>
      <c r="E248">
        <v>63434850304</v>
      </c>
      <c r="F248">
        <v>2508261632</v>
      </c>
      <c r="G248">
        <v>28829497344</v>
      </c>
      <c r="H248">
        <v>3135130112</v>
      </c>
      <c r="I248">
        <v>6766918656</v>
      </c>
      <c r="J248">
        <v>8056512000</v>
      </c>
      <c r="K248">
        <v>6545469952</v>
      </c>
      <c r="L248">
        <v>33038212</v>
      </c>
      <c r="M248">
        <v>2228538</v>
      </c>
      <c r="N248">
        <v>2228562</v>
      </c>
      <c r="O248">
        <v>6685700</v>
      </c>
      <c r="P248">
        <v>46967220</v>
      </c>
      <c r="Q248">
        <v>20150390</v>
      </c>
      <c r="R248">
        <v>20133964</v>
      </c>
      <c r="S248">
        <v>60637088</v>
      </c>
      <c r="T248">
        <v>24138478</v>
      </c>
      <c r="U248">
        <v>24113832</v>
      </c>
      <c r="V248">
        <v>72186096</v>
      </c>
      <c r="W248">
        <v>0</v>
      </c>
    </row>
    <row r="249" spans="2:23" x14ac:dyDescent="0.25">
      <c r="B249">
        <v>2037</v>
      </c>
      <c r="C249" t="str">
        <f t="shared" si="14"/>
        <v>LPG</v>
      </c>
      <c r="D249">
        <v>3</v>
      </c>
      <c r="E249">
        <v>95399224</v>
      </c>
      <c r="F249">
        <v>0</v>
      </c>
      <c r="G249">
        <v>86603888</v>
      </c>
      <c r="H249">
        <v>5597913</v>
      </c>
      <c r="I249">
        <v>20480726</v>
      </c>
      <c r="J249">
        <v>32985036</v>
      </c>
      <c r="K249">
        <v>26727700</v>
      </c>
      <c r="L249">
        <v>4860388</v>
      </c>
      <c r="M249">
        <v>316467</v>
      </c>
      <c r="N249">
        <v>307964</v>
      </c>
      <c r="O249">
        <v>925222</v>
      </c>
      <c r="P249">
        <v>7643859</v>
      </c>
      <c r="Q249">
        <v>2921781</v>
      </c>
      <c r="R249">
        <v>3009630</v>
      </c>
      <c r="S249">
        <v>9001978</v>
      </c>
      <c r="T249">
        <v>3535708</v>
      </c>
      <c r="U249">
        <v>3552472</v>
      </c>
      <c r="V249">
        <v>10851704</v>
      </c>
      <c r="W249">
        <v>0</v>
      </c>
    </row>
    <row r="250" spans="2:23" x14ac:dyDescent="0.25">
      <c r="B250">
        <v>2037</v>
      </c>
      <c r="C250" t="str">
        <f t="shared" si="14"/>
        <v>CNG</v>
      </c>
      <c r="D250">
        <v>4</v>
      </c>
      <c r="E250">
        <v>14898547</v>
      </c>
      <c r="F250">
        <v>288551</v>
      </c>
      <c r="G250">
        <v>307898</v>
      </c>
      <c r="H250">
        <v>3436141</v>
      </c>
      <c r="I250">
        <v>4368696</v>
      </c>
      <c r="J250">
        <v>96067</v>
      </c>
      <c r="K250">
        <v>11842700</v>
      </c>
      <c r="L250">
        <v>31301740</v>
      </c>
      <c r="M250">
        <v>561019</v>
      </c>
      <c r="N250">
        <v>561019</v>
      </c>
      <c r="O250">
        <v>1683058</v>
      </c>
      <c r="P250">
        <v>729974848</v>
      </c>
      <c r="Q250">
        <v>149244368</v>
      </c>
      <c r="R250">
        <v>160067984</v>
      </c>
      <c r="S250">
        <v>472550496</v>
      </c>
      <c r="T250">
        <v>171644640</v>
      </c>
      <c r="U250">
        <v>188795024</v>
      </c>
      <c r="V250">
        <v>514754944</v>
      </c>
      <c r="W250">
        <v>0</v>
      </c>
    </row>
    <row r="251" spans="2:23" x14ac:dyDescent="0.25">
      <c r="B251">
        <v>2037</v>
      </c>
      <c r="C251" t="str">
        <f t="shared" si="14"/>
        <v>Flex</v>
      </c>
      <c r="D251">
        <v>5</v>
      </c>
      <c r="E251">
        <v>9313930240</v>
      </c>
      <c r="F251">
        <v>320030848</v>
      </c>
      <c r="G251">
        <v>3255244800</v>
      </c>
      <c r="H251">
        <v>678723072</v>
      </c>
      <c r="I251">
        <v>617863424</v>
      </c>
      <c r="J251">
        <v>704671744</v>
      </c>
      <c r="K251">
        <v>585086464</v>
      </c>
      <c r="L251">
        <v>0</v>
      </c>
      <c r="M251">
        <v>0</v>
      </c>
      <c r="N251">
        <v>0</v>
      </c>
      <c r="O251">
        <v>0</v>
      </c>
      <c r="P251">
        <v>0</v>
      </c>
      <c r="Q251">
        <v>0</v>
      </c>
      <c r="R251">
        <v>0</v>
      </c>
      <c r="S251">
        <v>0</v>
      </c>
      <c r="T251">
        <v>0</v>
      </c>
      <c r="U251">
        <v>0</v>
      </c>
      <c r="V251">
        <v>0</v>
      </c>
      <c r="W251">
        <v>0</v>
      </c>
    </row>
    <row r="252" spans="2:23" x14ac:dyDescent="0.25">
      <c r="B252">
        <v>2037</v>
      </c>
      <c r="C252" t="str">
        <f t="shared" si="14"/>
        <v>BEV</v>
      </c>
      <c r="D252">
        <v>6</v>
      </c>
      <c r="E252">
        <v>0</v>
      </c>
      <c r="F252">
        <v>0</v>
      </c>
      <c r="G252">
        <v>0</v>
      </c>
      <c r="H252">
        <v>125968</v>
      </c>
      <c r="I252">
        <v>1904299</v>
      </c>
      <c r="J252">
        <v>215000</v>
      </c>
      <c r="K252">
        <v>4490830</v>
      </c>
      <c r="L252">
        <v>0</v>
      </c>
      <c r="M252">
        <v>88975</v>
      </c>
      <c r="N252">
        <v>88977</v>
      </c>
      <c r="O252">
        <v>266938</v>
      </c>
      <c r="P252">
        <v>191106</v>
      </c>
      <c r="Q252">
        <v>1059903</v>
      </c>
      <c r="R252">
        <v>1056037</v>
      </c>
      <c r="S252">
        <v>3170250</v>
      </c>
      <c r="T252">
        <v>0</v>
      </c>
      <c r="U252">
        <v>0</v>
      </c>
      <c r="V252">
        <v>0</v>
      </c>
      <c r="W252">
        <v>0</v>
      </c>
    </row>
    <row r="253" spans="2:23" x14ac:dyDescent="0.25">
      <c r="B253">
        <v>2037</v>
      </c>
      <c r="C253" t="str">
        <f t="shared" si="14"/>
        <v>PHEV diesel</v>
      </c>
      <c r="D253">
        <v>7</v>
      </c>
      <c r="E253">
        <v>99811888</v>
      </c>
      <c r="F253">
        <v>2254766</v>
      </c>
      <c r="G253">
        <v>97708264</v>
      </c>
      <c r="H253">
        <v>7582567</v>
      </c>
      <c r="I253">
        <v>14865772</v>
      </c>
      <c r="J253">
        <v>22876068</v>
      </c>
      <c r="K253">
        <v>18174562</v>
      </c>
      <c r="L253">
        <v>4492084</v>
      </c>
      <c r="M253">
        <v>0</v>
      </c>
      <c r="N253">
        <v>0</v>
      </c>
      <c r="O253">
        <v>0</v>
      </c>
      <c r="P253">
        <v>12088623</v>
      </c>
      <c r="Q253">
        <v>0</v>
      </c>
      <c r="R253">
        <v>0</v>
      </c>
      <c r="S253">
        <v>0</v>
      </c>
      <c r="T253">
        <v>0</v>
      </c>
      <c r="U253">
        <v>0</v>
      </c>
      <c r="V253">
        <v>0</v>
      </c>
      <c r="W253">
        <v>0</v>
      </c>
    </row>
    <row r="254" spans="2:23" x14ac:dyDescent="0.25">
      <c r="B254">
        <v>2037</v>
      </c>
      <c r="C254" t="str">
        <f t="shared" si="14"/>
        <v>PHEV gasoline</v>
      </c>
      <c r="D254">
        <v>8</v>
      </c>
      <c r="E254">
        <v>103103776</v>
      </c>
      <c r="F254">
        <v>2490958</v>
      </c>
      <c r="G254">
        <v>97252488</v>
      </c>
      <c r="H254">
        <v>6340818</v>
      </c>
      <c r="I254">
        <v>14567560</v>
      </c>
      <c r="J254">
        <v>22328266</v>
      </c>
      <c r="K254">
        <v>18031178</v>
      </c>
      <c r="L254">
        <v>7875680</v>
      </c>
      <c r="M254">
        <v>0</v>
      </c>
      <c r="N254">
        <v>0</v>
      </c>
      <c r="O254">
        <v>0</v>
      </c>
      <c r="P254">
        <v>25471520</v>
      </c>
      <c r="Q254">
        <v>0</v>
      </c>
      <c r="R254">
        <v>0</v>
      </c>
      <c r="S254">
        <v>0</v>
      </c>
      <c r="T254">
        <v>0</v>
      </c>
      <c r="U254">
        <v>0</v>
      </c>
      <c r="V254">
        <v>0</v>
      </c>
      <c r="W254">
        <v>0</v>
      </c>
    </row>
    <row r="255" spans="2:23" x14ac:dyDescent="0.25">
      <c r="B255">
        <v>2037</v>
      </c>
      <c r="C255" t="str">
        <f t="shared" si="14"/>
        <v>Fuel cell</v>
      </c>
      <c r="D255">
        <v>9</v>
      </c>
      <c r="E255">
        <v>0</v>
      </c>
      <c r="F255">
        <v>0</v>
      </c>
      <c r="G255">
        <v>0</v>
      </c>
      <c r="H255">
        <v>23269</v>
      </c>
      <c r="I255">
        <v>25462032</v>
      </c>
      <c r="J255">
        <v>39194736</v>
      </c>
      <c r="K255">
        <v>31129454</v>
      </c>
      <c r="L255">
        <v>5118237</v>
      </c>
      <c r="M255">
        <v>661949</v>
      </c>
      <c r="N255">
        <v>661957</v>
      </c>
      <c r="O255">
        <v>1985874</v>
      </c>
      <c r="P255">
        <v>13878963</v>
      </c>
      <c r="Q255">
        <v>5985256</v>
      </c>
      <c r="R255">
        <v>5980023</v>
      </c>
      <c r="S255">
        <v>18010378</v>
      </c>
      <c r="T255">
        <v>7169922</v>
      </c>
      <c r="U255">
        <v>7161872</v>
      </c>
      <c r="V255">
        <v>21441968</v>
      </c>
      <c r="W255">
        <v>0</v>
      </c>
    </row>
    <row r="256" spans="2:23" x14ac:dyDescent="0.25">
      <c r="B256">
        <v>2038</v>
      </c>
      <c r="C256" t="str">
        <f t="shared" si="14"/>
        <v>Diesel</v>
      </c>
      <c r="D256">
        <v>1</v>
      </c>
      <c r="E256">
        <v>37781696512</v>
      </c>
      <c r="F256">
        <v>88168112</v>
      </c>
      <c r="G256">
        <v>55866261504</v>
      </c>
      <c r="H256">
        <v>4240283392</v>
      </c>
      <c r="I256">
        <v>11740822528</v>
      </c>
      <c r="J256">
        <v>19353059328</v>
      </c>
      <c r="K256">
        <v>15873900544</v>
      </c>
      <c r="L256">
        <v>11855799296</v>
      </c>
      <c r="M256">
        <v>1510600960</v>
      </c>
      <c r="N256">
        <v>1510623616</v>
      </c>
      <c r="O256">
        <v>4531857920</v>
      </c>
      <c r="P256">
        <v>30937526272</v>
      </c>
      <c r="Q256">
        <v>13364829184</v>
      </c>
      <c r="R256">
        <v>13352753152</v>
      </c>
      <c r="S256">
        <v>40214601728</v>
      </c>
      <c r="T256">
        <v>16009290752</v>
      </c>
      <c r="U256">
        <v>15990497280</v>
      </c>
      <c r="V256">
        <v>47880269824</v>
      </c>
      <c r="W256">
        <v>13234496</v>
      </c>
    </row>
    <row r="257" spans="2:23" x14ac:dyDescent="0.25">
      <c r="B257">
        <v>2038</v>
      </c>
      <c r="C257" t="str">
        <f t="shared" si="14"/>
        <v>Gasoline</v>
      </c>
      <c r="D257">
        <v>2</v>
      </c>
      <c r="E257">
        <v>63929454592</v>
      </c>
      <c r="F257">
        <v>2527817472</v>
      </c>
      <c r="G257">
        <v>29792157696</v>
      </c>
      <c r="H257">
        <v>3115598336</v>
      </c>
      <c r="I257">
        <v>6722814464</v>
      </c>
      <c r="J257">
        <v>8221107200</v>
      </c>
      <c r="K257">
        <v>6639592960</v>
      </c>
      <c r="L257">
        <v>31483816</v>
      </c>
      <c r="M257">
        <v>2285665</v>
      </c>
      <c r="N257">
        <v>2285694</v>
      </c>
      <c r="O257">
        <v>6857084</v>
      </c>
      <c r="P257">
        <v>48097384</v>
      </c>
      <c r="Q257">
        <v>20662298</v>
      </c>
      <c r="R257">
        <v>20644000</v>
      </c>
      <c r="S257">
        <v>62173776</v>
      </c>
      <c r="T257">
        <v>24751416</v>
      </c>
      <c r="U257">
        <v>24723836</v>
      </c>
      <c r="V257">
        <v>74020920</v>
      </c>
      <c r="W257">
        <v>0</v>
      </c>
    </row>
    <row r="258" spans="2:23" x14ac:dyDescent="0.25">
      <c r="B258">
        <v>2038</v>
      </c>
      <c r="C258" t="str">
        <f t="shared" si="14"/>
        <v>LPG</v>
      </c>
      <c r="D258">
        <v>3</v>
      </c>
      <c r="E258">
        <v>108978304</v>
      </c>
      <c r="F258">
        <v>0</v>
      </c>
      <c r="G258">
        <v>93529936</v>
      </c>
      <c r="H258">
        <v>6054560</v>
      </c>
      <c r="I258">
        <v>22043230</v>
      </c>
      <c r="J258">
        <v>35372732</v>
      </c>
      <c r="K258">
        <v>28627598</v>
      </c>
      <c r="L258">
        <v>4700987</v>
      </c>
      <c r="M258">
        <v>320804</v>
      </c>
      <c r="N258">
        <v>310942</v>
      </c>
      <c r="O258">
        <v>938508</v>
      </c>
      <c r="P258">
        <v>7743230</v>
      </c>
      <c r="Q258">
        <v>2951888</v>
      </c>
      <c r="R258">
        <v>3040465</v>
      </c>
      <c r="S258">
        <v>9121833</v>
      </c>
      <c r="T258">
        <v>3582590</v>
      </c>
      <c r="U258">
        <v>3588906</v>
      </c>
      <c r="V258">
        <v>11007676</v>
      </c>
      <c r="W258">
        <v>0</v>
      </c>
    </row>
    <row r="259" spans="2:23" x14ac:dyDescent="0.25">
      <c r="B259">
        <v>2038</v>
      </c>
      <c r="C259" t="str">
        <f t="shared" si="14"/>
        <v>CNG</v>
      </c>
      <c r="D259">
        <v>4</v>
      </c>
      <c r="E259">
        <v>13447620</v>
      </c>
      <c r="F259">
        <v>256821</v>
      </c>
      <c r="G259">
        <v>279384</v>
      </c>
      <c r="H259">
        <v>2886346</v>
      </c>
      <c r="I259">
        <v>4062296</v>
      </c>
      <c r="J259">
        <v>88284</v>
      </c>
      <c r="K259">
        <v>11007640</v>
      </c>
      <c r="L259">
        <v>30119600</v>
      </c>
      <c r="M259">
        <v>539484</v>
      </c>
      <c r="N259">
        <v>539484</v>
      </c>
      <c r="O259">
        <v>1618453</v>
      </c>
      <c r="P259">
        <v>741051200</v>
      </c>
      <c r="Q259">
        <v>155373616</v>
      </c>
      <c r="R259">
        <v>167587024</v>
      </c>
      <c r="S259">
        <v>494770432</v>
      </c>
      <c r="T259">
        <v>178832416</v>
      </c>
      <c r="U259">
        <v>198078592</v>
      </c>
      <c r="V259">
        <v>535239648</v>
      </c>
      <c r="W259">
        <v>0</v>
      </c>
    </row>
    <row r="260" spans="2:23" x14ac:dyDescent="0.25">
      <c r="B260">
        <v>2038</v>
      </c>
      <c r="C260" t="str">
        <f t="shared" si="14"/>
        <v>Flex</v>
      </c>
      <c r="D260">
        <v>5</v>
      </c>
      <c r="E260">
        <v>9631010816</v>
      </c>
      <c r="F260">
        <v>320315328</v>
      </c>
      <c r="G260">
        <v>3303339776</v>
      </c>
      <c r="H260">
        <v>622995712</v>
      </c>
      <c r="I260">
        <v>650437184</v>
      </c>
      <c r="J260">
        <v>770592576</v>
      </c>
      <c r="K260">
        <v>639577472</v>
      </c>
      <c r="L260">
        <v>0</v>
      </c>
      <c r="M260">
        <v>0</v>
      </c>
      <c r="N260">
        <v>0</v>
      </c>
      <c r="O260">
        <v>0</v>
      </c>
      <c r="P260">
        <v>0</v>
      </c>
      <c r="Q260">
        <v>0</v>
      </c>
      <c r="R260">
        <v>0</v>
      </c>
      <c r="S260">
        <v>0</v>
      </c>
      <c r="T260">
        <v>0</v>
      </c>
      <c r="U260">
        <v>0</v>
      </c>
      <c r="V260">
        <v>0</v>
      </c>
      <c r="W260">
        <v>0</v>
      </c>
    </row>
    <row r="261" spans="2:23" x14ac:dyDescent="0.25">
      <c r="B261">
        <v>2038</v>
      </c>
      <c r="C261" t="str">
        <f t="shared" si="14"/>
        <v>BEV</v>
      </c>
      <c r="D261">
        <v>6</v>
      </c>
      <c r="E261">
        <v>0</v>
      </c>
      <c r="F261">
        <v>0</v>
      </c>
      <c r="G261">
        <v>0</v>
      </c>
      <c r="H261">
        <v>98722</v>
      </c>
      <c r="I261">
        <v>1830780</v>
      </c>
      <c r="J261">
        <v>204474</v>
      </c>
      <c r="K261">
        <v>4318291</v>
      </c>
      <c r="L261">
        <v>0</v>
      </c>
      <c r="M261">
        <v>85103</v>
      </c>
      <c r="N261">
        <v>85105</v>
      </c>
      <c r="O261">
        <v>255321</v>
      </c>
      <c r="P261">
        <v>179973</v>
      </c>
      <c r="Q261">
        <v>1002743</v>
      </c>
      <c r="R261">
        <v>998712</v>
      </c>
      <c r="S261">
        <v>2998454</v>
      </c>
      <c r="T261">
        <v>0</v>
      </c>
      <c r="U261">
        <v>0</v>
      </c>
      <c r="V261">
        <v>0</v>
      </c>
      <c r="W261">
        <v>0</v>
      </c>
    </row>
    <row r="262" spans="2:23" x14ac:dyDescent="0.25">
      <c r="B262">
        <v>2038</v>
      </c>
      <c r="C262" t="str">
        <f t="shared" si="14"/>
        <v>PHEV diesel</v>
      </c>
      <c r="D262">
        <v>7</v>
      </c>
      <c r="E262">
        <v>108645176</v>
      </c>
      <c r="F262">
        <v>2456526</v>
      </c>
      <c r="G262">
        <v>107861016</v>
      </c>
      <c r="H262">
        <v>8364909</v>
      </c>
      <c r="I262">
        <v>16018647</v>
      </c>
      <c r="J262">
        <v>24650010</v>
      </c>
      <c r="K262">
        <v>19611538</v>
      </c>
      <c r="L262">
        <v>4806112</v>
      </c>
      <c r="M262">
        <v>0</v>
      </c>
      <c r="N262">
        <v>0</v>
      </c>
      <c r="O262">
        <v>0</v>
      </c>
      <c r="P262">
        <v>12898495</v>
      </c>
      <c r="Q262">
        <v>0</v>
      </c>
      <c r="R262">
        <v>0</v>
      </c>
      <c r="S262">
        <v>0</v>
      </c>
      <c r="T262">
        <v>0</v>
      </c>
      <c r="U262">
        <v>0</v>
      </c>
      <c r="V262">
        <v>0</v>
      </c>
      <c r="W262">
        <v>0</v>
      </c>
    </row>
    <row r="263" spans="2:23" x14ac:dyDescent="0.25">
      <c r="B263">
        <v>2038</v>
      </c>
      <c r="C263" t="str">
        <f t="shared" si="14"/>
        <v>PHEV gasoline</v>
      </c>
      <c r="D263">
        <v>8</v>
      </c>
      <c r="E263">
        <v>112997384</v>
      </c>
      <c r="F263">
        <v>2737928</v>
      </c>
      <c r="G263">
        <v>108060224</v>
      </c>
      <c r="H263">
        <v>7084250</v>
      </c>
      <c r="I263">
        <v>15985751</v>
      </c>
      <c r="J263">
        <v>24503768</v>
      </c>
      <c r="K263">
        <v>19805116</v>
      </c>
      <c r="L263">
        <v>8363383</v>
      </c>
      <c r="M263">
        <v>0</v>
      </c>
      <c r="N263">
        <v>0</v>
      </c>
      <c r="O263">
        <v>0</v>
      </c>
      <c r="P263">
        <v>26967376</v>
      </c>
      <c r="Q263">
        <v>0</v>
      </c>
      <c r="R263">
        <v>0</v>
      </c>
      <c r="S263">
        <v>0</v>
      </c>
      <c r="T263">
        <v>0</v>
      </c>
      <c r="U263">
        <v>0</v>
      </c>
      <c r="V263">
        <v>0</v>
      </c>
      <c r="W263">
        <v>0</v>
      </c>
    </row>
    <row r="264" spans="2:23" x14ac:dyDescent="0.25">
      <c r="B264">
        <v>2038</v>
      </c>
      <c r="C264" t="str">
        <f t="shared" si="14"/>
        <v>Fuel cell</v>
      </c>
      <c r="D264">
        <v>9</v>
      </c>
      <c r="E264">
        <v>0</v>
      </c>
      <c r="F264">
        <v>0</v>
      </c>
      <c r="G264">
        <v>0</v>
      </c>
      <c r="H264">
        <v>24314</v>
      </c>
      <c r="I264">
        <v>27480616</v>
      </c>
      <c r="J264">
        <v>42302080</v>
      </c>
      <c r="K264">
        <v>33596952</v>
      </c>
      <c r="L264">
        <v>5406216</v>
      </c>
      <c r="M264">
        <v>699196</v>
      </c>
      <c r="N264">
        <v>699206</v>
      </c>
      <c r="O264">
        <v>2097618</v>
      </c>
      <c r="P264">
        <v>14655255</v>
      </c>
      <c r="Q264">
        <v>6320238</v>
      </c>
      <c r="R264">
        <v>6314232</v>
      </c>
      <c r="S264">
        <v>19017066</v>
      </c>
      <c r="T264">
        <v>7571083</v>
      </c>
      <c r="U264">
        <v>7561852</v>
      </c>
      <c r="V264">
        <v>22642284</v>
      </c>
      <c r="W264">
        <v>0</v>
      </c>
    </row>
    <row r="265" spans="2:23" x14ac:dyDescent="0.25">
      <c r="B265">
        <v>2039</v>
      </c>
      <c r="C265" t="str">
        <f t="shared" si="14"/>
        <v>Diesel</v>
      </c>
      <c r="D265">
        <v>1</v>
      </c>
      <c r="E265">
        <v>38081662976</v>
      </c>
      <c r="F265">
        <v>88868136</v>
      </c>
      <c r="G265">
        <v>56685731840</v>
      </c>
      <c r="H265">
        <v>4357380608</v>
      </c>
      <c r="I265">
        <v>11950119936</v>
      </c>
      <c r="J265">
        <v>19620311040</v>
      </c>
      <c r="K265">
        <v>16010595328</v>
      </c>
      <c r="L265">
        <v>11827319808</v>
      </c>
      <c r="M265">
        <v>1511483008</v>
      </c>
      <c r="N265">
        <v>1511508736</v>
      </c>
      <c r="O265">
        <v>4534502400</v>
      </c>
      <c r="P265">
        <v>31000020992</v>
      </c>
      <c r="Q265">
        <v>13402054656</v>
      </c>
      <c r="R265">
        <v>13388451840</v>
      </c>
      <c r="S265">
        <v>40322338816</v>
      </c>
      <c r="T265">
        <v>16053851136</v>
      </c>
      <c r="U265">
        <v>16032698368</v>
      </c>
      <c r="V265">
        <v>48014475264</v>
      </c>
      <c r="W265">
        <v>13310591</v>
      </c>
    </row>
    <row r="266" spans="2:23" x14ac:dyDescent="0.25">
      <c r="B266">
        <v>2039</v>
      </c>
      <c r="C266" t="str">
        <f t="shared" si="14"/>
        <v>Gasoline</v>
      </c>
      <c r="D266">
        <v>2</v>
      </c>
      <c r="E266">
        <v>64448774144</v>
      </c>
      <c r="F266">
        <v>2548352000</v>
      </c>
      <c r="G266">
        <v>30716844032</v>
      </c>
      <c r="H266">
        <v>3095930624</v>
      </c>
      <c r="I266">
        <v>6724854784</v>
      </c>
      <c r="J266">
        <v>8383196160</v>
      </c>
      <c r="K266">
        <v>6746996736</v>
      </c>
      <c r="L266">
        <v>30210304</v>
      </c>
      <c r="M266">
        <v>2335248</v>
      </c>
      <c r="N266">
        <v>2335282</v>
      </c>
      <c r="O266">
        <v>7005835</v>
      </c>
      <c r="P266">
        <v>49077844</v>
      </c>
      <c r="Q266">
        <v>21104612</v>
      </c>
      <c r="R266">
        <v>21084252</v>
      </c>
      <c r="S266">
        <v>63500188</v>
      </c>
      <c r="T266">
        <v>25281146</v>
      </c>
      <c r="U266">
        <v>25250224</v>
      </c>
      <c r="V266">
        <v>75606952</v>
      </c>
      <c r="W266">
        <v>0</v>
      </c>
    </row>
    <row r="267" spans="2:23" x14ac:dyDescent="0.25">
      <c r="B267">
        <v>2039</v>
      </c>
      <c r="C267" t="str">
        <f t="shared" si="14"/>
        <v>LPG</v>
      </c>
      <c r="D267">
        <v>3</v>
      </c>
      <c r="E267">
        <v>124914920</v>
      </c>
      <c r="F267">
        <v>0</v>
      </c>
      <c r="G267">
        <v>101065880</v>
      </c>
      <c r="H267">
        <v>6549268</v>
      </c>
      <c r="I267">
        <v>23775944</v>
      </c>
      <c r="J267">
        <v>38003704</v>
      </c>
      <c r="K267">
        <v>30731708</v>
      </c>
      <c r="L267">
        <v>4620794</v>
      </c>
      <c r="M267">
        <v>324057</v>
      </c>
      <c r="N267">
        <v>312968</v>
      </c>
      <c r="O267">
        <v>949045</v>
      </c>
      <c r="P267">
        <v>7814063</v>
      </c>
      <c r="Q267">
        <v>2972680</v>
      </c>
      <c r="R267">
        <v>3061653</v>
      </c>
      <c r="S267">
        <v>9215973</v>
      </c>
      <c r="T267">
        <v>3617830</v>
      </c>
      <c r="U267">
        <v>3613869</v>
      </c>
      <c r="V267">
        <v>11125138</v>
      </c>
      <c r="W267">
        <v>0</v>
      </c>
    </row>
    <row r="268" spans="2:23" x14ac:dyDescent="0.25">
      <c r="B268">
        <v>2039</v>
      </c>
      <c r="C268" t="str">
        <f t="shared" si="14"/>
        <v>CNG</v>
      </c>
      <c r="D268">
        <v>4</v>
      </c>
      <c r="E268">
        <v>12094986</v>
      </c>
      <c r="F268">
        <v>229485</v>
      </c>
      <c r="G268">
        <v>253650</v>
      </c>
      <c r="H268">
        <v>2384768</v>
      </c>
      <c r="I268">
        <v>3821125</v>
      </c>
      <c r="J268">
        <v>81707</v>
      </c>
      <c r="K268">
        <v>10253842</v>
      </c>
      <c r="L268">
        <v>29116508</v>
      </c>
      <c r="M268">
        <v>517902</v>
      </c>
      <c r="N268">
        <v>517902</v>
      </c>
      <c r="O268">
        <v>1553705</v>
      </c>
      <c r="P268">
        <v>756278336</v>
      </c>
      <c r="Q268">
        <v>162127696</v>
      </c>
      <c r="R268">
        <v>175909712</v>
      </c>
      <c r="S268">
        <v>519475712</v>
      </c>
      <c r="T268">
        <v>186623280</v>
      </c>
      <c r="U268">
        <v>208319296</v>
      </c>
      <c r="V268">
        <v>557555328</v>
      </c>
      <c r="W268">
        <v>0</v>
      </c>
    </row>
    <row r="269" spans="2:23" x14ac:dyDescent="0.25">
      <c r="B269">
        <v>2039</v>
      </c>
      <c r="C269" t="str">
        <f t="shared" si="14"/>
        <v>Flex</v>
      </c>
      <c r="D269">
        <v>5</v>
      </c>
      <c r="E269">
        <v>9974356992</v>
      </c>
      <c r="F269">
        <v>322382176</v>
      </c>
      <c r="G269">
        <v>3353029632</v>
      </c>
      <c r="H269">
        <v>564867712</v>
      </c>
      <c r="I269">
        <v>683224064</v>
      </c>
      <c r="J269">
        <v>837167040</v>
      </c>
      <c r="K269">
        <v>694627008</v>
      </c>
      <c r="L269">
        <v>0</v>
      </c>
      <c r="M269">
        <v>0</v>
      </c>
      <c r="N269">
        <v>0</v>
      </c>
      <c r="O269">
        <v>0</v>
      </c>
      <c r="P269">
        <v>0</v>
      </c>
      <c r="Q269">
        <v>0</v>
      </c>
      <c r="R269">
        <v>0</v>
      </c>
      <c r="S269">
        <v>0</v>
      </c>
      <c r="T269">
        <v>0</v>
      </c>
      <c r="U269">
        <v>0</v>
      </c>
      <c r="V269">
        <v>0</v>
      </c>
      <c r="W269">
        <v>0</v>
      </c>
    </row>
    <row r="270" spans="2:23" x14ac:dyDescent="0.25">
      <c r="B270">
        <v>2039</v>
      </c>
      <c r="C270" t="str">
        <f t="shared" si="14"/>
        <v>BEV</v>
      </c>
      <c r="D270">
        <v>6</v>
      </c>
      <c r="E270">
        <v>0</v>
      </c>
      <c r="F270">
        <v>0</v>
      </c>
      <c r="G270">
        <v>0</v>
      </c>
      <c r="H270">
        <v>77261</v>
      </c>
      <c r="I270">
        <v>1758985</v>
      </c>
      <c r="J270">
        <v>193974</v>
      </c>
      <c r="K270">
        <v>4136576</v>
      </c>
      <c r="L270">
        <v>0</v>
      </c>
      <c r="M270">
        <v>81215</v>
      </c>
      <c r="N270">
        <v>81218</v>
      </c>
      <c r="O270">
        <v>243661</v>
      </c>
      <c r="P270">
        <v>169985</v>
      </c>
      <c r="Q270">
        <v>936781</v>
      </c>
      <c r="R270">
        <v>932617</v>
      </c>
      <c r="S270">
        <v>2800313</v>
      </c>
      <c r="T270">
        <v>0</v>
      </c>
      <c r="U270">
        <v>0</v>
      </c>
      <c r="V270">
        <v>0</v>
      </c>
      <c r="W270">
        <v>0</v>
      </c>
    </row>
    <row r="271" spans="2:23" x14ac:dyDescent="0.25">
      <c r="B271">
        <v>2039</v>
      </c>
      <c r="C271" t="str">
        <f t="shared" si="14"/>
        <v>PHEV diesel</v>
      </c>
      <c r="D271">
        <v>7</v>
      </c>
      <c r="E271">
        <v>118524296</v>
      </c>
      <c r="F271">
        <v>2682096</v>
      </c>
      <c r="G271">
        <v>119141872</v>
      </c>
      <c r="H271">
        <v>9235951</v>
      </c>
      <c r="I271">
        <v>17239578</v>
      </c>
      <c r="J271">
        <v>26528720</v>
      </c>
      <c r="K271">
        <v>21131224</v>
      </c>
      <c r="L271">
        <v>5120708</v>
      </c>
      <c r="M271">
        <v>0</v>
      </c>
      <c r="N271">
        <v>0</v>
      </c>
      <c r="O271">
        <v>0</v>
      </c>
      <c r="P271">
        <v>13706517</v>
      </c>
      <c r="Q271">
        <v>0</v>
      </c>
      <c r="R271">
        <v>0</v>
      </c>
      <c r="S271">
        <v>0</v>
      </c>
      <c r="T271">
        <v>0</v>
      </c>
      <c r="U271">
        <v>0</v>
      </c>
      <c r="V271">
        <v>0</v>
      </c>
      <c r="W271">
        <v>0</v>
      </c>
    </row>
    <row r="272" spans="2:23" x14ac:dyDescent="0.25">
      <c r="B272">
        <v>2039</v>
      </c>
      <c r="C272" t="str">
        <f t="shared" si="14"/>
        <v>PHEV gasoline</v>
      </c>
      <c r="D272">
        <v>8</v>
      </c>
      <c r="E272">
        <v>124264072</v>
      </c>
      <c r="F272">
        <v>3017414</v>
      </c>
      <c r="G272">
        <v>120273504</v>
      </c>
      <c r="H272">
        <v>7922031</v>
      </c>
      <c r="I272">
        <v>17547180</v>
      </c>
      <c r="J272">
        <v>26899098</v>
      </c>
      <c r="K272">
        <v>21757832</v>
      </c>
      <c r="L272">
        <v>8842894</v>
      </c>
      <c r="M272">
        <v>0</v>
      </c>
      <c r="N272">
        <v>0</v>
      </c>
      <c r="O272">
        <v>0</v>
      </c>
      <c r="P272">
        <v>28426838</v>
      </c>
      <c r="Q272">
        <v>0</v>
      </c>
      <c r="R272">
        <v>0</v>
      </c>
      <c r="S272">
        <v>0</v>
      </c>
      <c r="T272">
        <v>0</v>
      </c>
      <c r="U272">
        <v>0</v>
      </c>
      <c r="V272">
        <v>0</v>
      </c>
      <c r="W272">
        <v>0</v>
      </c>
    </row>
    <row r="273" spans="2:23" x14ac:dyDescent="0.25">
      <c r="B273">
        <v>2039</v>
      </c>
      <c r="C273" t="str">
        <f t="shared" si="14"/>
        <v>Fuel cell</v>
      </c>
      <c r="D273">
        <v>9</v>
      </c>
      <c r="E273">
        <v>0</v>
      </c>
      <c r="F273">
        <v>0</v>
      </c>
      <c r="G273">
        <v>0</v>
      </c>
      <c r="H273">
        <v>25256</v>
      </c>
      <c r="I273">
        <v>29650520</v>
      </c>
      <c r="J273">
        <v>45642356</v>
      </c>
      <c r="K273">
        <v>36249180</v>
      </c>
      <c r="L273">
        <v>5680075</v>
      </c>
      <c r="M273">
        <v>734638</v>
      </c>
      <c r="N273">
        <v>734650</v>
      </c>
      <c r="O273">
        <v>2203943</v>
      </c>
      <c r="P273">
        <v>15391436</v>
      </c>
      <c r="Q273">
        <v>6638312</v>
      </c>
      <c r="R273">
        <v>6631422</v>
      </c>
      <c r="S273">
        <v>19972470</v>
      </c>
      <c r="T273">
        <v>7952049</v>
      </c>
      <c r="U273">
        <v>7941422</v>
      </c>
      <c r="V273">
        <v>23782242</v>
      </c>
      <c r="W273">
        <v>0</v>
      </c>
    </row>
    <row r="274" spans="2:23" x14ac:dyDescent="0.25">
      <c r="B274">
        <v>2040</v>
      </c>
      <c r="C274" t="str">
        <f t="shared" si="14"/>
        <v>Diesel</v>
      </c>
      <c r="D274">
        <v>1</v>
      </c>
      <c r="E274">
        <v>38371160064</v>
      </c>
      <c r="F274">
        <v>89543720</v>
      </c>
      <c r="G274">
        <v>57602576384</v>
      </c>
      <c r="H274">
        <v>4476658688</v>
      </c>
      <c r="I274">
        <v>12160556032</v>
      </c>
      <c r="J274">
        <v>19907028992</v>
      </c>
      <c r="K274">
        <v>16172221440</v>
      </c>
      <c r="L274">
        <v>11811274752</v>
      </c>
      <c r="M274">
        <v>1513213056</v>
      </c>
      <c r="N274">
        <v>1513241472</v>
      </c>
      <c r="O274">
        <v>4539689984</v>
      </c>
      <c r="P274">
        <v>31074867200</v>
      </c>
      <c r="Q274">
        <v>13445633024</v>
      </c>
      <c r="R274">
        <v>13430475776</v>
      </c>
      <c r="S274">
        <v>40448925696</v>
      </c>
      <c r="T274">
        <v>16106090496</v>
      </c>
      <c r="U274">
        <v>16082383872</v>
      </c>
      <c r="V274">
        <v>48171642880</v>
      </c>
      <c r="W274">
        <v>13386520</v>
      </c>
    </row>
    <row r="275" spans="2:23" x14ac:dyDescent="0.25">
      <c r="B275">
        <v>2040</v>
      </c>
      <c r="C275" t="str">
        <f t="shared" si="14"/>
        <v>Gasoline</v>
      </c>
      <c r="D275">
        <v>2</v>
      </c>
      <c r="E275">
        <v>64890748928</v>
      </c>
      <c r="F275">
        <v>2565828352</v>
      </c>
      <c r="G275">
        <v>31655063552</v>
      </c>
      <c r="H275">
        <v>3079402496</v>
      </c>
      <c r="I275">
        <v>6704829952</v>
      </c>
      <c r="J275">
        <v>8561364992</v>
      </c>
      <c r="K275">
        <v>6858353664</v>
      </c>
      <c r="L275">
        <v>29038706</v>
      </c>
      <c r="M275">
        <v>2384688</v>
      </c>
      <c r="N275">
        <v>2384726</v>
      </c>
      <c r="O275">
        <v>7154154</v>
      </c>
      <c r="P275">
        <v>50058616</v>
      </c>
      <c r="Q275">
        <v>21544090</v>
      </c>
      <c r="R275">
        <v>21521592</v>
      </c>
      <c r="S275">
        <v>64817592</v>
      </c>
      <c r="T275">
        <v>25807530</v>
      </c>
      <c r="U275">
        <v>25772986</v>
      </c>
      <c r="V275">
        <v>77182976</v>
      </c>
      <c r="W275">
        <v>0</v>
      </c>
    </row>
    <row r="276" spans="2:23" x14ac:dyDescent="0.25">
      <c r="B276">
        <v>2040</v>
      </c>
      <c r="C276" t="str">
        <f t="shared" si="14"/>
        <v>LPG</v>
      </c>
      <c r="D276">
        <v>3</v>
      </c>
      <c r="E276">
        <v>143274656</v>
      </c>
      <c r="F276">
        <v>0</v>
      </c>
      <c r="G276">
        <v>109423408</v>
      </c>
      <c r="H276">
        <v>7094528</v>
      </c>
      <c r="I276">
        <v>25709260</v>
      </c>
      <c r="J276">
        <v>40933540</v>
      </c>
      <c r="K276">
        <v>33085582</v>
      </c>
      <c r="L276">
        <v>4559714</v>
      </c>
      <c r="M276">
        <v>327079</v>
      </c>
      <c r="N276">
        <v>314877</v>
      </c>
      <c r="O276">
        <v>958824</v>
      </c>
      <c r="P276">
        <v>7879864</v>
      </c>
      <c r="Q276">
        <v>2992070</v>
      </c>
      <c r="R276">
        <v>3081434</v>
      </c>
      <c r="S276">
        <v>9308377</v>
      </c>
      <c r="T276">
        <v>3650404</v>
      </c>
      <c r="U276">
        <v>3636698</v>
      </c>
      <c r="V276">
        <v>11234227</v>
      </c>
      <c r="W276">
        <v>0</v>
      </c>
    </row>
    <row r="277" spans="2:23" x14ac:dyDescent="0.25">
      <c r="B277">
        <v>2040</v>
      </c>
      <c r="C277" t="str">
        <f t="shared" si="14"/>
        <v>CNG</v>
      </c>
      <c r="D277">
        <v>4</v>
      </c>
      <c r="E277">
        <v>11004233</v>
      </c>
      <c r="F277">
        <v>213121</v>
      </c>
      <c r="G277">
        <v>200226</v>
      </c>
      <c r="H277">
        <v>1905190</v>
      </c>
      <c r="I277">
        <v>3580274</v>
      </c>
      <c r="J277">
        <v>76193</v>
      </c>
      <c r="K277">
        <v>9560670</v>
      </c>
      <c r="L277">
        <v>28348240</v>
      </c>
      <c r="M277">
        <v>497104</v>
      </c>
      <c r="N277">
        <v>497104</v>
      </c>
      <c r="O277">
        <v>1491313</v>
      </c>
      <c r="P277">
        <v>775561920</v>
      </c>
      <c r="Q277">
        <v>169897696</v>
      </c>
      <c r="R277">
        <v>185275872</v>
      </c>
      <c r="S277">
        <v>547471616</v>
      </c>
      <c r="T277">
        <v>195570992</v>
      </c>
      <c r="U277">
        <v>219917824</v>
      </c>
      <c r="V277">
        <v>583344448</v>
      </c>
      <c r="W277">
        <v>0</v>
      </c>
    </row>
    <row r="278" spans="2:23" x14ac:dyDescent="0.25">
      <c r="B278">
        <v>2040</v>
      </c>
      <c r="C278" t="str">
        <f t="shared" si="14"/>
        <v>Flex</v>
      </c>
      <c r="D278">
        <v>5</v>
      </c>
      <c r="E278">
        <v>10326636544</v>
      </c>
      <c r="F278">
        <v>326631776</v>
      </c>
      <c r="G278">
        <v>3412713728</v>
      </c>
      <c r="H278">
        <v>508675520</v>
      </c>
      <c r="I278">
        <v>720766848</v>
      </c>
      <c r="J278">
        <v>905126016</v>
      </c>
      <c r="K278">
        <v>750825728</v>
      </c>
      <c r="L278">
        <v>0</v>
      </c>
      <c r="M278">
        <v>0</v>
      </c>
      <c r="N278">
        <v>0</v>
      </c>
      <c r="O278">
        <v>0</v>
      </c>
      <c r="P278">
        <v>0</v>
      </c>
      <c r="Q278">
        <v>0</v>
      </c>
      <c r="R278">
        <v>0</v>
      </c>
      <c r="S278">
        <v>0</v>
      </c>
      <c r="T278">
        <v>0</v>
      </c>
      <c r="U278">
        <v>0</v>
      </c>
      <c r="V278">
        <v>0</v>
      </c>
      <c r="W278">
        <v>0</v>
      </c>
    </row>
    <row r="279" spans="2:23" x14ac:dyDescent="0.25">
      <c r="B279">
        <v>2040</v>
      </c>
      <c r="C279" t="str">
        <f t="shared" si="14"/>
        <v>BEV</v>
      </c>
      <c r="D279">
        <v>6</v>
      </c>
      <c r="E279">
        <v>0</v>
      </c>
      <c r="F279">
        <v>0</v>
      </c>
      <c r="G279">
        <v>0</v>
      </c>
      <c r="H279">
        <v>68823</v>
      </c>
      <c r="I279">
        <v>1673816</v>
      </c>
      <c r="J279">
        <v>183859</v>
      </c>
      <c r="K279">
        <v>3933088</v>
      </c>
      <c r="L279">
        <v>0</v>
      </c>
      <c r="M279">
        <v>77200</v>
      </c>
      <c r="N279">
        <v>77203</v>
      </c>
      <c r="O279">
        <v>231614</v>
      </c>
      <c r="P279">
        <v>159454</v>
      </c>
      <c r="Q279">
        <v>869318</v>
      </c>
      <c r="R279">
        <v>865046</v>
      </c>
      <c r="S279">
        <v>2597713</v>
      </c>
      <c r="T279">
        <v>0</v>
      </c>
      <c r="U279">
        <v>0</v>
      </c>
      <c r="V279">
        <v>0</v>
      </c>
      <c r="W279">
        <v>0</v>
      </c>
    </row>
    <row r="280" spans="2:23" x14ac:dyDescent="0.25">
      <c r="B280">
        <v>2040</v>
      </c>
      <c r="C280" t="str">
        <f t="shared" si="14"/>
        <v>PHEV diesel</v>
      </c>
      <c r="D280">
        <v>7</v>
      </c>
      <c r="E280">
        <v>129285472</v>
      </c>
      <c r="F280">
        <v>2927334</v>
      </c>
      <c r="G280">
        <v>131873192</v>
      </c>
      <c r="H280">
        <v>10220495</v>
      </c>
      <c r="I280">
        <v>18571178</v>
      </c>
      <c r="J280">
        <v>28577756</v>
      </c>
      <c r="K280">
        <v>22785888</v>
      </c>
      <c r="L280">
        <v>5449789</v>
      </c>
      <c r="M280">
        <v>0</v>
      </c>
      <c r="N280">
        <v>0</v>
      </c>
      <c r="O280">
        <v>0</v>
      </c>
      <c r="P280">
        <v>14550067</v>
      </c>
      <c r="Q280">
        <v>0</v>
      </c>
      <c r="R280">
        <v>0</v>
      </c>
      <c r="S280">
        <v>0</v>
      </c>
      <c r="T280">
        <v>0</v>
      </c>
      <c r="U280">
        <v>0</v>
      </c>
      <c r="V280">
        <v>0</v>
      </c>
      <c r="W280">
        <v>0</v>
      </c>
    </row>
    <row r="281" spans="2:23" x14ac:dyDescent="0.25">
      <c r="B281">
        <v>2040</v>
      </c>
      <c r="C281" t="str">
        <f t="shared" si="14"/>
        <v>PHEV gasoline</v>
      </c>
      <c r="D281">
        <v>8</v>
      </c>
      <c r="E281">
        <v>136775248</v>
      </c>
      <c r="F281">
        <v>3325859</v>
      </c>
      <c r="G281">
        <v>134225232</v>
      </c>
      <c r="H281">
        <v>8875897</v>
      </c>
      <c r="I281">
        <v>19301674</v>
      </c>
      <c r="J281">
        <v>29590620</v>
      </c>
      <c r="K281">
        <v>23952130</v>
      </c>
      <c r="L281">
        <v>9337614</v>
      </c>
      <c r="M281">
        <v>0</v>
      </c>
      <c r="N281">
        <v>0</v>
      </c>
      <c r="O281">
        <v>0</v>
      </c>
      <c r="P281">
        <v>29925614</v>
      </c>
      <c r="Q281">
        <v>0</v>
      </c>
      <c r="R281">
        <v>0</v>
      </c>
      <c r="S281">
        <v>0</v>
      </c>
      <c r="T281">
        <v>0</v>
      </c>
      <c r="U281">
        <v>0</v>
      </c>
      <c r="V281">
        <v>0</v>
      </c>
      <c r="W281">
        <v>0</v>
      </c>
    </row>
    <row r="282" spans="2:23" x14ac:dyDescent="0.25">
      <c r="B282">
        <v>2040</v>
      </c>
      <c r="C282" t="str">
        <f t="shared" si="14"/>
        <v>Fuel cell</v>
      </c>
      <c r="D282">
        <v>9</v>
      </c>
      <c r="E282">
        <v>0</v>
      </c>
      <c r="F282">
        <v>0</v>
      </c>
      <c r="G282">
        <v>0</v>
      </c>
      <c r="H282">
        <v>26130</v>
      </c>
      <c r="I282">
        <v>32049526</v>
      </c>
      <c r="J282">
        <v>49335308</v>
      </c>
      <c r="K282">
        <v>39181296</v>
      </c>
      <c r="L282">
        <v>5953770</v>
      </c>
      <c r="M282">
        <v>770083</v>
      </c>
      <c r="N282">
        <v>770096</v>
      </c>
      <c r="O282">
        <v>2310278</v>
      </c>
      <c r="P282">
        <v>16125094</v>
      </c>
      <c r="Q282">
        <v>6955738</v>
      </c>
      <c r="R282">
        <v>6947892</v>
      </c>
      <c r="S282">
        <v>20925638</v>
      </c>
      <c r="T282">
        <v>8332268</v>
      </c>
      <c r="U282">
        <v>8320060</v>
      </c>
      <c r="V282">
        <v>24919988</v>
      </c>
      <c r="W282">
        <v>0</v>
      </c>
    </row>
    <row r="283" spans="2:23" x14ac:dyDescent="0.25">
      <c r="B283">
        <v>2041</v>
      </c>
      <c r="C283" t="str">
        <f t="shared" si="14"/>
        <v>Diesel</v>
      </c>
      <c r="D283">
        <v>1</v>
      </c>
      <c r="E283">
        <v>38704193536</v>
      </c>
      <c r="F283">
        <v>90320896</v>
      </c>
      <c r="G283">
        <v>58532261888</v>
      </c>
      <c r="H283">
        <v>4596962816</v>
      </c>
      <c r="I283">
        <v>12366635008</v>
      </c>
      <c r="J283">
        <v>20200087552</v>
      </c>
      <c r="K283">
        <v>16332931072</v>
      </c>
      <c r="L283">
        <v>11799315456</v>
      </c>
      <c r="M283">
        <v>1514493440</v>
      </c>
      <c r="N283">
        <v>1514524032</v>
      </c>
      <c r="O283">
        <v>4543530496</v>
      </c>
      <c r="P283">
        <v>31146676224</v>
      </c>
      <c r="Q283">
        <v>13485825024</v>
      </c>
      <c r="R283">
        <v>13469266944</v>
      </c>
      <c r="S283">
        <v>40565743616</v>
      </c>
      <c r="T283">
        <v>16154478592</v>
      </c>
      <c r="U283">
        <v>16128192512</v>
      </c>
      <c r="V283">
        <v>48317231104</v>
      </c>
      <c r="W283">
        <v>13460125</v>
      </c>
    </row>
    <row r="284" spans="2:23" x14ac:dyDescent="0.25">
      <c r="B284">
        <v>2041</v>
      </c>
      <c r="C284" t="str">
        <f t="shared" si="14"/>
        <v>Gasoline</v>
      </c>
      <c r="D284">
        <v>2</v>
      </c>
      <c r="E284">
        <v>65427070976</v>
      </c>
      <c r="F284">
        <v>2587035136</v>
      </c>
      <c r="G284">
        <v>32596217856</v>
      </c>
      <c r="H284">
        <v>3072687104</v>
      </c>
      <c r="I284">
        <v>6707060736</v>
      </c>
      <c r="J284">
        <v>8739922944</v>
      </c>
      <c r="K284">
        <v>6967411712</v>
      </c>
      <c r="L284">
        <v>28292588</v>
      </c>
      <c r="M284">
        <v>2427937</v>
      </c>
      <c r="N284">
        <v>2427979</v>
      </c>
      <c r="O284">
        <v>7283900</v>
      </c>
      <c r="P284">
        <v>50912264</v>
      </c>
      <c r="Q284">
        <v>21926018</v>
      </c>
      <c r="R284">
        <v>21901452</v>
      </c>
      <c r="S284">
        <v>65961740</v>
      </c>
      <c r="T284">
        <v>26265174</v>
      </c>
      <c r="U284">
        <v>26226868</v>
      </c>
      <c r="V284">
        <v>78553360</v>
      </c>
      <c r="W284">
        <v>0</v>
      </c>
    </row>
    <row r="285" spans="2:23" x14ac:dyDescent="0.25">
      <c r="B285">
        <v>2041</v>
      </c>
      <c r="C285" t="str">
        <f t="shared" si="14"/>
        <v>LPG</v>
      </c>
      <c r="D285">
        <v>3</v>
      </c>
      <c r="E285">
        <v>164674000</v>
      </c>
      <c r="F285">
        <v>0</v>
      </c>
      <c r="G285">
        <v>118602784</v>
      </c>
      <c r="H285">
        <v>7690936</v>
      </c>
      <c r="I285">
        <v>27839564</v>
      </c>
      <c r="J285">
        <v>44160728</v>
      </c>
      <c r="K285">
        <v>35689384</v>
      </c>
      <c r="L285">
        <v>4490240</v>
      </c>
      <c r="M285">
        <v>330643</v>
      </c>
      <c r="N285">
        <v>317441</v>
      </c>
      <c r="O285">
        <v>970271</v>
      </c>
      <c r="P285">
        <v>7959424</v>
      </c>
      <c r="Q285">
        <v>3017210</v>
      </c>
      <c r="R285">
        <v>3107174</v>
      </c>
      <c r="S285">
        <v>9419479</v>
      </c>
      <c r="T285">
        <v>3688910</v>
      </c>
      <c r="U285">
        <v>3666445</v>
      </c>
      <c r="V285">
        <v>11361782</v>
      </c>
      <c r="W285">
        <v>0</v>
      </c>
    </row>
    <row r="286" spans="2:23" x14ac:dyDescent="0.25">
      <c r="B286">
        <v>2041</v>
      </c>
      <c r="C286" t="str">
        <f t="shared" si="14"/>
        <v>CNG</v>
      </c>
      <c r="D286">
        <v>4</v>
      </c>
      <c r="E286">
        <v>10020806</v>
      </c>
      <c r="F286">
        <v>197330</v>
      </c>
      <c r="G286">
        <v>157948</v>
      </c>
      <c r="H286">
        <v>1525491</v>
      </c>
      <c r="I286">
        <v>3303523</v>
      </c>
      <c r="J286">
        <v>71516</v>
      </c>
      <c r="K286">
        <v>8895149</v>
      </c>
      <c r="L286">
        <v>27783654</v>
      </c>
      <c r="M286">
        <v>476909</v>
      </c>
      <c r="N286">
        <v>476909</v>
      </c>
      <c r="O286">
        <v>1430726</v>
      </c>
      <c r="P286">
        <v>798376256</v>
      </c>
      <c r="Q286">
        <v>178694960</v>
      </c>
      <c r="R286">
        <v>195514336</v>
      </c>
      <c r="S286">
        <v>578185664</v>
      </c>
      <c r="T286">
        <v>205574704</v>
      </c>
      <c r="U286">
        <v>232596832</v>
      </c>
      <c r="V286">
        <v>612314240</v>
      </c>
      <c r="W286">
        <v>0</v>
      </c>
    </row>
    <row r="287" spans="2:23" x14ac:dyDescent="0.25">
      <c r="B287">
        <v>2041</v>
      </c>
      <c r="C287" t="str">
        <f t="shared" si="14"/>
        <v>Flex</v>
      </c>
      <c r="D287">
        <v>5</v>
      </c>
      <c r="E287">
        <v>10696328192</v>
      </c>
      <c r="F287">
        <v>331235360</v>
      </c>
      <c r="G287">
        <v>3481128960</v>
      </c>
      <c r="H287">
        <v>458363424</v>
      </c>
      <c r="I287">
        <v>758249408</v>
      </c>
      <c r="J287">
        <v>972630400</v>
      </c>
      <c r="K287">
        <v>806603968</v>
      </c>
      <c r="L287">
        <v>0</v>
      </c>
      <c r="M287">
        <v>0</v>
      </c>
      <c r="N287">
        <v>0</v>
      </c>
      <c r="O287">
        <v>0</v>
      </c>
      <c r="P287">
        <v>0</v>
      </c>
      <c r="Q287">
        <v>0</v>
      </c>
      <c r="R287">
        <v>0</v>
      </c>
      <c r="S287">
        <v>0</v>
      </c>
      <c r="T287">
        <v>0</v>
      </c>
      <c r="U287">
        <v>0</v>
      </c>
      <c r="V287">
        <v>0</v>
      </c>
      <c r="W287">
        <v>0</v>
      </c>
    </row>
    <row r="288" spans="2:23" x14ac:dyDescent="0.25">
      <c r="B288">
        <v>2041</v>
      </c>
      <c r="C288" t="str">
        <f t="shared" ref="C288:C351" si="15">C279</f>
        <v>BEV</v>
      </c>
      <c r="D288">
        <v>6</v>
      </c>
      <c r="E288">
        <v>0</v>
      </c>
      <c r="F288">
        <v>0</v>
      </c>
      <c r="G288">
        <v>0</v>
      </c>
      <c r="H288">
        <v>67283</v>
      </c>
      <c r="I288">
        <v>1589793</v>
      </c>
      <c r="J288">
        <v>174097</v>
      </c>
      <c r="K288">
        <v>3732670</v>
      </c>
      <c r="L288">
        <v>0</v>
      </c>
      <c r="M288">
        <v>72811</v>
      </c>
      <c r="N288">
        <v>72814</v>
      </c>
      <c r="O288">
        <v>218449</v>
      </c>
      <c r="P288">
        <v>148220</v>
      </c>
      <c r="Q288">
        <v>812532</v>
      </c>
      <c r="R288">
        <v>808181</v>
      </c>
      <c r="S288">
        <v>2427190</v>
      </c>
      <c r="T288">
        <v>0</v>
      </c>
      <c r="U288">
        <v>0</v>
      </c>
      <c r="V288">
        <v>0</v>
      </c>
      <c r="W288">
        <v>0</v>
      </c>
    </row>
    <row r="289" spans="2:23" x14ac:dyDescent="0.25">
      <c r="B289">
        <v>2041</v>
      </c>
      <c r="C289" t="str">
        <f t="shared" si="15"/>
        <v>PHEV diesel</v>
      </c>
      <c r="D289">
        <v>7</v>
      </c>
      <c r="E289">
        <v>141365696</v>
      </c>
      <c r="F289">
        <v>3202061</v>
      </c>
      <c r="G289">
        <v>146039520</v>
      </c>
      <c r="H289">
        <v>11316951</v>
      </c>
      <c r="I289">
        <v>20022916</v>
      </c>
      <c r="J289">
        <v>30811662</v>
      </c>
      <c r="K289">
        <v>24587070</v>
      </c>
      <c r="L289">
        <v>5799539</v>
      </c>
      <c r="M289">
        <v>0</v>
      </c>
      <c r="N289">
        <v>0</v>
      </c>
      <c r="O289">
        <v>0</v>
      </c>
      <c r="P289">
        <v>15445866</v>
      </c>
      <c r="Q289">
        <v>0</v>
      </c>
      <c r="R289">
        <v>0</v>
      </c>
      <c r="S289">
        <v>0</v>
      </c>
      <c r="T289">
        <v>0</v>
      </c>
      <c r="U289">
        <v>0</v>
      </c>
      <c r="V289">
        <v>0</v>
      </c>
      <c r="W289">
        <v>0</v>
      </c>
    </row>
    <row r="290" spans="2:23" x14ac:dyDescent="0.25">
      <c r="B290">
        <v>2041</v>
      </c>
      <c r="C290" t="str">
        <f t="shared" si="15"/>
        <v>PHEV gasoline</v>
      </c>
      <c r="D290">
        <v>8</v>
      </c>
      <c r="E290">
        <v>150988960</v>
      </c>
      <c r="F290">
        <v>3674614</v>
      </c>
      <c r="G290">
        <v>149910864</v>
      </c>
      <c r="H290">
        <v>9945409</v>
      </c>
      <c r="I290">
        <v>21266870</v>
      </c>
      <c r="J290">
        <v>32605372</v>
      </c>
      <c r="K290">
        <v>26409726</v>
      </c>
      <c r="L290">
        <v>9857740</v>
      </c>
      <c r="M290">
        <v>0</v>
      </c>
      <c r="N290">
        <v>0</v>
      </c>
      <c r="O290">
        <v>0</v>
      </c>
      <c r="P290">
        <v>31496466</v>
      </c>
      <c r="Q290">
        <v>0</v>
      </c>
      <c r="R290">
        <v>0</v>
      </c>
      <c r="S290">
        <v>0</v>
      </c>
      <c r="T290">
        <v>0</v>
      </c>
      <c r="U290">
        <v>0</v>
      </c>
      <c r="V290">
        <v>0</v>
      </c>
      <c r="W290">
        <v>0</v>
      </c>
    </row>
    <row r="291" spans="2:23" x14ac:dyDescent="0.25">
      <c r="B291">
        <v>2041</v>
      </c>
      <c r="C291" t="str">
        <f t="shared" si="15"/>
        <v>Fuel cell</v>
      </c>
      <c r="D291">
        <v>9</v>
      </c>
      <c r="E291">
        <v>0</v>
      </c>
      <c r="F291">
        <v>0</v>
      </c>
      <c r="G291">
        <v>0</v>
      </c>
      <c r="H291">
        <v>26913</v>
      </c>
      <c r="I291">
        <v>34697136</v>
      </c>
      <c r="J291">
        <v>53410960</v>
      </c>
      <c r="K291">
        <v>42417196</v>
      </c>
      <c r="L291">
        <v>6232748</v>
      </c>
      <c r="M291">
        <v>806242</v>
      </c>
      <c r="N291">
        <v>806258</v>
      </c>
      <c r="O291">
        <v>2418758</v>
      </c>
      <c r="P291">
        <v>16870688</v>
      </c>
      <c r="Q291">
        <v>7278831</v>
      </c>
      <c r="R291">
        <v>7270014</v>
      </c>
      <c r="S291">
        <v>21895774</v>
      </c>
      <c r="T291">
        <v>8719364</v>
      </c>
      <c r="U291">
        <v>8705428</v>
      </c>
      <c r="V291">
        <v>26078310</v>
      </c>
      <c r="W291">
        <v>0</v>
      </c>
    </row>
    <row r="292" spans="2:23" x14ac:dyDescent="0.25">
      <c r="B292">
        <v>2042</v>
      </c>
      <c r="C292" t="str">
        <f t="shared" si="15"/>
        <v>Diesel</v>
      </c>
      <c r="D292">
        <v>1</v>
      </c>
      <c r="E292">
        <v>39081381888</v>
      </c>
      <c r="F292">
        <v>91201112</v>
      </c>
      <c r="G292">
        <v>59498127360</v>
      </c>
      <c r="H292">
        <v>4717921280</v>
      </c>
      <c r="I292">
        <v>12568782848</v>
      </c>
      <c r="J292">
        <v>20491675648</v>
      </c>
      <c r="K292">
        <v>16512993280</v>
      </c>
      <c r="L292">
        <v>11797785600</v>
      </c>
      <c r="M292">
        <v>1517447168</v>
      </c>
      <c r="N292">
        <v>1517479808</v>
      </c>
      <c r="O292">
        <v>4552387072</v>
      </c>
      <c r="P292">
        <v>31231162368</v>
      </c>
      <c r="Q292">
        <v>13533084672</v>
      </c>
      <c r="R292">
        <v>13515279360</v>
      </c>
      <c r="S292">
        <v>40703909888</v>
      </c>
      <c r="T292">
        <v>16211497984</v>
      </c>
      <c r="U292">
        <v>16182626304</v>
      </c>
      <c r="V292">
        <v>48488570880</v>
      </c>
      <c r="W292">
        <v>13537213</v>
      </c>
    </row>
    <row r="293" spans="2:23" x14ac:dyDescent="0.25">
      <c r="B293">
        <v>2042</v>
      </c>
      <c r="C293" t="str">
        <f t="shared" si="15"/>
        <v>Gasoline</v>
      </c>
      <c r="D293">
        <v>2</v>
      </c>
      <c r="E293">
        <v>66002268160</v>
      </c>
      <c r="F293">
        <v>2609777920</v>
      </c>
      <c r="G293">
        <v>33516095488</v>
      </c>
      <c r="H293">
        <v>3067204352</v>
      </c>
      <c r="I293">
        <v>6715879936</v>
      </c>
      <c r="J293">
        <v>8919220224</v>
      </c>
      <c r="K293">
        <v>7082674176</v>
      </c>
      <c r="L293">
        <v>27201046</v>
      </c>
      <c r="M293">
        <v>2462496</v>
      </c>
      <c r="N293">
        <v>2462542</v>
      </c>
      <c r="O293">
        <v>7387576</v>
      </c>
      <c r="P293">
        <v>51581584</v>
      </c>
      <c r="Q293">
        <v>22227796</v>
      </c>
      <c r="R293">
        <v>22201224</v>
      </c>
      <c r="S293">
        <v>66864296</v>
      </c>
      <c r="T293">
        <v>26627014</v>
      </c>
      <c r="U293">
        <v>26584790</v>
      </c>
      <c r="V293">
        <v>79637120</v>
      </c>
      <c r="W293">
        <v>0</v>
      </c>
    </row>
    <row r="294" spans="2:23" x14ac:dyDescent="0.25">
      <c r="B294">
        <v>2042</v>
      </c>
      <c r="C294" t="str">
        <f t="shared" si="15"/>
        <v>LPG</v>
      </c>
      <c r="D294">
        <v>3</v>
      </c>
      <c r="E294">
        <v>189258816</v>
      </c>
      <c r="F294">
        <v>0</v>
      </c>
      <c r="G294">
        <v>128634416</v>
      </c>
      <c r="H294">
        <v>8339257</v>
      </c>
      <c r="I294">
        <v>30119954</v>
      </c>
      <c r="J294">
        <v>47616396</v>
      </c>
      <c r="K294">
        <v>38487136</v>
      </c>
      <c r="L294">
        <v>4425369</v>
      </c>
      <c r="M294">
        <v>334035</v>
      </c>
      <c r="N294">
        <v>319937</v>
      </c>
      <c r="O294">
        <v>981203</v>
      </c>
      <c r="P294">
        <v>8036543</v>
      </c>
      <c r="Q294">
        <v>3042031</v>
      </c>
      <c r="R294">
        <v>3131990</v>
      </c>
      <c r="S294">
        <v>9529518</v>
      </c>
      <c r="T294">
        <v>3725412</v>
      </c>
      <c r="U294">
        <v>3695076</v>
      </c>
      <c r="V294">
        <v>11483022</v>
      </c>
      <c r="W294">
        <v>0</v>
      </c>
    </row>
    <row r="295" spans="2:23" x14ac:dyDescent="0.25">
      <c r="B295">
        <v>2042</v>
      </c>
      <c r="C295" t="str">
        <f t="shared" si="15"/>
        <v>CNG</v>
      </c>
      <c r="D295">
        <v>4</v>
      </c>
      <c r="E295">
        <v>9129453</v>
      </c>
      <c r="F295">
        <v>182170</v>
      </c>
      <c r="G295">
        <v>124491</v>
      </c>
      <c r="H295">
        <v>1248872</v>
      </c>
      <c r="I295">
        <v>3067072</v>
      </c>
      <c r="J295">
        <v>67536</v>
      </c>
      <c r="K295">
        <v>8293663</v>
      </c>
      <c r="L295">
        <v>27405294</v>
      </c>
      <c r="M295">
        <v>457331</v>
      </c>
      <c r="N295">
        <v>457331</v>
      </c>
      <c r="O295">
        <v>1371994</v>
      </c>
      <c r="P295">
        <v>823775616</v>
      </c>
      <c r="Q295">
        <v>188432096</v>
      </c>
      <c r="R295">
        <v>206544032</v>
      </c>
      <c r="S295">
        <v>611649216</v>
      </c>
      <c r="T295">
        <v>216553408</v>
      </c>
      <c r="U295">
        <v>246258640</v>
      </c>
      <c r="V295">
        <v>644276160</v>
      </c>
      <c r="W295">
        <v>0</v>
      </c>
    </row>
    <row r="296" spans="2:23" x14ac:dyDescent="0.25">
      <c r="B296">
        <v>2042</v>
      </c>
      <c r="C296" t="str">
        <f t="shared" si="15"/>
        <v>Flex</v>
      </c>
      <c r="D296">
        <v>5</v>
      </c>
      <c r="E296">
        <v>11069336576</v>
      </c>
      <c r="F296">
        <v>336156096</v>
      </c>
      <c r="G296">
        <v>3557417984</v>
      </c>
      <c r="H296">
        <v>412750016</v>
      </c>
      <c r="I296">
        <v>795879168</v>
      </c>
      <c r="J296">
        <v>1039948928</v>
      </c>
      <c r="K296">
        <v>862205824</v>
      </c>
      <c r="L296">
        <v>0</v>
      </c>
      <c r="M296">
        <v>0</v>
      </c>
      <c r="N296">
        <v>0</v>
      </c>
      <c r="O296">
        <v>0</v>
      </c>
      <c r="P296">
        <v>0</v>
      </c>
      <c r="Q296">
        <v>0</v>
      </c>
      <c r="R296">
        <v>0</v>
      </c>
      <c r="S296">
        <v>0</v>
      </c>
      <c r="T296">
        <v>0</v>
      </c>
      <c r="U296">
        <v>0</v>
      </c>
      <c r="V296">
        <v>0</v>
      </c>
      <c r="W296">
        <v>0</v>
      </c>
    </row>
    <row r="297" spans="2:23" x14ac:dyDescent="0.25">
      <c r="B297">
        <v>2042</v>
      </c>
      <c r="C297" t="str">
        <f t="shared" si="15"/>
        <v>BEV</v>
      </c>
      <c r="D297">
        <v>6</v>
      </c>
      <c r="E297">
        <v>0</v>
      </c>
      <c r="F297">
        <v>0</v>
      </c>
      <c r="G297">
        <v>0</v>
      </c>
      <c r="H297">
        <v>65729</v>
      </c>
      <c r="I297">
        <v>1509028</v>
      </c>
      <c r="J297">
        <v>164730</v>
      </c>
      <c r="K297">
        <v>3540740</v>
      </c>
      <c r="L297">
        <v>0</v>
      </c>
      <c r="M297">
        <v>68327</v>
      </c>
      <c r="N297">
        <v>68331</v>
      </c>
      <c r="O297">
        <v>204998</v>
      </c>
      <c r="P297">
        <v>136980</v>
      </c>
      <c r="Q297">
        <v>767322</v>
      </c>
      <c r="R297">
        <v>762919</v>
      </c>
      <c r="S297">
        <v>2291441</v>
      </c>
      <c r="T297">
        <v>0</v>
      </c>
      <c r="U297">
        <v>0</v>
      </c>
      <c r="V297">
        <v>0</v>
      </c>
      <c r="W297">
        <v>0</v>
      </c>
    </row>
    <row r="298" spans="2:23" x14ac:dyDescent="0.25">
      <c r="B298">
        <v>2042</v>
      </c>
      <c r="C298" t="str">
        <f t="shared" si="15"/>
        <v>PHEV diesel</v>
      </c>
      <c r="D298">
        <v>7</v>
      </c>
      <c r="E298">
        <v>154673344</v>
      </c>
      <c r="F298">
        <v>3504458</v>
      </c>
      <c r="G298">
        <v>161554912</v>
      </c>
      <c r="H298">
        <v>12517912</v>
      </c>
      <c r="I298">
        <v>21605152</v>
      </c>
      <c r="J298">
        <v>33246366</v>
      </c>
      <c r="K298">
        <v>26547436</v>
      </c>
      <c r="L298">
        <v>6179100</v>
      </c>
      <c r="M298">
        <v>0</v>
      </c>
      <c r="N298">
        <v>0</v>
      </c>
      <c r="O298">
        <v>0</v>
      </c>
      <c r="P298">
        <v>16418896</v>
      </c>
      <c r="Q298">
        <v>0</v>
      </c>
      <c r="R298">
        <v>0</v>
      </c>
      <c r="S298">
        <v>0</v>
      </c>
      <c r="T298">
        <v>0</v>
      </c>
      <c r="U298">
        <v>0</v>
      </c>
      <c r="V298">
        <v>0</v>
      </c>
      <c r="W298">
        <v>0</v>
      </c>
    </row>
    <row r="299" spans="2:23" x14ac:dyDescent="0.25">
      <c r="B299">
        <v>2042</v>
      </c>
      <c r="C299" t="str">
        <f t="shared" si="15"/>
        <v>PHEV gasoline</v>
      </c>
      <c r="D299">
        <v>8</v>
      </c>
      <c r="E299">
        <v>166803648</v>
      </c>
      <c r="F299">
        <v>4061882</v>
      </c>
      <c r="G299">
        <v>167267968</v>
      </c>
      <c r="H299">
        <v>11126952</v>
      </c>
      <c r="I299">
        <v>23460400</v>
      </c>
      <c r="J299">
        <v>35970244</v>
      </c>
      <c r="K299">
        <v>29152330</v>
      </c>
      <c r="L299">
        <v>10418653</v>
      </c>
      <c r="M299">
        <v>0</v>
      </c>
      <c r="N299">
        <v>0</v>
      </c>
      <c r="O299">
        <v>0</v>
      </c>
      <c r="P299">
        <v>33189230</v>
      </c>
      <c r="Q299">
        <v>0</v>
      </c>
      <c r="R299">
        <v>0</v>
      </c>
      <c r="S299">
        <v>0</v>
      </c>
      <c r="T299">
        <v>0</v>
      </c>
      <c r="U299">
        <v>0</v>
      </c>
      <c r="V299">
        <v>0</v>
      </c>
      <c r="W299">
        <v>0</v>
      </c>
    </row>
    <row r="300" spans="2:23" x14ac:dyDescent="0.25">
      <c r="B300">
        <v>2042</v>
      </c>
      <c r="C300" t="str">
        <f t="shared" si="15"/>
        <v>Fuel cell</v>
      </c>
      <c r="D300">
        <v>9</v>
      </c>
      <c r="E300">
        <v>0</v>
      </c>
      <c r="F300">
        <v>0</v>
      </c>
      <c r="G300">
        <v>0</v>
      </c>
      <c r="H300">
        <v>27597</v>
      </c>
      <c r="I300">
        <v>37613388</v>
      </c>
      <c r="J300">
        <v>57900156</v>
      </c>
      <c r="K300">
        <v>45981412</v>
      </c>
      <c r="L300">
        <v>6526166</v>
      </c>
      <c r="M300">
        <v>844309</v>
      </c>
      <c r="N300">
        <v>844327</v>
      </c>
      <c r="O300">
        <v>2532958</v>
      </c>
      <c r="P300">
        <v>17652898</v>
      </c>
      <c r="Q300">
        <v>7618295</v>
      </c>
      <c r="R300">
        <v>7608466</v>
      </c>
      <c r="S300">
        <v>22914920</v>
      </c>
      <c r="T300">
        <v>9126158</v>
      </c>
      <c r="U300">
        <v>9110323</v>
      </c>
      <c r="V300">
        <v>27295522</v>
      </c>
      <c r="W300">
        <v>0</v>
      </c>
    </row>
    <row r="301" spans="2:23" x14ac:dyDescent="0.25">
      <c r="B301">
        <v>2043</v>
      </c>
      <c r="C301" t="str">
        <f t="shared" si="15"/>
        <v>Diesel</v>
      </c>
      <c r="D301">
        <v>1</v>
      </c>
      <c r="E301">
        <v>39464554496</v>
      </c>
      <c r="F301">
        <v>92095264</v>
      </c>
      <c r="G301">
        <v>60474298368</v>
      </c>
      <c r="H301">
        <v>4829250560</v>
      </c>
      <c r="I301">
        <v>12780187648</v>
      </c>
      <c r="J301">
        <v>20782628864</v>
      </c>
      <c r="K301">
        <v>16702840832</v>
      </c>
      <c r="L301">
        <v>11799034880</v>
      </c>
      <c r="M301">
        <v>1520026240</v>
      </c>
      <c r="N301">
        <v>1520060800</v>
      </c>
      <c r="O301">
        <v>4560123392</v>
      </c>
      <c r="P301">
        <v>31300526080</v>
      </c>
      <c r="Q301">
        <v>13572484096</v>
      </c>
      <c r="R301">
        <v>13553478656</v>
      </c>
      <c r="S301">
        <v>40818429952</v>
      </c>
      <c r="T301">
        <v>16259288064</v>
      </c>
      <c r="U301">
        <v>16227910656</v>
      </c>
      <c r="V301">
        <v>48631844864</v>
      </c>
      <c r="W301">
        <v>13610875</v>
      </c>
    </row>
    <row r="302" spans="2:23" x14ac:dyDescent="0.25">
      <c r="B302">
        <v>2043</v>
      </c>
      <c r="C302" t="str">
        <f t="shared" si="15"/>
        <v>Gasoline</v>
      </c>
      <c r="D302">
        <v>2</v>
      </c>
      <c r="E302">
        <v>66561007616</v>
      </c>
      <c r="F302">
        <v>2631872256</v>
      </c>
      <c r="G302">
        <v>34331242496</v>
      </c>
      <c r="H302">
        <v>3075124480</v>
      </c>
      <c r="I302">
        <v>6736301056</v>
      </c>
      <c r="J302">
        <v>9091620864</v>
      </c>
      <c r="K302">
        <v>7202115584</v>
      </c>
      <c r="L302">
        <v>26183098</v>
      </c>
      <c r="M302">
        <v>2490695</v>
      </c>
      <c r="N302">
        <v>2490745</v>
      </c>
      <c r="O302">
        <v>7472172</v>
      </c>
      <c r="P302">
        <v>52114348</v>
      </c>
      <c r="Q302">
        <v>22470444</v>
      </c>
      <c r="R302">
        <v>22441832</v>
      </c>
      <c r="S302">
        <v>67588512</v>
      </c>
      <c r="T302">
        <v>26918250</v>
      </c>
      <c r="U302">
        <v>26872052</v>
      </c>
      <c r="V302">
        <v>80509240</v>
      </c>
      <c r="W302">
        <v>0</v>
      </c>
    </row>
    <row r="303" spans="2:23" x14ac:dyDescent="0.25">
      <c r="B303">
        <v>2043</v>
      </c>
      <c r="C303" t="str">
        <f t="shared" si="15"/>
        <v>LPG</v>
      </c>
      <c r="D303">
        <v>3</v>
      </c>
      <c r="E303">
        <v>216943088</v>
      </c>
      <c r="F303">
        <v>0</v>
      </c>
      <c r="G303">
        <v>139461712</v>
      </c>
      <c r="H303">
        <v>9038589</v>
      </c>
      <c r="I303">
        <v>32534072</v>
      </c>
      <c r="J303">
        <v>51276184</v>
      </c>
      <c r="K303">
        <v>41458544</v>
      </c>
      <c r="L303">
        <v>4360932</v>
      </c>
      <c r="M303">
        <v>337141</v>
      </c>
      <c r="N303">
        <v>322259</v>
      </c>
      <c r="O303">
        <v>991320</v>
      </c>
      <c r="P303">
        <v>8107258</v>
      </c>
      <c r="Q303">
        <v>3064674</v>
      </c>
      <c r="R303">
        <v>3154636</v>
      </c>
      <c r="S303">
        <v>9631616</v>
      </c>
      <c r="T303">
        <v>3758513</v>
      </c>
      <c r="U303">
        <v>3721156</v>
      </c>
      <c r="V303">
        <v>11594155</v>
      </c>
      <c r="W303">
        <v>0</v>
      </c>
    </row>
    <row r="304" spans="2:23" x14ac:dyDescent="0.25">
      <c r="B304">
        <v>2043</v>
      </c>
      <c r="C304" t="str">
        <f t="shared" si="15"/>
        <v>CNG</v>
      </c>
      <c r="D304">
        <v>4</v>
      </c>
      <c r="E304">
        <v>8312646</v>
      </c>
      <c r="F304">
        <v>167562</v>
      </c>
      <c r="G304">
        <v>97908</v>
      </c>
      <c r="H304">
        <v>1050210</v>
      </c>
      <c r="I304">
        <v>2835288</v>
      </c>
      <c r="J304">
        <v>62984</v>
      </c>
      <c r="K304">
        <v>7573241</v>
      </c>
      <c r="L304">
        <v>27193588</v>
      </c>
      <c r="M304">
        <v>437897</v>
      </c>
      <c r="N304">
        <v>437897</v>
      </c>
      <c r="O304">
        <v>1313692</v>
      </c>
      <c r="P304">
        <v>850982336</v>
      </c>
      <c r="Q304">
        <v>198951920</v>
      </c>
      <c r="R304">
        <v>218311488</v>
      </c>
      <c r="S304">
        <v>647472192</v>
      </c>
      <c r="T304">
        <v>228309104</v>
      </c>
      <c r="U304">
        <v>260625984</v>
      </c>
      <c r="V304">
        <v>679034752</v>
      </c>
      <c r="W304">
        <v>0</v>
      </c>
    </row>
    <row r="305" spans="2:23" x14ac:dyDescent="0.25">
      <c r="B305">
        <v>2043</v>
      </c>
      <c r="C305" t="str">
        <f t="shared" si="15"/>
        <v>Flex</v>
      </c>
      <c r="D305">
        <v>5</v>
      </c>
      <c r="E305">
        <v>11427390464</v>
      </c>
      <c r="F305">
        <v>340909888</v>
      </c>
      <c r="G305">
        <v>3641914880</v>
      </c>
      <c r="H305">
        <v>372333504</v>
      </c>
      <c r="I305">
        <v>833141120</v>
      </c>
      <c r="J305">
        <v>1106446336</v>
      </c>
      <c r="K305">
        <v>917102784</v>
      </c>
      <c r="L305">
        <v>0</v>
      </c>
      <c r="M305">
        <v>0</v>
      </c>
      <c r="N305">
        <v>0</v>
      </c>
      <c r="O305">
        <v>0</v>
      </c>
      <c r="P305">
        <v>0</v>
      </c>
      <c r="Q305">
        <v>0</v>
      </c>
      <c r="R305">
        <v>0</v>
      </c>
      <c r="S305">
        <v>0</v>
      </c>
      <c r="T305">
        <v>0</v>
      </c>
      <c r="U305">
        <v>0</v>
      </c>
      <c r="V305">
        <v>0</v>
      </c>
      <c r="W305">
        <v>0</v>
      </c>
    </row>
    <row r="306" spans="2:23" x14ac:dyDescent="0.25">
      <c r="B306">
        <v>2043</v>
      </c>
      <c r="C306" t="str">
        <f t="shared" si="15"/>
        <v>BEV</v>
      </c>
      <c r="D306">
        <v>6</v>
      </c>
      <c r="E306">
        <v>0</v>
      </c>
      <c r="F306">
        <v>0</v>
      </c>
      <c r="G306">
        <v>0</v>
      </c>
      <c r="H306">
        <v>64082</v>
      </c>
      <c r="I306">
        <v>1430105</v>
      </c>
      <c r="J306">
        <v>155619</v>
      </c>
      <c r="K306">
        <v>3353838</v>
      </c>
      <c r="L306">
        <v>0</v>
      </c>
      <c r="M306">
        <v>64310</v>
      </c>
      <c r="N306">
        <v>64315</v>
      </c>
      <c r="O306">
        <v>192948</v>
      </c>
      <c r="P306">
        <v>127144</v>
      </c>
      <c r="Q306">
        <v>719865</v>
      </c>
      <c r="R306">
        <v>715441</v>
      </c>
      <c r="S306">
        <v>2149006</v>
      </c>
      <c r="T306">
        <v>0</v>
      </c>
      <c r="U306">
        <v>0</v>
      </c>
      <c r="V306">
        <v>0</v>
      </c>
      <c r="W306">
        <v>0</v>
      </c>
    </row>
    <row r="307" spans="2:23" x14ac:dyDescent="0.25">
      <c r="B307">
        <v>2043</v>
      </c>
      <c r="C307" t="str">
        <f t="shared" si="15"/>
        <v>PHEV diesel</v>
      </c>
      <c r="D307">
        <v>7</v>
      </c>
      <c r="E307">
        <v>169010880</v>
      </c>
      <c r="F307">
        <v>3829658</v>
      </c>
      <c r="G307">
        <v>178136336</v>
      </c>
      <c r="H307">
        <v>13801033</v>
      </c>
      <c r="I307">
        <v>23245646</v>
      </c>
      <c r="J307">
        <v>35770672</v>
      </c>
      <c r="K307">
        <v>28579766</v>
      </c>
      <c r="L307">
        <v>6578452</v>
      </c>
      <c r="M307">
        <v>0</v>
      </c>
      <c r="N307">
        <v>0</v>
      </c>
      <c r="O307">
        <v>0</v>
      </c>
      <c r="P307">
        <v>17441314</v>
      </c>
      <c r="Q307">
        <v>0</v>
      </c>
      <c r="R307">
        <v>0</v>
      </c>
      <c r="S307">
        <v>0</v>
      </c>
      <c r="T307">
        <v>0</v>
      </c>
      <c r="U307">
        <v>0</v>
      </c>
      <c r="V307">
        <v>0</v>
      </c>
      <c r="W307">
        <v>0</v>
      </c>
    </row>
    <row r="308" spans="2:23" x14ac:dyDescent="0.25">
      <c r="B308">
        <v>2043</v>
      </c>
      <c r="C308" t="str">
        <f t="shared" si="15"/>
        <v>PHEV gasoline</v>
      </c>
      <c r="D308">
        <v>8</v>
      </c>
      <c r="E308">
        <v>183997568</v>
      </c>
      <c r="F308">
        <v>4482011</v>
      </c>
      <c r="G308">
        <v>186025984</v>
      </c>
      <c r="H308">
        <v>12403289</v>
      </c>
      <c r="I308">
        <v>25827036</v>
      </c>
      <c r="J308">
        <v>39600528</v>
      </c>
      <c r="K308">
        <v>32111614</v>
      </c>
      <c r="L308">
        <v>10999392</v>
      </c>
      <c r="M308">
        <v>0</v>
      </c>
      <c r="N308">
        <v>0</v>
      </c>
      <c r="O308">
        <v>0</v>
      </c>
      <c r="P308">
        <v>34934956</v>
      </c>
      <c r="Q308">
        <v>0</v>
      </c>
      <c r="R308">
        <v>0</v>
      </c>
      <c r="S308">
        <v>0</v>
      </c>
      <c r="T308">
        <v>0</v>
      </c>
      <c r="U308">
        <v>0</v>
      </c>
      <c r="V308">
        <v>0</v>
      </c>
      <c r="W308">
        <v>0</v>
      </c>
    </row>
    <row r="309" spans="2:23" x14ac:dyDescent="0.25">
      <c r="B309">
        <v>2043</v>
      </c>
      <c r="C309" t="str">
        <f t="shared" si="15"/>
        <v>Fuel cell</v>
      </c>
      <c r="D309">
        <v>9</v>
      </c>
      <c r="E309">
        <v>0</v>
      </c>
      <c r="F309">
        <v>0</v>
      </c>
      <c r="G309">
        <v>0</v>
      </c>
      <c r="H309">
        <v>28094</v>
      </c>
      <c r="I309">
        <v>40679764</v>
      </c>
      <c r="J309">
        <v>62620468</v>
      </c>
      <c r="K309">
        <v>49729060</v>
      </c>
      <c r="L309">
        <v>6820452</v>
      </c>
      <c r="M309">
        <v>882532</v>
      </c>
      <c r="N309">
        <v>882552</v>
      </c>
      <c r="O309">
        <v>2647626</v>
      </c>
      <c r="P309">
        <v>18434780</v>
      </c>
      <c r="Q309">
        <v>7958215</v>
      </c>
      <c r="R309">
        <v>7947288</v>
      </c>
      <c r="S309">
        <v>23935104</v>
      </c>
      <c r="T309">
        <v>9533609</v>
      </c>
      <c r="U309">
        <v>9515726</v>
      </c>
      <c r="V309">
        <v>28514506</v>
      </c>
      <c r="W309">
        <v>0</v>
      </c>
    </row>
    <row r="310" spans="2:23" x14ac:dyDescent="0.25">
      <c r="B310">
        <v>2044</v>
      </c>
      <c r="C310" t="str">
        <f t="shared" si="15"/>
        <v>Diesel</v>
      </c>
      <c r="D310">
        <v>1</v>
      </c>
      <c r="E310">
        <v>39867744256</v>
      </c>
      <c r="F310">
        <v>93036152</v>
      </c>
      <c r="G310">
        <v>61443018752</v>
      </c>
      <c r="H310">
        <v>4932390912</v>
      </c>
      <c r="I310">
        <v>12986513408</v>
      </c>
      <c r="J310">
        <v>21059983360</v>
      </c>
      <c r="K310">
        <v>16888810496</v>
      </c>
      <c r="L310">
        <v>11794240512</v>
      </c>
      <c r="M310">
        <v>1521414784</v>
      </c>
      <c r="N310">
        <v>1521450752</v>
      </c>
      <c r="O310">
        <v>4564287488</v>
      </c>
      <c r="P310">
        <v>31338987520</v>
      </c>
      <c r="Q310">
        <v>13596387328</v>
      </c>
      <c r="R310">
        <v>13576233984</v>
      </c>
      <c r="S310">
        <v>40886345728</v>
      </c>
      <c r="T310">
        <v>16288562176</v>
      </c>
      <c r="U310">
        <v>16254738432</v>
      </c>
      <c r="V310">
        <v>48719601664</v>
      </c>
      <c r="W310">
        <v>13671004</v>
      </c>
    </row>
    <row r="311" spans="2:23" x14ac:dyDescent="0.25">
      <c r="B311">
        <v>2044</v>
      </c>
      <c r="C311" t="str">
        <f t="shared" si="15"/>
        <v>Gasoline</v>
      </c>
      <c r="D311">
        <v>2</v>
      </c>
      <c r="E311">
        <v>67085185024</v>
      </c>
      <c r="F311">
        <v>2652597248</v>
      </c>
      <c r="G311">
        <v>35077898240</v>
      </c>
      <c r="H311">
        <v>3083395328</v>
      </c>
      <c r="I311">
        <v>6759108096</v>
      </c>
      <c r="J311">
        <v>9253878784</v>
      </c>
      <c r="K311">
        <v>7320802816</v>
      </c>
      <c r="L311">
        <v>25436744</v>
      </c>
      <c r="M311">
        <v>2519751</v>
      </c>
      <c r="N311">
        <v>2519805</v>
      </c>
      <c r="O311">
        <v>7559336</v>
      </c>
      <c r="P311">
        <v>52663652</v>
      </c>
      <c r="Q311">
        <v>22719324</v>
      </c>
      <c r="R311">
        <v>22688652</v>
      </c>
      <c r="S311">
        <v>68331272</v>
      </c>
      <c r="T311">
        <v>27217016</v>
      </c>
      <c r="U311">
        <v>27166794</v>
      </c>
      <c r="V311">
        <v>81403784</v>
      </c>
      <c r="W311">
        <v>0</v>
      </c>
    </row>
    <row r="312" spans="2:23" x14ac:dyDescent="0.25">
      <c r="B312">
        <v>2044</v>
      </c>
      <c r="C312" t="str">
        <f t="shared" si="15"/>
        <v>LPG</v>
      </c>
      <c r="D312">
        <v>3</v>
      </c>
      <c r="E312">
        <v>247895424</v>
      </c>
      <c r="F312">
        <v>0</v>
      </c>
      <c r="G312">
        <v>150905760</v>
      </c>
      <c r="H312">
        <v>9778638</v>
      </c>
      <c r="I312">
        <v>35023972</v>
      </c>
      <c r="J312">
        <v>55052776</v>
      </c>
      <c r="K312">
        <v>44532260</v>
      </c>
      <c r="L312">
        <v>4295602</v>
      </c>
      <c r="M312">
        <v>339768</v>
      </c>
      <c r="N312">
        <v>324218</v>
      </c>
      <c r="O312">
        <v>1000059</v>
      </c>
      <c r="P312">
        <v>8166511</v>
      </c>
      <c r="Q312">
        <v>3083254</v>
      </c>
      <c r="R312">
        <v>3173257</v>
      </c>
      <c r="S312">
        <v>9718780</v>
      </c>
      <c r="T312">
        <v>3786025</v>
      </c>
      <c r="U312">
        <v>3742445</v>
      </c>
      <c r="V312">
        <v>11687721</v>
      </c>
      <c r="W312">
        <v>0</v>
      </c>
    </row>
    <row r="313" spans="2:23" x14ac:dyDescent="0.25">
      <c r="B313">
        <v>2044</v>
      </c>
      <c r="C313" t="str">
        <f t="shared" si="15"/>
        <v>CNG</v>
      </c>
      <c r="D313">
        <v>4</v>
      </c>
      <c r="E313">
        <v>7564956</v>
      </c>
      <c r="F313">
        <v>154519</v>
      </c>
      <c r="G313">
        <v>78335</v>
      </c>
      <c r="H313">
        <v>922910</v>
      </c>
      <c r="I313">
        <v>2633960</v>
      </c>
      <c r="J313">
        <v>44204</v>
      </c>
      <c r="K313">
        <v>6817236</v>
      </c>
      <c r="L313">
        <v>27168752</v>
      </c>
      <c r="M313">
        <v>418853</v>
      </c>
      <c r="N313">
        <v>418853</v>
      </c>
      <c r="O313">
        <v>1256559</v>
      </c>
      <c r="P313">
        <v>879328320</v>
      </c>
      <c r="Q313">
        <v>210050560</v>
      </c>
      <c r="R313">
        <v>230613232</v>
      </c>
      <c r="S313">
        <v>685000256</v>
      </c>
      <c r="T313">
        <v>240745568</v>
      </c>
      <c r="U313">
        <v>275609248</v>
      </c>
      <c r="V313">
        <v>715940288</v>
      </c>
      <c r="W313">
        <v>0</v>
      </c>
    </row>
    <row r="314" spans="2:23" x14ac:dyDescent="0.25">
      <c r="B314">
        <v>2044</v>
      </c>
      <c r="C314" t="str">
        <f t="shared" si="15"/>
        <v>Flex</v>
      </c>
      <c r="D314">
        <v>5</v>
      </c>
      <c r="E314">
        <v>11769112576</v>
      </c>
      <c r="F314">
        <v>345774496</v>
      </c>
      <c r="G314">
        <v>3728726528</v>
      </c>
      <c r="H314">
        <v>341757664</v>
      </c>
      <c r="I314">
        <v>868300416</v>
      </c>
      <c r="J314">
        <v>1170051584</v>
      </c>
      <c r="K314">
        <v>969614912</v>
      </c>
      <c r="L314">
        <v>0</v>
      </c>
      <c r="M314">
        <v>0</v>
      </c>
      <c r="N314">
        <v>0</v>
      </c>
      <c r="O314">
        <v>0</v>
      </c>
      <c r="P314">
        <v>0</v>
      </c>
      <c r="Q314">
        <v>0</v>
      </c>
      <c r="R314">
        <v>0</v>
      </c>
      <c r="S314">
        <v>0</v>
      </c>
      <c r="T314">
        <v>0</v>
      </c>
      <c r="U314">
        <v>0</v>
      </c>
      <c r="V314">
        <v>0</v>
      </c>
      <c r="W314">
        <v>0</v>
      </c>
    </row>
    <row r="315" spans="2:23" x14ac:dyDescent="0.25">
      <c r="B315">
        <v>2044</v>
      </c>
      <c r="C315" t="str">
        <f t="shared" si="15"/>
        <v>BEV</v>
      </c>
      <c r="D315">
        <v>6</v>
      </c>
      <c r="E315">
        <v>0</v>
      </c>
      <c r="F315">
        <v>0</v>
      </c>
      <c r="G315">
        <v>0</v>
      </c>
      <c r="H315">
        <v>51828</v>
      </c>
      <c r="I315">
        <v>1353374</v>
      </c>
      <c r="J315">
        <v>146883</v>
      </c>
      <c r="K315">
        <v>3172538</v>
      </c>
      <c r="L315">
        <v>0</v>
      </c>
      <c r="M315">
        <v>60630</v>
      </c>
      <c r="N315">
        <v>60635</v>
      </c>
      <c r="O315">
        <v>181909</v>
      </c>
      <c r="P315">
        <v>118341</v>
      </c>
      <c r="Q315">
        <v>676404</v>
      </c>
      <c r="R315">
        <v>671988</v>
      </c>
      <c r="S315">
        <v>2018609</v>
      </c>
      <c r="T315">
        <v>0</v>
      </c>
      <c r="U315">
        <v>0</v>
      </c>
      <c r="V315">
        <v>0</v>
      </c>
      <c r="W315">
        <v>0</v>
      </c>
    </row>
    <row r="316" spans="2:23" x14ac:dyDescent="0.25">
      <c r="B316">
        <v>2044</v>
      </c>
      <c r="C316" t="str">
        <f t="shared" si="15"/>
        <v>PHEV diesel</v>
      </c>
      <c r="D316">
        <v>7</v>
      </c>
      <c r="E316">
        <v>184290368</v>
      </c>
      <c r="F316">
        <v>4175902</v>
      </c>
      <c r="G316">
        <v>195677664</v>
      </c>
      <c r="H316">
        <v>15157966</v>
      </c>
      <c r="I316">
        <v>24978926</v>
      </c>
      <c r="J316">
        <v>38437636</v>
      </c>
      <c r="K316">
        <v>30725326</v>
      </c>
      <c r="L316">
        <v>6992026</v>
      </c>
      <c r="M316">
        <v>0</v>
      </c>
      <c r="N316">
        <v>0</v>
      </c>
      <c r="O316">
        <v>0</v>
      </c>
      <c r="P316">
        <v>18498174</v>
      </c>
      <c r="Q316">
        <v>0</v>
      </c>
      <c r="R316">
        <v>0</v>
      </c>
      <c r="S316">
        <v>0</v>
      </c>
      <c r="T316">
        <v>0</v>
      </c>
      <c r="U316">
        <v>0</v>
      </c>
      <c r="V316">
        <v>0</v>
      </c>
      <c r="W316">
        <v>0</v>
      </c>
    </row>
    <row r="317" spans="2:23" x14ac:dyDescent="0.25">
      <c r="B317">
        <v>2044</v>
      </c>
      <c r="C317" t="str">
        <f t="shared" si="15"/>
        <v>PHEV gasoline</v>
      </c>
      <c r="D317">
        <v>8</v>
      </c>
      <c r="E317">
        <v>202483968</v>
      </c>
      <c r="F317">
        <v>4933010</v>
      </c>
      <c r="G317">
        <v>206004480</v>
      </c>
      <c r="H317">
        <v>13704581</v>
      </c>
      <c r="I317">
        <v>28377392</v>
      </c>
      <c r="J317">
        <v>43512688</v>
      </c>
      <c r="K317">
        <v>35300552</v>
      </c>
      <c r="L317">
        <v>11583931</v>
      </c>
      <c r="M317">
        <v>0</v>
      </c>
      <c r="N317">
        <v>0</v>
      </c>
      <c r="O317">
        <v>0</v>
      </c>
      <c r="P317">
        <v>36687236</v>
      </c>
      <c r="Q317">
        <v>0</v>
      </c>
      <c r="R317">
        <v>0</v>
      </c>
      <c r="S317">
        <v>0</v>
      </c>
      <c r="T317">
        <v>0</v>
      </c>
      <c r="U317">
        <v>0</v>
      </c>
      <c r="V317">
        <v>0</v>
      </c>
      <c r="W317">
        <v>0</v>
      </c>
    </row>
    <row r="318" spans="2:23" x14ac:dyDescent="0.25">
      <c r="B318">
        <v>2044</v>
      </c>
      <c r="C318" t="str">
        <f t="shared" si="15"/>
        <v>Fuel cell</v>
      </c>
      <c r="D318">
        <v>9</v>
      </c>
      <c r="E318">
        <v>0</v>
      </c>
      <c r="F318">
        <v>0</v>
      </c>
      <c r="G318">
        <v>0</v>
      </c>
      <c r="H318">
        <v>28392</v>
      </c>
      <c r="I318">
        <v>43950040</v>
      </c>
      <c r="J318">
        <v>67654608</v>
      </c>
      <c r="K318">
        <v>53725784</v>
      </c>
      <c r="L318">
        <v>7109466</v>
      </c>
      <c r="M318">
        <v>920122</v>
      </c>
      <c r="N318">
        <v>920144</v>
      </c>
      <c r="O318">
        <v>2760398</v>
      </c>
      <c r="P318">
        <v>19199762</v>
      </c>
      <c r="Q318">
        <v>8291424</v>
      </c>
      <c r="R318">
        <v>8279320</v>
      </c>
      <c r="S318">
        <v>24934806</v>
      </c>
      <c r="T318">
        <v>9933076</v>
      </c>
      <c r="U318">
        <v>9912983</v>
      </c>
      <c r="V318">
        <v>29709616</v>
      </c>
      <c r="W318">
        <v>0</v>
      </c>
    </row>
    <row r="319" spans="2:23" x14ac:dyDescent="0.25">
      <c r="B319">
        <v>2045</v>
      </c>
      <c r="C319" t="str">
        <f t="shared" si="15"/>
        <v>Diesel</v>
      </c>
      <c r="D319">
        <v>1</v>
      </c>
      <c r="E319">
        <v>40261918720</v>
      </c>
      <c r="F319">
        <v>93956024</v>
      </c>
      <c r="G319">
        <v>62464266240</v>
      </c>
      <c r="H319">
        <v>5033920000</v>
      </c>
      <c r="I319">
        <v>13177268224</v>
      </c>
      <c r="J319">
        <v>21298642944</v>
      </c>
      <c r="K319">
        <v>17055164416</v>
      </c>
      <c r="L319">
        <v>11773282304</v>
      </c>
      <c r="M319">
        <v>1520661120</v>
      </c>
      <c r="N319">
        <v>1520697984</v>
      </c>
      <c r="O319">
        <v>4562022912</v>
      </c>
      <c r="P319">
        <v>31325489152</v>
      </c>
      <c r="Q319">
        <v>13595995136</v>
      </c>
      <c r="R319">
        <v>13574761472</v>
      </c>
      <c r="S319">
        <v>40881291264</v>
      </c>
      <c r="T319">
        <v>16288742400</v>
      </c>
      <c r="U319">
        <v>16252623872</v>
      </c>
      <c r="V319">
        <v>48720285696</v>
      </c>
      <c r="W319">
        <v>13698105</v>
      </c>
    </row>
    <row r="320" spans="2:23" x14ac:dyDescent="0.25">
      <c r="B320">
        <v>2045</v>
      </c>
      <c r="C320" t="str">
        <f t="shared" si="15"/>
        <v>Gasoline</v>
      </c>
      <c r="D320">
        <v>2</v>
      </c>
      <c r="E320">
        <v>67565350912</v>
      </c>
      <c r="F320">
        <v>2671583744</v>
      </c>
      <c r="G320">
        <v>35793985536</v>
      </c>
      <c r="H320">
        <v>3101700864</v>
      </c>
      <c r="I320">
        <v>6777144832</v>
      </c>
      <c r="J320">
        <v>9396129792</v>
      </c>
      <c r="K320">
        <v>7428531200</v>
      </c>
      <c r="L320">
        <v>24901852</v>
      </c>
      <c r="M320">
        <v>2545378</v>
      </c>
      <c r="N320">
        <v>2545436</v>
      </c>
      <c r="O320">
        <v>7636214</v>
      </c>
      <c r="P320">
        <v>53140044</v>
      </c>
      <c r="Q320">
        <v>22935998</v>
      </c>
      <c r="R320">
        <v>22903272</v>
      </c>
      <c r="S320">
        <v>68976984</v>
      </c>
      <c r="T320">
        <v>27477272</v>
      </c>
      <c r="U320">
        <v>27423050</v>
      </c>
      <c r="V320">
        <v>82183016</v>
      </c>
      <c r="W320">
        <v>0</v>
      </c>
    </row>
    <row r="321" spans="2:23" x14ac:dyDescent="0.25">
      <c r="B321">
        <v>2045</v>
      </c>
      <c r="C321" t="str">
        <f t="shared" si="15"/>
        <v>LPG</v>
      </c>
      <c r="D321">
        <v>3</v>
      </c>
      <c r="E321">
        <v>281946816</v>
      </c>
      <c r="F321">
        <v>0</v>
      </c>
      <c r="G321">
        <v>163259600</v>
      </c>
      <c r="H321">
        <v>10578808</v>
      </c>
      <c r="I321">
        <v>37528488</v>
      </c>
      <c r="J321">
        <v>58853816</v>
      </c>
      <c r="K321">
        <v>47631888</v>
      </c>
      <c r="L321">
        <v>4229836</v>
      </c>
      <c r="M321">
        <v>341818</v>
      </c>
      <c r="N321">
        <v>325719</v>
      </c>
      <c r="O321">
        <v>1007160</v>
      </c>
      <c r="P321">
        <v>8210580</v>
      </c>
      <c r="Q321">
        <v>3096771</v>
      </c>
      <c r="R321">
        <v>3186881</v>
      </c>
      <c r="S321">
        <v>9786398</v>
      </c>
      <c r="T321">
        <v>3806834</v>
      </c>
      <c r="U321">
        <v>3757817</v>
      </c>
      <c r="V321">
        <v>11759607</v>
      </c>
      <c r="W321">
        <v>0</v>
      </c>
    </row>
    <row r="322" spans="2:23" x14ac:dyDescent="0.25">
      <c r="B322">
        <v>2045</v>
      </c>
      <c r="C322" t="str">
        <f t="shared" si="15"/>
        <v>CNG</v>
      </c>
      <c r="D322">
        <v>4</v>
      </c>
      <c r="E322">
        <v>6880312</v>
      </c>
      <c r="F322">
        <v>140704</v>
      </c>
      <c r="G322">
        <v>62860</v>
      </c>
      <c r="H322">
        <v>836117</v>
      </c>
      <c r="I322">
        <v>2458934</v>
      </c>
      <c r="J322">
        <v>31018</v>
      </c>
      <c r="K322">
        <v>6185470</v>
      </c>
      <c r="L322">
        <v>27307650</v>
      </c>
      <c r="M322">
        <v>400627</v>
      </c>
      <c r="N322">
        <v>400627</v>
      </c>
      <c r="O322">
        <v>1201881</v>
      </c>
      <c r="P322">
        <v>907495552</v>
      </c>
      <c r="Q322">
        <v>221449680</v>
      </c>
      <c r="R322">
        <v>243151696</v>
      </c>
      <c r="S322">
        <v>723302336</v>
      </c>
      <c r="T322">
        <v>253558704</v>
      </c>
      <c r="U322">
        <v>290839200</v>
      </c>
      <c r="V322">
        <v>754062080</v>
      </c>
      <c r="W322">
        <v>0</v>
      </c>
    </row>
    <row r="323" spans="2:23" x14ac:dyDescent="0.25">
      <c r="B323">
        <v>2045</v>
      </c>
      <c r="C323" t="str">
        <f t="shared" si="15"/>
        <v>Flex</v>
      </c>
      <c r="D323">
        <v>5</v>
      </c>
      <c r="E323">
        <v>12077605888</v>
      </c>
      <c r="F323">
        <v>349536128</v>
      </c>
      <c r="G323">
        <v>3812899584</v>
      </c>
      <c r="H323">
        <v>318592960</v>
      </c>
      <c r="I323">
        <v>900565696</v>
      </c>
      <c r="J323">
        <v>1229203712</v>
      </c>
      <c r="K323">
        <v>1018485568</v>
      </c>
      <c r="L323">
        <v>0</v>
      </c>
      <c r="M323">
        <v>0</v>
      </c>
      <c r="N323">
        <v>0</v>
      </c>
      <c r="O323">
        <v>0</v>
      </c>
      <c r="P323">
        <v>0</v>
      </c>
      <c r="Q323">
        <v>0</v>
      </c>
      <c r="R323">
        <v>0</v>
      </c>
      <c r="S323">
        <v>0</v>
      </c>
      <c r="T323">
        <v>0</v>
      </c>
      <c r="U323">
        <v>0</v>
      </c>
      <c r="V323">
        <v>0</v>
      </c>
      <c r="W323">
        <v>0</v>
      </c>
    </row>
    <row r="324" spans="2:23" x14ac:dyDescent="0.25">
      <c r="B324">
        <v>2045</v>
      </c>
      <c r="C324" t="str">
        <f t="shared" si="15"/>
        <v>BEV</v>
      </c>
      <c r="D324">
        <v>6</v>
      </c>
      <c r="E324">
        <v>0</v>
      </c>
      <c r="F324">
        <v>0</v>
      </c>
      <c r="G324">
        <v>0</v>
      </c>
      <c r="H324">
        <v>36368</v>
      </c>
      <c r="I324">
        <v>1279625</v>
      </c>
      <c r="J324">
        <v>138694</v>
      </c>
      <c r="K324">
        <v>2998416</v>
      </c>
      <c r="L324">
        <v>0</v>
      </c>
      <c r="M324">
        <v>57206</v>
      </c>
      <c r="N324">
        <v>57212</v>
      </c>
      <c r="O324">
        <v>171637</v>
      </c>
      <c r="P324">
        <v>110333</v>
      </c>
      <c r="Q324">
        <v>636078</v>
      </c>
      <c r="R324">
        <v>631694</v>
      </c>
      <c r="S324">
        <v>1897660</v>
      </c>
      <c r="T324">
        <v>0</v>
      </c>
      <c r="U324">
        <v>0</v>
      </c>
      <c r="V324">
        <v>0</v>
      </c>
      <c r="W324">
        <v>0</v>
      </c>
    </row>
    <row r="325" spans="2:23" x14ac:dyDescent="0.25">
      <c r="B325">
        <v>2045</v>
      </c>
      <c r="C325" t="str">
        <f t="shared" si="15"/>
        <v>PHEV diesel</v>
      </c>
      <c r="D325">
        <v>7</v>
      </c>
      <c r="E325">
        <v>200241024</v>
      </c>
      <c r="F325">
        <v>4537464</v>
      </c>
      <c r="G325">
        <v>214330336</v>
      </c>
      <c r="H325">
        <v>16600121</v>
      </c>
      <c r="I325">
        <v>26774980</v>
      </c>
      <c r="J325">
        <v>41201264</v>
      </c>
      <c r="K325">
        <v>32947346</v>
      </c>
      <c r="L325">
        <v>7426150</v>
      </c>
      <c r="M325">
        <v>0</v>
      </c>
      <c r="N325">
        <v>0</v>
      </c>
      <c r="O325">
        <v>0</v>
      </c>
      <c r="P325">
        <v>19607442</v>
      </c>
      <c r="Q325">
        <v>0</v>
      </c>
      <c r="R325">
        <v>0</v>
      </c>
      <c r="S325">
        <v>0</v>
      </c>
      <c r="T325">
        <v>0</v>
      </c>
      <c r="U325">
        <v>0</v>
      </c>
      <c r="V325">
        <v>0</v>
      </c>
      <c r="W325">
        <v>0</v>
      </c>
    </row>
    <row r="326" spans="2:23" x14ac:dyDescent="0.25">
      <c r="B326">
        <v>2045</v>
      </c>
      <c r="C326" t="str">
        <f t="shared" si="15"/>
        <v>PHEV gasoline</v>
      </c>
      <c r="D326">
        <v>8</v>
      </c>
      <c r="E326">
        <v>221870016</v>
      </c>
      <c r="F326">
        <v>5405864</v>
      </c>
      <c r="G326">
        <v>227320288</v>
      </c>
      <c r="H326">
        <v>15093868</v>
      </c>
      <c r="I326">
        <v>31059140</v>
      </c>
      <c r="J326">
        <v>47626160</v>
      </c>
      <c r="K326">
        <v>38653776</v>
      </c>
      <c r="L326">
        <v>12179327</v>
      </c>
      <c r="M326">
        <v>0</v>
      </c>
      <c r="N326">
        <v>0</v>
      </c>
      <c r="O326">
        <v>0</v>
      </c>
      <c r="P326">
        <v>38473180</v>
      </c>
      <c r="Q326">
        <v>0</v>
      </c>
      <c r="R326">
        <v>0</v>
      </c>
      <c r="S326">
        <v>0</v>
      </c>
      <c r="T326">
        <v>0</v>
      </c>
      <c r="U326">
        <v>0</v>
      </c>
      <c r="V326">
        <v>0</v>
      </c>
      <c r="W326">
        <v>0</v>
      </c>
    </row>
    <row r="327" spans="2:23" x14ac:dyDescent="0.25">
      <c r="B327">
        <v>2045</v>
      </c>
      <c r="C327" t="str">
        <f t="shared" si="15"/>
        <v>Fuel cell</v>
      </c>
      <c r="D327">
        <v>9</v>
      </c>
      <c r="E327">
        <v>0</v>
      </c>
      <c r="F327">
        <v>0</v>
      </c>
      <c r="G327">
        <v>0</v>
      </c>
      <c r="H327">
        <v>28517</v>
      </c>
      <c r="I327">
        <v>47364504</v>
      </c>
      <c r="J327">
        <v>72910776</v>
      </c>
      <c r="K327">
        <v>57898636</v>
      </c>
      <c r="L327">
        <v>7401920</v>
      </c>
      <c r="M327">
        <v>958214</v>
      </c>
      <c r="N327">
        <v>958237</v>
      </c>
      <c r="O327">
        <v>2874671</v>
      </c>
      <c r="P327">
        <v>19971630</v>
      </c>
      <c r="Q327">
        <v>8628149</v>
      </c>
      <c r="R327">
        <v>8614796</v>
      </c>
      <c r="S327">
        <v>25944830</v>
      </c>
      <c r="T327">
        <v>10336803</v>
      </c>
      <c r="U327">
        <v>10314363</v>
      </c>
      <c r="V327">
        <v>30917454</v>
      </c>
      <c r="W327">
        <v>0</v>
      </c>
    </row>
    <row r="328" spans="2:23" x14ac:dyDescent="0.25">
      <c r="B328">
        <v>2046</v>
      </c>
      <c r="C328" t="str">
        <f t="shared" si="15"/>
        <v>Diesel</v>
      </c>
      <c r="D328">
        <v>1</v>
      </c>
      <c r="E328">
        <v>40640131072</v>
      </c>
      <c r="F328">
        <v>94838624</v>
      </c>
      <c r="G328">
        <v>63669190656</v>
      </c>
      <c r="H328">
        <v>5146326016</v>
      </c>
      <c r="I328">
        <v>13377891328</v>
      </c>
      <c r="J328">
        <v>21541398528</v>
      </c>
      <c r="K328">
        <v>17232035840</v>
      </c>
      <c r="L328">
        <v>11759467520</v>
      </c>
      <c r="M328">
        <v>1520020992</v>
      </c>
      <c r="N328">
        <v>1520059136</v>
      </c>
      <c r="O328">
        <v>4560100352</v>
      </c>
      <c r="P328">
        <v>31320256512</v>
      </c>
      <c r="Q328">
        <v>13595127808</v>
      </c>
      <c r="R328">
        <v>13572822016</v>
      </c>
      <c r="S328">
        <v>40874831872</v>
      </c>
      <c r="T328">
        <v>16288361472</v>
      </c>
      <c r="U328">
        <v>16249979904</v>
      </c>
      <c r="V328">
        <v>48719261696</v>
      </c>
      <c r="W328">
        <v>13712468</v>
      </c>
    </row>
    <row r="329" spans="2:23" x14ac:dyDescent="0.25">
      <c r="B329">
        <v>2046</v>
      </c>
      <c r="C329" t="str">
        <f t="shared" si="15"/>
        <v>Gasoline</v>
      </c>
      <c r="D329">
        <v>2</v>
      </c>
      <c r="E329">
        <v>68027883520</v>
      </c>
      <c r="F329">
        <v>2689872896</v>
      </c>
      <c r="G329">
        <v>36565872640</v>
      </c>
      <c r="H329">
        <v>3135252992</v>
      </c>
      <c r="I329">
        <v>6801847808</v>
      </c>
      <c r="J329">
        <v>9539361792</v>
      </c>
      <c r="K329">
        <v>7541739520</v>
      </c>
      <c r="L329">
        <v>24540642</v>
      </c>
      <c r="M329">
        <v>2572761</v>
      </c>
      <c r="N329">
        <v>2572822</v>
      </c>
      <c r="O329">
        <v>7718360</v>
      </c>
      <c r="P329">
        <v>53650372</v>
      </c>
      <c r="Q329">
        <v>23167212</v>
      </c>
      <c r="R329">
        <v>23132370</v>
      </c>
      <c r="S329">
        <v>69666256</v>
      </c>
      <c r="T329">
        <v>27755008</v>
      </c>
      <c r="U329">
        <v>27696696</v>
      </c>
      <c r="V329">
        <v>83014392</v>
      </c>
      <c r="W329">
        <v>0</v>
      </c>
    </row>
    <row r="330" spans="2:23" x14ac:dyDescent="0.25">
      <c r="B330">
        <v>2046</v>
      </c>
      <c r="C330" t="str">
        <f t="shared" si="15"/>
        <v>LPG</v>
      </c>
      <c r="D330">
        <v>3</v>
      </c>
      <c r="E330">
        <v>319278560</v>
      </c>
      <c r="F330">
        <v>0</v>
      </c>
      <c r="G330">
        <v>176972544</v>
      </c>
      <c r="H330">
        <v>11469175</v>
      </c>
      <c r="I330">
        <v>40104572</v>
      </c>
      <c r="J330">
        <v>62770228</v>
      </c>
      <c r="K330">
        <v>50829184</v>
      </c>
      <c r="L330">
        <v>4172833</v>
      </c>
      <c r="M330">
        <v>344070</v>
      </c>
      <c r="N330">
        <v>327496</v>
      </c>
      <c r="O330">
        <v>1014979</v>
      </c>
      <c r="P330">
        <v>8257909</v>
      </c>
      <c r="Q330">
        <v>3112159</v>
      </c>
      <c r="R330">
        <v>3202696</v>
      </c>
      <c r="S330">
        <v>9856404</v>
      </c>
      <c r="T330">
        <v>3829602</v>
      </c>
      <c r="U330">
        <v>3775390</v>
      </c>
      <c r="V330">
        <v>11836400</v>
      </c>
      <c r="W330">
        <v>0</v>
      </c>
    </row>
    <row r="331" spans="2:23" x14ac:dyDescent="0.25">
      <c r="B331">
        <v>2046</v>
      </c>
      <c r="C331" t="str">
        <f t="shared" si="15"/>
        <v>CNG</v>
      </c>
      <c r="D331">
        <v>4</v>
      </c>
      <c r="E331">
        <v>6230944</v>
      </c>
      <c r="F331">
        <v>128241</v>
      </c>
      <c r="G331">
        <v>50739</v>
      </c>
      <c r="H331">
        <v>769684</v>
      </c>
      <c r="I331">
        <v>2303987</v>
      </c>
      <c r="J331">
        <v>21808</v>
      </c>
      <c r="K331">
        <v>5661007</v>
      </c>
      <c r="L331">
        <v>27470590</v>
      </c>
      <c r="M331">
        <v>368177</v>
      </c>
      <c r="N331">
        <v>368177</v>
      </c>
      <c r="O331">
        <v>1104532</v>
      </c>
      <c r="P331">
        <v>936825152</v>
      </c>
      <c r="Q331">
        <v>233542112</v>
      </c>
      <c r="R331">
        <v>256381344</v>
      </c>
      <c r="S331">
        <v>763684736</v>
      </c>
      <c r="T331">
        <v>267199488</v>
      </c>
      <c r="U331">
        <v>306870944</v>
      </c>
      <c r="V331">
        <v>794694208</v>
      </c>
      <c r="W331">
        <v>0</v>
      </c>
    </row>
    <row r="332" spans="2:23" x14ac:dyDescent="0.25">
      <c r="B332">
        <v>2046</v>
      </c>
      <c r="C332" t="str">
        <f t="shared" si="15"/>
        <v>Flex</v>
      </c>
      <c r="D332">
        <v>5</v>
      </c>
      <c r="E332">
        <v>12359656448</v>
      </c>
      <c r="F332">
        <v>353259456</v>
      </c>
      <c r="G332">
        <v>3901440768</v>
      </c>
      <c r="H332">
        <v>301606112</v>
      </c>
      <c r="I332">
        <v>931120128</v>
      </c>
      <c r="J332">
        <v>1286195968</v>
      </c>
      <c r="K332">
        <v>1065628032</v>
      </c>
      <c r="L332">
        <v>0</v>
      </c>
      <c r="M332">
        <v>0</v>
      </c>
      <c r="N332">
        <v>0</v>
      </c>
      <c r="O332">
        <v>0</v>
      </c>
      <c r="P332">
        <v>0</v>
      </c>
      <c r="Q332">
        <v>0</v>
      </c>
      <c r="R332">
        <v>0</v>
      </c>
      <c r="S332">
        <v>0</v>
      </c>
      <c r="T332">
        <v>0</v>
      </c>
      <c r="U332">
        <v>0</v>
      </c>
      <c r="V332">
        <v>0</v>
      </c>
      <c r="W332">
        <v>0</v>
      </c>
    </row>
    <row r="333" spans="2:23" x14ac:dyDescent="0.25">
      <c r="B333">
        <v>2046</v>
      </c>
      <c r="C333" t="str">
        <f t="shared" si="15"/>
        <v>BEV</v>
      </c>
      <c r="D333">
        <v>6</v>
      </c>
      <c r="E333">
        <v>0</v>
      </c>
      <c r="F333">
        <v>0</v>
      </c>
      <c r="G333">
        <v>0</v>
      </c>
      <c r="H333">
        <v>25570</v>
      </c>
      <c r="I333">
        <v>1211398</v>
      </c>
      <c r="J333">
        <v>131376</v>
      </c>
      <c r="K333">
        <v>2837209</v>
      </c>
      <c r="L333">
        <v>0</v>
      </c>
      <c r="M333">
        <v>54114</v>
      </c>
      <c r="N333">
        <v>54119</v>
      </c>
      <c r="O333">
        <v>162359</v>
      </c>
      <c r="P333">
        <v>103209</v>
      </c>
      <c r="Q333">
        <v>599708</v>
      </c>
      <c r="R333">
        <v>595368</v>
      </c>
      <c r="S333">
        <v>1788599</v>
      </c>
      <c r="T333">
        <v>0</v>
      </c>
      <c r="U333">
        <v>0</v>
      </c>
      <c r="V333">
        <v>0</v>
      </c>
      <c r="W333">
        <v>0</v>
      </c>
    </row>
    <row r="334" spans="2:23" x14ac:dyDescent="0.25">
      <c r="B334">
        <v>2046</v>
      </c>
      <c r="C334" t="str">
        <f t="shared" si="15"/>
        <v>PHEV diesel</v>
      </c>
      <c r="D334">
        <v>7</v>
      </c>
      <c r="E334">
        <v>216830624</v>
      </c>
      <c r="F334">
        <v>4913146</v>
      </c>
      <c r="G334">
        <v>234267200</v>
      </c>
      <c r="H334">
        <v>18140316</v>
      </c>
      <c r="I334">
        <v>28681910</v>
      </c>
      <c r="J334">
        <v>44135604</v>
      </c>
      <c r="K334">
        <v>35305128</v>
      </c>
      <c r="L334">
        <v>7913172</v>
      </c>
      <c r="M334">
        <v>0</v>
      </c>
      <c r="N334">
        <v>0</v>
      </c>
      <c r="O334">
        <v>0</v>
      </c>
      <c r="P334">
        <v>20855474</v>
      </c>
      <c r="Q334">
        <v>0</v>
      </c>
      <c r="R334">
        <v>0</v>
      </c>
      <c r="S334">
        <v>0</v>
      </c>
      <c r="T334">
        <v>0</v>
      </c>
      <c r="U334">
        <v>0</v>
      </c>
      <c r="V334">
        <v>0</v>
      </c>
      <c r="W334">
        <v>0</v>
      </c>
    </row>
    <row r="335" spans="2:23" x14ac:dyDescent="0.25">
      <c r="B335">
        <v>2046</v>
      </c>
      <c r="C335" t="str">
        <f t="shared" si="15"/>
        <v>PHEV gasoline</v>
      </c>
      <c r="D335">
        <v>8</v>
      </c>
      <c r="E335">
        <v>242055744</v>
      </c>
      <c r="F335">
        <v>5897696</v>
      </c>
      <c r="G335">
        <v>250124000</v>
      </c>
      <c r="H335">
        <v>16581534</v>
      </c>
      <c r="I335">
        <v>33915412</v>
      </c>
      <c r="J335">
        <v>52007100</v>
      </c>
      <c r="K335">
        <v>42224996</v>
      </c>
      <c r="L335">
        <v>12835629</v>
      </c>
      <c r="M335">
        <v>0</v>
      </c>
      <c r="N335">
        <v>0</v>
      </c>
      <c r="O335">
        <v>0</v>
      </c>
      <c r="P335">
        <v>40453976</v>
      </c>
      <c r="Q335">
        <v>0</v>
      </c>
      <c r="R335">
        <v>0</v>
      </c>
      <c r="S335">
        <v>0</v>
      </c>
      <c r="T335">
        <v>0</v>
      </c>
      <c r="U335">
        <v>0</v>
      </c>
      <c r="V335">
        <v>0</v>
      </c>
      <c r="W335">
        <v>0</v>
      </c>
    </row>
    <row r="336" spans="2:23" x14ac:dyDescent="0.25">
      <c r="B336">
        <v>2046</v>
      </c>
      <c r="C336" t="str">
        <f t="shared" si="15"/>
        <v>Fuel cell</v>
      </c>
      <c r="D336">
        <v>9</v>
      </c>
      <c r="E336">
        <v>0</v>
      </c>
      <c r="F336">
        <v>0</v>
      </c>
      <c r="G336">
        <v>0</v>
      </c>
      <c r="H336">
        <v>28533</v>
      </c>
      <c r="I336">
        <v>51005352</v>
      </c>
      <c r="J336">
        <v>78515464</v>
      </c>
      <c r="K336">
        <v>62348024</v>
      </c>
      <c r="L336">
        <v>7732689</v>
      </c>
      <c r="M336">
        <v>1001315</v>
      </c>
      <c r="N336">
        <v>1001341</v>
      </c>
      <c r="O336">
        <v>3003976</v>
      </c>
      <c r="P336">
        <v>20844226</v>
      </c>
      <c r="Q336">
        <v>9008979</v>
      </c>
      <c r="R336">
        <v>8994260</v>
      </c>
      <c r="S336">
        <v>27087278</v>
      </c>
      <c r="T336">
        <v>10793421</v>
      </c>
      <c r="U336">
        <v>10768419</v>
      </c>
      <c r="V336">
        <v>32283438</v>
      </c>
      <c r="W336">
        <v>0</v>
      </c>
    </row>
    <row r="337" spans="2:23" x14ac:dyDescent="0.25">
      <c r="B337">
        <v>2047</v>
      </c>
      <c r="C337" t="str">
        <f t="shared" si="15"/>
        <v>Diesel</v>
      </c>
      <c r="D337">
        <v>1</v>
      </c>
      <c r="E337">
        <v>41063763968</v>
      </c>
      <c r="F337">
        <v>95827216</v>
      </c>
      <c r="G337">
        <v>64975142912</v>
      </c>
      <c r="H337">
        <v>5263271424</v>
      </c>
      <c r="I337">
        <v>13589626880</v>
      </c>
      <c r="J337">
        <v>21801113600</v>
      </c>
      <c r="K337">
        <v>17418733568</v>
      </c>
      <c r="L337">
        <v>11749122048</v>
      </c>
      <c r="M337">
        <v>1519372288</v>
      </c>
      <c r="N337">
        <v>1519411328</v>
      </c>
      <c r="O337">
        <v>4558151680</v>
      </c>
      <c r="P337">
        <v>31317288960</v>
      </c>
      <c r="Q337">
        <v>13593837568</v>
      </c>
      <c r="R337">
        <v>13570449408</v>
      </c>
      <c r="S337">
        <v>40867115008</v>
      </c>
      <c r="T337">
        <v>16287468544</v>
      </c>
      <c r="U337">
        <v>16246841344</v>
      </c>
      <c r="V337">
        <v>48716664832</v>
      </c>
      <c r="W337">
        <v>13729347</v>
      </c>
    </row>
    <row r="338" spans="2:23" x14ac:dyDescent="0.25">
      <c r="B338">
        <v>2047</v>
      </c>
      <c r="C338" t="str">
        <f t="shared" si="15"/>
        <v>Gasoline</v>
      </c>
      <c r="D338">
        <v>2</v>
      </c>
      <c r="E338">
        <v>68592615424</v>
      </c>
      <c r="F338">
        <v>2712203520</v>
      </c>
      <c r="G338">
        <v>37355909120</v>
      </c>
      <c r="H338">
        <v>3176895232</v>
      </c>
      <c r="I338">
        <v>6832007168</v>
      </c>
      <c r="J338">
        <v>9685299200</v>
      </c>
      <c r="K338">
        <v>7656768512</v>
      </c>
      <c r="L338">
        <v>24283128</v>
      </c>
      <c r="M338">
        <v>2600368</v>
      </c>
      <c r="N338">
        <v>2600431</v>
      </c>
      <c r="O338">
        <v>7801177</v>
      </c>
      <c r="P338">
        <v>54158616</v>
      </c>
      <c r="Q338">
        <v>23399026</v>
      </c>
      <c r="R338">
        <v>23362086</v>
      </c>
      <c r="S338">
        <v>70357184</v>
      </c>
      <c r="T338">
        <v>28033540</v>
      </c>
      <c r="U338">
        <v>27971072</v>
      </c>
      <c r="V338">
        <v>83848008</v>
      </c>
      <c r="W338">
        <v>0</v>
      </c>
    </row>
    <row r="339" spans="2:23" x14ac:dyDescent="0.25">
      <c r="B339">
        <v>2047</v>
      </c>
      <c r="C339" t="str">
        <f t="shared" si="15"/>
        <v>LPG</v>
      </c>
      <c r="D339">
        <v>3</v>
      </c>
      <c r="E339">
        <v>360234944</v>
      </c>
      <c r="F339">
        <v>0</v>
      </c>
      <c r="G339">
        <v>191827600</v>
      </c>
      <c r="H339">
        <v>12435976</v>
      </c>
      <c r="I339">
        <v>42738120</v>
      </c>
      <c r="J339">
        <v>66779876</v>
      </c>
      <c r="K339">
        <v>54104392</v>
      </c>
      <c r="L339">
        <v>4121991</v>
      </c>
      <c r="M339">
        <v>346485</v>
      </c>
      <c r="N339">
        <v>329501</v>
      </c>
      <c r="O339">
        <v>1023491</v>
      </c>
      <c r="P339">
        <v>8307380</v>
      </c>
      <c r="Q339">
        <v>3128915</v>
      </c>
      <c r="R339">
        <v>3220213</v>
      </c>
      <c r="S339">
        <v>9927465</v>
      </c>
      <c r="T339">
        <v>3853830</v>
      </c>
      <c r="U339">
        <v>3794972</v>
      </c>
      <c r="V339">
        <v>11916393</v>
      </c>
      <c r="W339">
        <v>0</v>
      </c>
    </row>
    <row r="340" spans="2:23" x14ac:dyDescent="0.25">
      <c r="B340">
        <v>2047</v>
      </c>
      <c r="C340" t="str">
        <f t="shared" si="15"/>
        <v>CNG</v>
      </c>
      <c r="D340">
        <v>4</v>
      </c>
      <c r="E340">
        <v>5457170</v>
      </c>
      <c r="F340">
        <v>106099</v>
      </c>
      <c r="G340">
        <v>49748</v>
      </c>
      <c r="H340">
        <v>719373</v>
      </c>
      <c r="I340">
        <v>2072869</v>
      </c>
      <c r="J340">
        <v>15345</v>
      </c>
      <c r="K340">
        <v>5206674</v>
      </c>
      <c r="L340">
        <v>27730386</v>
      </c>
      <c r="M340">
        <v>336356</v>
      </c>
      <c r="N340">
        <v>336356</v>
      </c>
      <c r="O340">
        <v>1009069</v>
      </c>
      <c r="P340">
        <v>967295296</v>
      </c>
      <c r="Q340">
        <v>246376208</v>
      </c>
      <c r="R340">
        <v>270361024</v>
      </c>
      <c r="S340">
        <v>806312960</v>
      </c>
      <c r="T340">
        <v>281740768</v>
      </c>
      <c r="U340">
        <v>323786176</v>
      </c>
      <c r="V340">
        <v>838053440</v>
      </c>
      <c r="W340">
        <v>0</v>
      </c>
    </row>
    <row r="341" spans="2:23" x14ac:dyDescent="0.25">
      <c r="B341">
        <v>2047</v>
      </c>
      <c r="C341" t="str">
        <f t="shared" si="15"/>
        <v>Flex</v>
      </c>
      <c r="D341">
        <v>5</v>
      </c>
      <c r="E341">
        <v>12615723008</v>
      </c>
      <c r="F341">
        <v>355458336</v>
      </c>
      <c r="G341">
        <v>3989176320</v>
      </c>
      <c r="H341">
        <v>290381216</v>
      </c>
      <c r="I341">
        <v>960349696</v>
      </c>
      <c r="J341">
        <v>1341641088</v>
      </c>
      <c r="K341">
        <v>1111528704</v>
      </c>
      <c r="L341">
        <v>0</v>
      </c>
      <c r="M341">
        <v>0</v>
      </c>
      <c r="N341">
        <v>0</v>
      </c>
      <c r="O341">
        <v>0</v>
      </c>
      <c r="P341">
        <v>0</v>
      </c>
      <c r="Q341">
        <v>0</v>
      </c>
      <c r="R341">
        <v>0</v>
      </c>
      <c r="S341">
        <v>0</v>
      </c>
      <c r="T341">
        <v>0</v>
      </c>
      <c r="U341">
        <v>0</v>
      </c>
      <c r="V341">
        <v>0</v>
      </c>
      <c r="W341">
        <v>0</v>
      </c>
    </row>
    <row r="342" spans="2:23" x14ac:dyDescent="0.25">
      <c r="B342">
        <v>2047</v>
      </c>
      <c r="C342" t="str">
        <f t="shared" si="15"/>
        <v>BEV</v>
      </c>
      <c r="D342">
        <v>6</v>
      </c>
      <c r="E342">
        <v>0</v>
      </c>
      <c r="F342">
        <v>0</v>
      </c>
      <c r="G342">
        <v>0</v>
      </c>
      <c r="H342">
        <v>17992</v>
      </c>
      <c r="I342">
        <v>1147264</v>
      </c>
      <c r="J342">
        <v>124772</v>
      </c>
      <c r="K342">
        <v>2685480</v>
      </c>
      <c r="L342">
        <v>0</v>
      </c>
      <c r="M342">
        <v>51255</v>
      </c>
      <c r="N342">
        <v>51261</v>
      </c>
      <c r="O342">
        <v>153783</v>
      </c>
      <c r="P342">
        <v>96734</v>
      </c>
      <c r="Q342">
        <v>566172</v>
      </c>
      <c r="R342">
        <v>561889</v>
      </c>
      <c r="S342">
        <v>1688058</v>
      </c>
      <c r="T342">
        <v>0</v>
      </c>
      <c r="U342">
        <v>0</v>
      </c>
      <c r="V342">
        <v>0</v>
      </c>
      <c r="W342">
        <v>0</v>
      </c>
    </row>
    <row r="343" spans="2:23" x14ac:dyDescent="0.25">
      <c r="B343">
        <v>2047</v>
      </c>
      <c r="C343" t="str">
        <f t="shared" si="15"/>
        <v>PHEV diesel</v>
      </c>
      <c r="D343">
        <v>7</v>
      </c>
      <c r="E343">
        <v>234171456</v>
      </c>
      <c r="F343">
        <v>5305960</v>
      </c>
      <c r="G343">
        <v>255136880</v>
      </c>
      <c r="H343">
        <v>19751410</v>
      </c>
      <c r="I343">
        <v>30696724</v>
      </c>
      <c r="J343">
        <v>47236084</v>
      </c>
      <c r="K343">
        <v>37795484</v>
      </c>
      <c r="L343">
        <v>8447040</v>
      </c>
      <c r="M343">
        <v>0</v>
      </c>
      <c r="N343">
        <v>0</v>
      </c>
      <c r="O343">
        <v>0</v>
      </c>
      <c r="P343">
        <v>22224638</v>
      </c>
      <c r="Q343">
        <v>0</v>
      </c>
      <c r="R343">
        <v>0</v>
      </c>
      <c r="S343">
        <v>0</v>
      </c>
      <c r="T343">
        <v>0</v>
      </c>
      <c r="U343">
        <v>0</v>
      </c>
      <c r="V343">
        <v>0</v>
      </c>
      <c r="W343">
        <v>0</v>
      </c>
    </row>
    <row r="344" spans="2:23" x14ac:dyDescent="0.25">
      <c r="B344">
        <v>2047</v>
      </c>
      <c r="C344" t="str">
        <f t="shared" si="15"/>
        <v>PHEV gasoline</v>
      </c>
      <c r="D344">
        <v>8</v>
      </c>
      <c r="E344">
        <v>263079600</v>
      </c>
      <c r="F344">
        <v>6410029</v>
      </c>
      <c r="G344">
        <v>274049984</v>
      </c>
      <c r="H344">
        <v>18147648</v>
      </c>
      <c r="I344">
        <v>36949572</v>
      </c>
      <c r="J344">
        <v>56660568</v>
      </c>
      <c r="K344">
        <v>46018156</v>
      </c>
      <c r="L344">
        <v>13535021</v>
      </c>
      <c r="M344">
        <v>0</v>
      </c>
      <c r="N344">
        <v>0</v>
      </c>
      <c r="O344">
        <v>0</v>
      </c>
      <c r="P344">
        <v>42569612</v>
      </c>
      <c r="Q344">
        <v>0</v>
      </c>
      <c r="R344">
        <v>0</v>
      </c>
      <c r="S344">
        <v>0</v>
      </c>
      <c r="T344">
        <v>0</v>
      </c>
      <c r="U344">
        <v>0</v>
      </c>
      <c r="V344">
        <v>0</v>
      </c>
      <c r="W344">
        <v>0</v>
      </c>
    </row>
    <row r="345" spans="2:23" x14ac:dyDescent="0.25">
      <c r="B345">
        <v>2047</v>
      </c>
      <c r="C345" t="str">
        <f t="shared" si="15"/>
        <v>Fuel cell</v>
      </c>
      <c r="D345">
        <v>9</v>
      </c>
      <c r="E345">
        <v>0</v>
      </c>
      <c r="F345">
        <v>0</v>
      </c>
      <c r="G345">
        <v>0</v>
      </c>
      <c r="H345">
        <v>28329</v>
      </c>
      <c r="I345">
        <v>54867228</v>
      </c>
      <c r="J345">
        <v>84460520</v>
      </c>
      <c r="K345">
        <v>67067508</v>
      </c>
      <c r="L345">
        <v>8093198</v>
      </c>
      <c r="M345">
        <v>1048330</v>
      </c>
      <c r="N345">
        <v>1048358</v>
      </c>
      <c r="O345">
        <v>3145019</v>
      </c>
      <c r="P345">
        <v>21794174</v>
      </c>
      <c r="Q345">
        <v>9423795</v>
      </c>
      <c r="R345">
        <v>9407594</v>
      </c>
      <c r="S345">
        <v>28331644</v>
      </c>
      <c r="T345">
        <v>11290812</v>
      </c>
      <c r="U345">
        <v>11263008</v>
      </c>
      <c r="V345">
        <v>33771352</v>
      </c>
      <c r="W345">
        <v>0</v>
      </c>
    </row>
    <row r="346" spans="2:23" x14ac:dyDescent="0.25">
      <c r="B346">
        <v>2048</v>
      </c>
      <c r="C346" t="str">
        <f t="shared" si="15"/>
        <v>Diesel</v>
      </c>
      <c r="D346">
        <v>1</v>
      </c>
      <c r="E346">
        <v>41540239360</v>
      </c>
      <c r="F346">
        <v>96939136</v>
      </c>
      <c r="G346">
        <v>66250563584</v>
      </c>
      <c r="H346">
        <v>5374380032</v>
      </c>
      <c r="I346">
        <v>13798319104</v>
      </c>
      <c r="J346">
        <v>22054053888</v>
      </c>
      <c r="K346">
        <v>17604773888</v>
      </c>
      <c r="L346">
        <v>11733846016</v>
      </c>
      <c r="M346">
        <v>1518167168</v>
      </c>
      <c r="N346">
        <v>1518206592</v>
      </c>
      <c r="O346">
        <v>4554532352</v>
      </c>
      <c r="P346">
        <v>31293302784</v>
      </c>
      <c r="Q346">
        <v>13583413248</v>
      </c>
      <c r="R346">
        <v>13558964224</v>
      </c>
      <c r="S346">
        <v>40831926272</v>
      </c>
      <c r="T346">
        <v>16275625984</v>
      </c>
      <c r="U346">
        <v>16232793088</v>
      </c>
      <c r="V346">
        <v>48681328640</v>
      </c>
      <c r="W346">
        <v>13744756</v>
      </c>
    </row>
    <row r="347" spans="2:23" x14ac:dyDescent="0.25">
      <c r="B347">
        <v>2048</v>
      </c>
      <c r="C347" t="str">
        <f t="shared" si="15"/>
        <v>Gasoline</v>
      </c>
      <c r="D347">
        <v>2</v>
      </c>
      <c r="E347">
        <v>69245345792</v>
      </c>
      <c r="F347">
        <v>2738012160</v>
      </c>
      <c r="G347">
        <v>38095745024</v>
      </c>
      <c r="H347">
        <v>3218137856</v>
      </c>
      <c r="I347">
        <v>6861704192</v>
      </c>
      <c r="J347">
        <v>9825216512</v>
      </c>
      <c r="K347">
        <v>7766374912</v>
      </c>
      <c r="L347">
        <v>24101932</v>
      </c>
      <c r="M347">
        <v>2625356</v>
      </c>
      <c r="N347">
        <v>2625421</v>
      </c>
      <c r="O347">
        <v>7876135</v>
      </c>
      <c r="P347">
        <v>54610160</v>
      </c>
      <c r="Q347">
        <v>23605802</v>
      </c>
      <c r="R347">
        <v>23566782</v>
      </c>
      <c r="S347">
        <v>70972688</v>
      </c>
      <c r="T347">
        <v>28282170</v>
      </c>
      <c r="U347">
        <v>28215522</v>
      </c>
      <c r="V347">
        <v>84592096</v>
      </c>
      <c r="W347">
        <v>0</v>
      </c>
    </row>
    <row r="348" spans="2:23" x14ac:dyDescent="0.25">
      <c r="B348">
        <v>2048</v>
      </c>
      <c r="C348" t="str">
        <f t="shared" si="15"/>
        <v>LPG</v>
      </c>
      <c r="D348">
        <v>3</v>
      </c>
      <c r="E348">
        <v>404465184</v>
      </c>
      <c r="F348">
        <v>0</v>
      </c>
      <c r="G348">
        <v>207418512</v>
      </c>
      <c r="H348">
        <v>13449435</v>
      </c>
      <c r="I348">
        <v>45378324</v>
      </c>
      <c r="J348">
        <v>70803864</v>
      </c>
      <c r="K348">
        <v>57391852</v>
      </c>
      <c r="L348">
        <v>4066260</v>
      </c>
      <c r="M348">
        <v>348782</v>
      </c>
      <c r="N348">
        <v>331451</v>
      </c>
      <c r="O348">
        <v>1031687</v>
      </c>
      <c r="P348">
        <v>8352313</v>
      </c>
      <c r="Q348">
        <v>3144373</v>
      </c>
      <c r="R348">
        <v>3236748</v>
      </c>
      <c r="S348">
        <v>9991982</v>
      </c>
      <c r="T348">
        <v>3876393</v>
      </c>
      <c r="U348">
        <v>3813494</v>
      </c>
      <c r="V348">
        <v>11989827</v>
      </c>
      <c r="W348">
        <v>0</v>
      </c>
    </row>
    <row r="349" spans="2:23" x14ac:dyDescent="0.25">
      <c r="B349">
        <v>2048</v>
      </c>
      <c r="C349" t="str">
        <f t="shared" si="15"/>
        <v>CNG</v>
      </c>
      <c r="D349">
        <v>4</v>
      </c>
      <c r="E349">
        <v>4507372</v>
      </c>
      <c r="F349">
        <v>93391</v>
      </c>
      <c r="G349">
        <v>48691</v>
      </c>
      <c r="H349">
        <v>654190</v>
      </c>
      <c r="I349">
        <v>1779181</v>
      </c>
      <c r="J349">
        <v>10789</v>
      </c>
      <c r="K349">
        <v>4807707</v>
      </c>
      <c r="L349">
        <v>28093072</v>
      </c>
      <c r="M349">
        <v>274716</v>
      </c>
      <c r="N349">
        <v>274716</v>
      </c>
      <c r="O349">
        <v>824148</v>
      </c>
      <c r="P349">
        <v>997525952</v>
      </c>
      <c r="Q349">
        <v>259706800</v>
      </c>
      <c r="R349">
        <v>284825472</v>
      </c>
      <c r="S349">
        <v>850411392</v>
      </c>
      <c r="T349">
        <v>296893984</v>
      </c>
      <c r="U349">
        <v>341286720</v>
      </c>
      <c r="V349">
        <v>883260928</v>
      </c>
      <c r="W349">
        <v>0</v>
      </c>
    </row>
    <row r="350" spans="2:23" x14ac:dyDescent="0.25">
      <c r="B350">
        <v>2048</v>
      </c>
      <c r="C350" t="str">
        <f t="shared" si="15"/>
        <v>Flex</v>
      </c>
      <c r="D350">
        <v>5</v>
      </c>
      <c r="E350">
        <v>12866760704</v>
      </c>
      <c r="F350">
        <v>357246432</v>
      </c>
      <c r="G350">
        <v>4071622144</v>
      </c>
      <c r="H350">
        <v>281194304</v>
      </c>
      <c r="I350">
        <v>986673536</v>
      </c>
      <c r="J350">
        <v>1394601472</v>
      </c>
      <c r="K350">
        <v>1155390336</v>
      </c>
      <c r="L350">
        <v>0</v>
      </c>
      <c r="M350">
        <v>0</v>
      </c>
      <c r="N350">
        <v>0</v>
      </c>
      <c r="O350">
        <v>0</v>
      </c>
      <c r="P350">
        <v>0</v>
      </c>
      <c r="Q350">
        <v>0</v>
      </c>
      <c r="R350">
        <v>0</v>
      </c>
      <c r="S350">
        <v>0</v>
      </c>
      <c r="T350">
        <v>0</v>
      </c>
      <c r="U350">
        <v>0</v>
      </c>
      <c r="V350">
        <v>0</v>
      </c>
      <c r="W350">
        <v>0</v>
      </c>
    </row>
    <row r="351" spans="2:23" x14ac:dyDescent="0.25">
      <c r="B351">
        <v>2048</v>
      </c>
      <c r="C351" t="str">
        <f t="shared" si="15"/>
        <v>BEV</v>
      </c>
      <c r="D351">
        <v>6</v>
      </c>
      <c r="E351">
        <v>0</v>
      </c>
      <c r="F351">
        <v>0</v>
      </c>
      <c r="G351">
        <v>0</v>
      </c>
      <c r="H351">
        <v>12650</v>
      </c>
      <c r="I351">
        <v>1085599</v>
      </c>
      <c r="J351">
        <v>118706</v>
      </c>
      <c r="K351">
        <v>2539366</v>
      </c>
      <c r="L351">
        <v>0</v>
      </c>
      <c r="M351">
        <v>48543</v>
      </c>
      <c r="N351">
        <v>48549</v>
      </c>
      <c r="O351">
        <v>145647</v>
      </c>
      <c r="P351">
        <v>90712</v>
      </c>
      <c r="Q351">
        <v>534463</v>
      </c>
      <c r="R351">
        <v>530254</v>
      </c>
      <c r="S351">
        <v>1593032</v>
      </c>
      <c r="T351">
        <v>0</v>
      </c>
      <c r="U351">
        <v>0</v>
      </c>
      <c r="V351">
        <v>0</v>
      </c>
      <c r="W351">
        <v>0</v>
      </c>
    </row>
    <row r="352" spans="2:23" x14ac:dyDescent="0.25">
      <c r="B352">
        <v>2048</v>
      </c>
      <c r="C352" t="str">
        <f t="shared" ref="C352:C372" si="16">C343</f>
        <v>PHEV diesel</v>
      </c>
      <c r="D352">
        <v>7</v>
      </c>
      <c r="E352">
        <v>252026800</v>
      </c>
      <c r="F352">
        <v>5710552</v>
      </c>
      <c r="G352">
        <v>276342016</v>
      </c>
      <c r="H352">
        <v>21385134</v>
      </c>
      <c r="I352">
        <v>32788310</v>
      </c>
      <c r="J352">
        <v>50454668</v>
      </c>
      <c r="K352">
        <v>40380036</v>
      </c>
      <c r="L352">
        <v>9022395</v>
      </c>
      <c r="M352">
        <v>0</v>
      </c>
      <c r="N352">
        <v>0</v>
      </c>
      <c r="O352">
        <v>0</v>
      </c>
      <c r="P352">
        <v>23700330</v>
      </c>
      <c r="Q352">
        <v>0</v>
      </c>
      <c r="R352">
        <v>0</v>
      </c>
      <c r="S352">
        <v>0</v>
      </c>
      <c r="T352">
        <v>0</v>
      </c>
      <c r="U352">
        <v>0</v>
      </c>
      <c r="V352">
        <v>0</v>
      </c>
      <c r="W352">
        <v>0</v>
      </c>
    </row>
    <row r="353" spans="2:23" x14ac:dyDescent="0.25">
      <c r="B353">
        <v>2048</v>
      </c>
      <c r="C353" t="str">
        <f t="shared" si="16"/>
        <v>PHEV gasoline</v>
      </c>
      <c r="D353">
        <v>8</v>
      </c>
      <c r="E353">
        <v>284681536</v>
      </c>
      <c r="F353">
        <v>6936575</v>
      </c>
      <c r="G353">
        <v>298444896</v>
      </c>
      <c r="H353">
        <v>19749616</v>
      </c>
      <c r="I353">
        <v>40120008</v>
      </c>
      <c r="J353">
        <v>61523196</v>
      </c>
      <c r="K353">
        <v>49981556</v>
      </c>
      <c r="L353">
        <v>14261142</v>
      </c>
      <c r="M353">
        <v>0</v>
      </c>
      <c r="N353">
        <v>0</v>
      </c>
      <c r="O353">
        <v>0</v>
      </c>
      <c r="P353">
        <v>44768900</v>
      </c>
      <c r="Q353">
        <v>0</v>
      </c>
      <c r="R353">
        <v>0</v>
      </c>
      <c r="S353">
        <v>0</v>
      </c>
      <c r="T353">
        <v>0</v>
      </c>
      <c r="U353">
        <v>0</v>
      </c>
      <c r="V353">
        <v>0</v>
      </c>
      <c r="W353">
        <v>0</v>
      </c>
    </row>
    <row r="354" spans="2:23" x14ac:dyDescent="0.25">
      <c r="B354">
        <v>2048</v>
      </c>
      <c r="C354" t="str">
        <f t="shared" si="16"/>
        <v>Fuel cell</v>
      </c>
      <c r="D354">
        <v>9</v>
      </c>
      <c r="E354">
        <v>0</v>
      </c>
      <c r="F354">
        <v>0</v>
      </c>
      <c r="G354">
        <v>0</v>
      </c>
      <c r="H354">
        <v>27881</v>
      </c>
      <c r="I354">
        <v>58892172</v>
      </c>
      <c r="J354">
        <v>90656584</v>
      </c>
      <c r="K354">
        <v>71986216</v>
      </c>
      <c r="L354">
        <v>8478637</v>
      </c>
      <c r="M354">
        <v>1098651</v>
      </c>
      <c r="N354">
        <v>1098680</v>
      </c>
      <c r="O354">
        <v>3295978</v>
      </c>
      <c r="P354">
        <v>22808372</v>
      </c>
      <c r="Q354">
        <v>9866934</v>
      </c>
      <c r="R354">
        <v>9849144</v>
      </c>
      <c r="S354">
        <v>29660916</v>
      </c>
      <c r="T354">
        <v>11822211</v>
      </c>
      <c r="U354">
        <v>11791362</v>
      </c>
      <c r="V354">
        <v>35360964</v>
      </c>
      <c r="W354">
        <v>0</v>
      </c>
    </row>
    <row r="355" spans="2:23" x14ac:dyDescent="0.25">
      <c r="B355">
        <v>2049</v>
      </c>
      <c r="C355" t="str">
        <f t="shared" si="16"/>
        <v>Diesel</v>
      </c>
      <c r="D355">
        <v>1</v>
      </c>
      <c r="E355">
        <v>41994448896</v>
      </c>
      <c r="F355">
        <v>97999088</v>
      </c>
      <c r="G355">
        <v>67597561856</v>
      </c>
      <c r="H355">
        <v>5489756160</v>
      </c>
      <c r="I355">
        <v>14018990080</v>
      </c>
      <c r="J355">
        <v>22320558080</v>
      </c>
      <c r="K355">
        <v>17803921408</v>
      </c>
      <c r="L355">
        <v>11726381056</v>
      </c>
      <c r="M355">
        <v>1517908480</v>
      </c>
      <c r="N355">
        <v>1517948672</v>
      </c>
      <c r="O355">
        <v>4553752576</v>
      </c>
      <c r="P355">
        <v>31285778432</v>
      </c>
      <c r="Q355">
        <v>13579081728</v>
      </c>
      <c r="R355">
        <v>13553555456</v>
      </c>
      <c r="S355">
        <v>40815079424</v>
      </c>
      <c r="T355">
        <v>16271080448</v>
      </c>
      <c r="U355">
        <v>16226024448</v>
      </c>
      <c r="V355">
        <v>48667824128</v>
      </c>
      <c r="W355">
        <v>13758281</v>
      </c>
    </row>
    <row r="356" spans="2:23" x14ac:dyDescent="0.25">
      <c r="B356">
        <v>2049</v>
      </c>
      <c r="C356" t="str">
        <f t="shared" si="16"/>
        <v>Gasoline</v>
      </c>
      <c r="D356">
        <v>2</v>
      </c>
      <c r="E356">
        <v>69863473152</v>
      </c>
      <c r="F356">
        <v>2762453248</v>
      </c>
      <c r="G356">
        <v>38854520832</v>
      </c>
      <c r="H356">
        <v>3266153216</v>
      </c>
      <c r="I356">
        <v>6901674496</v>
      </c>
      <c r="J356">
        <v>9967935488</v>
      </c>
      <c r="K356">
        <v>7882119680</v>
      </c>
      <c r="L356">
        <v>23937190</v>
      </c>
      <c r="M356">
        <v>2651317</v>
      </c>
      <c r="N356">
        <v>2651384</v>
      </c>
      <c r="O356">
        <v>7954014</v>
      </c>
      <c r="P356">
        <v>55079532</v>
      </c>
      <c r="Q356">
        <v>23819936</v>
      </c>
      <c r="R356">
        <v>23778810</v>
      </c>
      <c r="S356">
        <v>71610240</v>
      </c>
      <c r="T356">
        <v>28539694</v>
      </c>
      <c r="U356">
        <v>28468802</v>
      </c>
      <c r="V356">
        <v>85362696</v>
      </c>
      <c r="W356">
        <v>0</v>
      </c>
    </row>
    <row r="357" spans="2:23" x14ac:dyDescent="0.25">
      <c r="B357">
        <v>2049</v>
      </c>
      <c r="C357" t="str">
        <f t="shared" si="16"/>
        <v>LPG</v>
      </c>
      <c r="D357">
        <v>3</v>
      </c>
      <c r="E357">
        <v>450743584</v>
      </c>
      <c r="F357">
        <v>0</v>
      </c>
      <c r="G357">
        <v>223953728</v>
      </c>
      <c r="H357">
        <v>14525096</v>
      </c>
      <c r="I357">
        <v>48044892</v>
      </c>
      <c r="J357">
        <v>74517904</v>
      </c>
      <c r="K357">
        <v>60569812</v>
      </c>
      <c r="L357">
        <v>3958214</v>
      </c>
      <c r="M357">
        <v>351345</v>
      </c>
      <c r="N357">
        <v>333699</v>
      </c>
      <c r="O357">
        <v>1040543</v>
      </c>
      <c r="P357">
        <v>8402555</v>
      </c>
      <c r="Q357">
        <v>3162048</v>
      </c>
      <c r="R357">
        <v>3255881</v>
      </c>
      <c r="S357">
        <v>10061668</v>
      </c>
      <c r="T357">
        <v>3901626</v>
      </c>
      <c r="U357">
        <v>3835266</v>
      </c>
      <c r="V357">
        <v>12070719</v>
      </c>
      <c r="W357">
        <v>0</v>
      </c>
    </row>
    <row r="358" spans="2:23" x14ac:dyDescent="0.25">
      <c r="B358">
        <v>2049</v>
      </c>
      <c r="C358" t="str">
        <f t="shared" si="16"/>
        <v>CNG</v>
      </c>
      <c r="D358">
        <v>4</v>
      </c>
      <c r="E358">
        <v>3667994</v>
      </c>
      <c r="F358">
        <v>70418</v>
      </c>
      <c r="G358">
        <v>47640</v>
      </c>
      <c r="H358">
        <v>578021</v>
      </c>
      <c r="I358">
        <v>1512303</v>
      </c>
      <c r="J358">
        <v>7590</v>
      </c>
      <c r="K358">
        <v>4447159</v>
      </c>
      <c r="L358">
        <v>28614454</v>
      </c>
      <c r="M358">
        <v>210764</v>
      </c>
      <c r="N358">
        <v>210764</v>
      </c>
      <c r="O358">
        <v>632292</v>
      </c>
      <c r="P358">
        <v>1029052160</v>
      </c>
      <c r="Q358">
        <v>273813568</v>
      </c>
      <c r="R358">
        <v>300084416</v>
      </c>
      <c r="S358">
        <v>896893696</v>
      </c>
      <c r="T358">
        <v>312979680</v>
      </c>
      <c r="U358">
        <v>359745344</v>
      </c>
      <c r="V358">
        <v>931254272</v>
      </c>
      <c r="W358">
        <v>0</v>
      </c>
    </row>
    <row r="359" spans="2:23" x14ac:dyDescent="0.25">
      <c r="B359">
        <v>2049</v>
      </c>
      <c r="C359" t="str">
        <f t="shared" si="16"/>
        <v>Flex</v>
      </c>
      <c r="D359">
        <v>5</v>
      </c>
      <c r="E359">
        <v>13096079360</v>
      </c>
      <c r="F359">
        <v>359851392</v>
      </c>
      <c r="G359">
        <v>4150428160</v>
      </c>
      <c r="H359">
        <v>274739232</v>
      </c>
      <c r="I359">
        <v>1012681152</v>
      </c>
      <c r="J359">
        <v>1446793984</v>
      </c>
      <c r="K359">
        <v>1198635264</v>
      </c>
      <c r="L359">
        <v>0</v>
      </c>
      <c r="M359">
        <v>0</v>
      </c>
      <c r="N359">
        <v>0</v>
      </c>
      <c r="O359">
        <v>0</v>
      </c>
      <c r="P359">
        <v>0</v>
      </c>
      <c r="Q359">
        <v>0</v>
      </c>
      <c r="R359">
        <v>0</v>
      </c>
      <c r="S359">
        <v>0</v>
      </c>
      <c r="T359">
        <v>0</v>
      </c>
      <c r="U359">
        <v>0</v>
      </c>
      <c r="V359">
        <v>0</v>
      </c>
      <c r="W359">
        <v>0</v>
      </c>
    </row>
    <row r="360" spans="2:23" x14ac:dyDescent="0.25">
      <c r="B360">
        <v>2049</v>
      </c>
      <c r="C360" t="str">
        <f t="shared" si="16"/>
        <v>BEV</v>
      </c>
      <c r="D360">
        <v>6</v>
      </c>
      <c r="E360">
        <v>0</v>
      </c>
      <c r="F360">
        <v>0</v>
      </c>
      <c r="G360">
        <v>0</v>
      </c>
      <c r="H360">
        <v>8899</v>
      </c>
      <c r="I360">
        <v>1028069</v>
      </c>
      <c r="J360">
        <v>105602</v>
      </c>
      <c r="K360">
        <v>2402695</v>
      </c>
      <c r="L360">
        <v>0</v>
      </c>
      <c r="M360">
        <v>46042</v>
      </c>
      <c r="N360">
        <v>46048</v>
      </c>
      <c r="O360">
        <v>138142</v>
      </c>
      <c r="P360">
        <v>85247</v>
      </c>
      <c r="Q360">
        <v>505287</v>
      </c>
      <c r="R360">
        <v>501161</v>
      </c>
      <c r="S360">
        <v>1505623</v>
      </c>
      <c r="T360">
        <v>0</v>
      </c>
      <c r="U360">
        <v>0</v>
      </c>
      <c r="V360">
        <v>0</v>
      </c>
      <c r="W360">
        <v>0</v>
      </c>
    </row>
    <row r="361" spans="2:23" x14ac:dyDescent="0.25">
      <c r="B361">
        <v>2049</v>
      </c>
      <c r="C361" t="str">
        <f t="shared" si="16"/>
        <v>PHEV diesel</v>
      </c>
      <c r="D361">
        <v>7</v>
      </c>
      <c r="E361">
        <v>269716512</v>
      </c>
      <c r="F361">
        <v>6111182</v>
      </c>
      <c r="G361">
        <v>298212416</v>
      </c>
      <c r="H361">
        <v>23069868</v>
      </c>
      <c r="I361">
        <v>34978756</v>
      </c>
      <c r="J361">
        <v>53825372</v>
      </c>
      <c r="K361">
        <v>43085628</v>
      </c>
      <c r="L361">
        <v>9651013</v>
      </c>
      <c r="M361">
        <v>0</v>
      </c>
      <c r="N361">
        <v>0</v>
      </c>
      <c r="O361">
        <v>0</v>
      </c>
      <c r="P361">
        <v>25313012</v>
      </c>
      <c r="Q361">
        <v>0</v>
      </c>
      <c r="R361">
        <v>0</v>
      </c>
      <c r="S361">
        <v>0</v>
      </c>
      <c r="T361">
        <v>0</v>
      </c>
      <c r="U361">
        <v>0</v>
      </c>
      <c r="V361">
        <v>0</v>
      </c>
      <c r="W361">
        <v>0</v>
      </c>
    </row>
    <row r="362" spans="2:23" x14ac:dyDescent="0.25">
      <c r="B362">
        <v>2049</v>
      </c>
      <c r="C362" t="str">
        <f t="shared" si="16"/>
        <v>PHEV gasoline</v>
      </c>
      <c r="D362">
        <v>8</v>
      </c>
      <c r="E362">
        <v>306056320</v>
      </c>
      <c r="F362">
        <v>7453409</v>
      </c>
      <c r="G362">
        <v>323640640</v>
      </c>
      <c r="H362">
        <v>21415958</v>
      </c>
      <c r="I362">
        <v>43442736</v>
      </c>
      <c r="J362">
        <v>66619528</v>
      </c>
      <c r="K362">
        <v>54134376</v>
      </c>
      <c r="L362">
        <v>15025736</v>
      </c>
      <c r="M362">
        <v>0</v>
      </c>
      <c r="N362">
        <v>0</v>
      </c>
      <c r="O362">
        <v>0</v>
      </c>
      <c r="P362">
        <v>47089224</v>
      </c>
      <c r="Q362">
        <v>0</v>
      </c>
      <c r="R362">
        <v>0</v>
      </c>
      <c r="S362">
        <v>0</v>
      </c>
      <c r="T362">
        <v>0</v>
      </c>
      <c r="U362">
        <v>0</v>
      </c>
      <c r="V362">
        <v>0</v>
      </c>
      <c r="W362">
        <v>0</v>
      </c>
    </row>
    <row r="363" spans="2:23" x14ac:dyDescent="0.25">
      <c r="B363">
        <v>2049</v>
      </c>
      <c r="C363" t="str">
        <f t="shared" si="16"/>
        <v>Fuel cell</v>
      </c>
      <c r="D363">
        <v>9</v>
      </c>
      <c r="E363">
        <v>0</v>
      </c>
      <c r="F363">
        <v>0</v>
      </c>
      <c r="G363">
        <v>0</v>
      </c>
      <c r="H363">
        <v>27265</v>
      </c>
      <c r="I363">
        <v>63114428</v>
      </c>
      <c r="J363">
        <v>97156336</v>
      </c>
      <c r="K363">
        <v>77145936</v>
      </c>
      <c r="L363">
        <v>8902254</v>
      </c>
      <c r="M363">
        <v>1153997</v>
      </c>
      <c r="N363">
        <v>1154028</v>
      </c>
      <c r="O363">
        <v>3462015</v>
      </c>
      <c r="P363">
        <v>23922240</v>
      </c>
      <c r="Q363">
        <v>10353715</v>
      </c>
      <c r="R363">
        <v>10334178</v>
      </c>
      <c r="S363">
        <v>31121096</v>
      </c>
      <c r="T363">
        <v>12405965</v>
      </c>
      <c r="U363">
        <v>12371779</v>
      </c>
      <c r="V363">
        <v>37107144</v>
      </c>
      <c r="W363">
        <v>0</v>
      </c>
    </row>
    <row r="364" spans="2:23" x14ac:dyDescent="0.25">
      <c r="B364">
        <v>2050</v>
      </c>
      <c r="C364" t="str">
        <f t="shared" si="16"/>
        <v>Diesel</v>
      </c>
      <c r="D364">
        <v>1</v>
      </c>
      <c r="E364">
        <v>42441756672</v>
      </c>
      <c r="F364">
        <v>99042928</v>
      </c>
      <c r="G364">
        <v>69161254912</v>
      </c>
      <c r="H364">
        <v>5622621184</v>
      </c>
      <c r="I364">
        <v>14281223168</v>
      </c>
      <c r="J364">
        <v>22642663424</v>
      </c>
      <c r="K364">
        <v>18053793792</v>
      </c>
      <c r="L364">
        <v>11751362560</v>
      </c>
      <c r="M364">
        <v>1521709568</v>
      </c>
      <c r="N364">
        <v>1521750528</v>
      </c>
      <c r="O364">
        <v>4565153792</v>
      </c>
      <c r="P364">
        <v>31358248960</v>
      </c>
      <c r="Q364">
        <v>13607924736</v>
      </c>
      <c r="R364">
        <v>13581250560</v>
      </c>
      <c r="S364">
        <v>40897933312</v>
      </c>
      <c r="T364">
        <v>16306273280</v>
      </c>
      <c r="U364">
        <v>16258876416</v>
      </c>
      <c r="V364">
        <v>48773185536</v>
      </c>
      <c r="W364">
        <v>13817684</v>
      </c>
    </row>
    <row r="365" spans="2:23" x14ac:dyDescent="0.25">
      <c r="B365">
        <v>2050</v>
      </c>
      <c r="C365" t="str">
        <f t="shared" si="16"/>
        <v>Gasoline</v>
      </c>
      <c r="D365">
        <v>2</v>
      </c>
      <c r="E365">
        <v>70507552768</v>
      </c>
      <c r="F365">
        <v>2787920640</v>
      </c>
      <c r="G365">
        <v>39735164928</v>
      </c>
      <c r="H365">
        <v>3321719040</v>
      </c>
      <c r="I365">
        <v>6955802624</v>
      </c>
      <c r="J365">
        <v>10135337984</v>
      </c>
      <c r="K365">
        <v>8015852544</v>
      </c>
      <c r="L365">
        <v>23840520</v>
      </c>
      <c r="M365">
        <v>2683666</v>
      </c>
      <c r="N365">
        <v>2683735</v>
      </c>
      <c r="O365">
        <v>8051059</v>
      </c>
      <c r="P365">
        <v>55678896</v>
      </c>
      <c r="Q365">
        <v>24090066</v>
      </c>
      <c r="R365">
        <v>24046714</v>
      </c>
      <c r="S365">
        <v>72416088</v>
      </c>
      <c r="T365">
        <v>28864326</v>
      </c>
      <c r="U365">
        <v>28789040</v>
      </c>
      <c r="V365">
        <v>86333952</v>
      </c>
      <c r="W365">
        <v>0</v>
      </c>
    </row>
    <row r="366" spans="2:23" x14ac:dyDescent="0.25">
      <c r="B366">
        <v>2050</v>
      </c>
      <c r="C366" t="str">
        <f t="shared" si="16"/>
        <v>LPG</v>
      </c>
      <c r="D366">
        <v>3</v>
      </c>
      <c r="E366">
        <v>499103456</v>
      </c>
      <c r="F366">
        <v>0</v>
      </c>
      <c r="G366">
        <v>241908208</v>
      </c>
      <c r="H366">
        <v>15694498</v>
      </c>
      <c r="I366">
        <v>50755596</v>
      </c>
      <c r="J366">
        <v>78536640</v>
      </c>
      <c r="K366">
        <v>63947752</v>
      </c>
      <c r="L366">
        <v>3792952</v>
      </c>
      <c r="M366">
        <v>354905</v>
      </c>
      <c r="N366">
        <v>336929</v>
      </c>
      <c r="O366">
        <v>1052204</v>
      </c>
      <c r="P366">
        <v>8475706</v>
      </c>
      <c r="Q366">
        <v>3188518</v>
      </c>
      <c r="R366">
        <v>3284310</v>
      </c>
      <c r="S366">
        <v>10157478</v>
      </c>
      <c r="T366">
        <v>3937614</v>
      </c>
      <c r="U366">
        <v>3868243</v>
      </c>
      <c r="V366">
        <v>12185483</v>
      </c>
      <c r="W366">
        <v>0</v>
      </c>
    </row>
    <row r="367" spans="2:23" x14ac:dyDescent="0.25">
      <c r="B367">
        <v>2050</v>
      </c>
      <c r="C367" t="str">
        <f t="shared" si="16"/>
        <v>CNG</v>
      </c>
      <c r="D367">
        <v>4</v>
      </c>
      <c r="E367">
        <v>2862786</v>
      </c>
      <c r="F367">
        <v>62385</v>
      </c>
      <c r="G367">
        <v>44886</v>
      </c>
      <c r="H367">
        <v>483878</v>
      </c>
      <c r="I367">
        <v>1301386</v>
      </c>
      <c r="J367">
        <v>5354</v>
      </c>
      <c r="K367">
        <v>4134096</v>
      </c>
      <c r="L367">
        <v>29328064</v>
      </c>
      <c r="M367">
        <v>159926</v>
      </c>
      <c r="N367">
        <v>159926</v>
      </c>
      <c r="O367">
        <v>479777</v>
      </c>
      <c r="P367">
        <v>1063825216</v>
      </c>
      <c r="Q367">
        <v>289426464</v>
      </c>
      <c r="R367">
        <v>316920800</v>
      </c>
      <c r="S367">
        <v>948105920</v>
      </c>
      <c r="T367">
        <v>330841984</v>
      </c>
      <c r="U367">
        <v>380102080</v>
      </c>
      <c r="V367">
        <v>984540160</v>
      </c>
      <c r="W367">
        <v>0</v>
      </c>
    </row>
    <row r="368" spans="2:23" x14ac:dyDescent="0.25">
      <c r="B368">
        <v>2050</v>
      </c>
      <c r="C368" t="str">
        <f t="shared" si="16"/>
        <v>Flex</v>
      </c>
      <c r="D368">
        <v>5</v>
      </c>
      <c r="E368">
        <v>13312119808</v>
      </c>
      <c r="F368">
        <v>362179584</v>
      </c>
      <c r="G368">
        <v>4236061184</v>
      </c>
      <c r="H368">
        <v>270150144</v>
      </c>
      <c r="I368">
        <v>1039980608</v>
      </c>
      <c r="J368">
        <v>1500753024</v>
      </c>
      <c r="K368">
        <v>1243395968</v>
      </c>
      <c r="L368">
        <v>0</v>
      </c>
      <c r="M368">
        <v>0</v>
      </c>
      <c r="N368">
        <v>0</v>
      </c>
      <c r="O368">
        <v>0</v>
      </c>
      <c r="P368">
        <v>0</v>
      </c>
      <c r="Q368">
        <v>0</v>
      </c>
      <c r="R368">
        <v>0</v>
      </c>
      <c r="S368">
        <v>0</v>
      </c>
      <c r="T368">
        <v>0</v>
      </c>
      <c r="U368">
        <v>0</v>
      </c>
      <c r="V368">
        <v>0</v>
      </c>
      <c r="W368">
        <v>0</v>
      </c>
    </row>
    <row r="369" spans="2:23" x14ac:dyDescent="0.25">
      <c r="B369">
        <v>2050</v>
      </c>
      <c r="C369" t="str">
        <f t="shared" si="16"/>
        <v>BEV</v>
      </c>
      <c r="D369">
        <v>6</v>
      </c>
      <c r="E369">
        <v>0</v>
      </c>
      <c r="F369">
        <v>0</v>
      </c>
      <c r="G369">
        <v>0</v>
      </c>
      <c r="H369">
        <v>6277</v>
      </c>
      <c r="I369">
        <v>976387</v>
      </c>
      <c r="J369">
        <v>94583</v>
      </c>
      <c r="K369">
        <v>2279372</v>
      </c>
      <c r="L369">
        <v>0</v>
      </c>
      <c r="M369">
        <v>43816</v>
      </c>
      <c r="N369">
        <v>43822</v>
      </c>
      <c r="O369">
        <v>131465</v>
      </c>
      <c r="P369">
        <v>80434</v>
      </c>
      <c r="Q369">
        <v>479350</v>
      </c>
      <c r="R369">
        <v>475304</v>
      </c>
      <c r="S369">
        <v>1427926</v>
      </c>
      <c r="T369">
        <v>0</v>
      </c>
      <c r="U369">
        <v>0</v>
      </c>
      <c r="V369">
        <v>0</v>
      </c>
      <c r="W369">
        <v>0</v>
      </c>
    </row>
    <row r="370" spans="2:23" x14ac:dyDescent="0.25">
      <c r="B370">
        <v>2050</v>
      </c>
      <c r="C370" t="str">
        <f t="shared" si="16"/>
        <v>PHEV diesel</v>
      </c>
      <c r="D370">
        <v>7</v>
      </c>
      <c r="E370">
        <v>287385152</v>
      </c>
      <c r="F370">
        <v>6511497</v>
      </c>
      <c r="G370">
        <v>321347648</v>
      </c>
      <c r="H370">
        <v>24852676</v>
      </c>
      <c r="I370">
        <v>37332744</v>
      </c>
      <c r="J370">
        <v>57447832</v>
      </c>
      <c r="K370">
        <v>45991992</v>
      </c>
      <c r="L370">
        <v>10355170</v>
      </c>
      <c r="M370">
        <v>0</v>
      </c>
      <c r="N370">
        <v>0</v>
      </c>
      <c r="O370">
        <v>0</v>
      </c>
      <c r="P370">
        <v>27120476</v>
      </c>
      <c r="Q370">
        <v>0</v>
      </c>
      <c r="R370">
        <v>0</v>
      </c>
      <c r="S370">
        <v>0</v>
      </c>
      <c r="T370">
        <v>0</v>
      </c>
      <c r="U370">
        <v>0</v>
      </c>
      <c r="V370">
        <v>0</v>
      </c>
      <c r="W370">
        <v>0</v>
      </c>
    </row>
    <row r="371" spans="2:23" x14ac:dyDescent="0.25">
      <c r="B371">
        <v>2050</v>
      </c>
      <c r="C371" t="str">
        <f t="shared" si="16"/>
        <v>PHEV gasoline</v>
      </c>
      <c r="D371">
        <v>8</v>
      </c>
      <c r="E371">
        <v>327330208</v>
      </c>
      <c r="F371">
        <v>7969732</v>
      </c>
      <c r="G371">
        <v>350234304</v>
      </c>
      <c r="H371">
        <v>23188194</v>
      </c>
      <c r="I371">
        <v>46958280</v>
      </c>
      <c r="J371">
        <v>72011312</v>
      </c>
      <c r="K371">
        <v>58555096</v>
      </c>
      <c r="L371">
        <v>15855444</v>
      </c>
      <c r="M371">
        <v>0</v>
      </c>
      <c r="N371">
        <v>0</v>
      </c>
      <c r="O371">
        <v>0</v>
      </c>
      <c r="P371">
        <v>49609628</v>
      </c>
      <c r="Q371">
        <v>0</v>
      </c>
      <c r="R371">
        <v>0</v>
      </c>
      <c r="S371">
        <v>0</v>
      </c>
      <c r="T371">
        <v>0</v>
      </c>
      <c r="U371">
        <v>0</v>
      </c>
      <c r="V371">
        <v>0</v>
      </c>
      <c r="W371">
        <v>0</v>
      </c>
    </row>
    <row r="372" spans="2:23" x14ac:dyDescent="0.25">
      <c r="B372">
        <v>2050</v>
      </c>
      <c r="C372" t="str">
        <f t="shared" si="16"/>
        <v>Fuel cell</v>
      </c>
      <c r="D372">
        <v>9</v>
      </c>
      <c r="E372">
        <v>0</v>
      </c>
      <c r="F372">
        <v>0</v>
      </c>
      <c r="G372">
        <v>0</v>
      </c>
      <c r="H372">
        <v>26557</v>
      </c>
      <c r="I372">
        <v>67647448</v>
      </c>
      <c r="J372">
        <v>104134440</v>
      </c>
      <c r="K372">
        <v>82685296</v>
      </c>
      <c r="L372">
        <v>9386373</v>
      </c>
      <c r="M372">
        <v>1217271</v>
      </c>
      <c r="N372">
        <v>1217305</v>
      </c>
      <c r="O372">
        <v>3651839</v>
      </c>
      <c r="P372">
        <v>25195466</v>
      </c>
      <c r="Q372">
        <v>10909962</v>
      </c>
      <c r="R372">
        <v>10888471</v>
      </c>
      <c r="S372">
        <v>32789802</v>
      </c>
      <c r="T372">
        <v>13073003</v>
      </c>
      <c r="U372">
        <v>13035101</v>
      </c>
      <c r="V372">
        <v>39102420</v>
      </c>
      <c r="W37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4431</v>
      </c>
    </row>
    <row r="3" spans="13:16" x14ac:dyDescent="0.25">
      <c r="M3" t="s">
        <v>1040</v>
      </c>
      <c r="N3">
        <f>239000/167000</f>
        <v>1.4311377245508983</v>
      </c>
      <c r="O3">
        <f>212000/169000</f>
        <v>1.2544378698224852</v>
      </c>
      <c r="P3">
        <v>1.424399544444507</v>
      </c>
    </row>
    <row r="4" spans="13:16" x14ac:dyDescent="0.25">
      <c r="M4" t="s">
        <v>1041</v>
      </c>
      <c r="N4">
        <f>528000/167000</f>
        <v>3.1616766467065869</v>
      </c>
      <c r="O4">
        <f>384000/169000</f>
        <v>2.2721893491124261</v>
      </c>
      <c r="P4">
        <v>2.9219936161489337</v>
      </c>
    </row>
    <row r="5" spans="13:16" x14ac:dyDescent="0.25">
      <c r="M5" t="s">
        <v>1042</v>
      </c>
      <c r="N5">
        <f>428000/167000</f>
        <v>2.5628742514970062</v>
      </c>
      <c r="O5">
        <f>331000/169000</f>
        <v>1.9585798816568047</v>
      </c>
      <c r="P5">
        <v>2.4211589994988865</v>
      </c>
    </row>
    <row r="7" spans="13:16" ht="105" x14ac:dyDescent="0.25">
      <c r="M7" s="11" t="s">
        <v>221</v>
      </c>
      <c r="N7">
        <v>239342.47499999998</v>
      </c>
      <c r="P7" s="11" t="s">
        <v>1038</v>
      </c>
    </row>
    <row r="8" spans="13:16" x14ac:dyDescent="0.25">
      <c r="M8" t="s">
        <v>2172</v>
      </c>
      <c r="N8">
        <v>131362.5</v>
      </c>
    </row>
    <row r="30" spans="13:16" x14ac:dyDescent="0.25">
      <c r="N30">
        <v>2018</v>
      </c>
      <c r="O30">
        <v>2025</v>
      </c>
      <c r="P30" t="s">
        <v>4432</v>
      </c>
    </row>
    <row r="31" spans="13:16" x14ac:dyDescent="0.25">
      <c r="M31" t="s">
        <v>1040</v>
      </c>
      <c r="N31">
        <v>549000</v>
      </c>
      <c r="O31">
        <v>530000</v>
      </c>
      <c r="P31">
        <f>TREND(N31:O31,$N$2:$O$2,2021)</f>
        <v>540857.14285714272</v>
      </c>
    </row>
    <row r="32" spans="13:16" x14ac:dyDescent="0.25">
      <c r="M32" t="s">
        <v>1041</v>
      </c>
      <c r="N32">
        <v>660000</v>
      </c>
      <c r="O32">
        <v>574000</v>
      </c>
      <c r="P32">
        <f>TREND(N32:O32,$N$2:$O$2,2021)</f>
        <v>623142.85714285821</v>
      </c>
    </row>
    <row r="33" spans="13:16" x14ac:dyDescent="0.25">
      <c r="M33" t="s">
        <v>1042</v>
      </c>
      <c r="N33">
        <v>641000</v>
      </c>
      <c r="O33">
        <v>556000</v>
      </c>
      <c r="P33">
        <f>TREND(N33:O33,$N$2:$O$2,2021)</f>
        <v>604571.4285714291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5" x14ac:dyDescent="0.25"/>
  <cols>
    <col min="1" max="1" width="33" bestFit="1" customWidth="1"/>
  </cols>
  <sheetData>
    <row r="1" spans="1:15" ht="15.75" x14ac:dyDescent="0.25">
      <c r="A1" s="125" t="s">
        <v>4327</v>
      </c>
      <c r="B1" s="124"/>
      <c r="C1" s="124"/>
      <c r="D1" s="124"/>
      <c r="E1" s="124"/>
      <c r="F1" s="124"/>
      <c r="G1" s="124"/>
      <c r="H1" s="124"/>
      <c r="I1" s="124"/>
      <c r="J1" s="124"/>
      <c r="K1" s="124"/>
      <c r="L1" s="124"/>
      <c r="M1" s="124"/>
      <c r="N1" s="124"/>
      <c r="O1" s="124"/>
    </row>
    <row r="2" spans="1:15" ht="15.75" x14ac:dyDescent="0.2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2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2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2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2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2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2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2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2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2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2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2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2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2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2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2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2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2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2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2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2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2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2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2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2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x14ac:dyDescent="0.25">
      <c r="A27" s="124"/>
      <c r="B27" s="124"/>
      <c r="C27" s="124"/>
      <c r="D27" s="124"/>
      <c r="E27" s="124"/>
      <c r="F27" s="124"/>
      <c r="G27" s="124"/>
      <c r="H27" s="124"/>
      <c r="I27" s="124"/>
      <c r="J27" s="124"/>
      <c r="K27" s="124"/>
      <c r="L27" s="124"/>
      <c r="M27" s="124"/>
      <c r="N27" s="124"/>
      <c r="O27" s="124"/>
    </row>
    <row r="28" spans="1:15" ht="15.75" x14ac:dyDescent="0.25">
      <c r="A28" s="125" t="s">
        <v>4302</v>
      </c>
      <c r="B28" s="124"/>
      <c r="C28" s="124"/>
      <c r="D28" s="124"/>
      <c r="E28" s="124"/>
      <c r="F28" s="124"/>
      <c r="G28" s="124"/>
      <c r="H28" s="124"/>
      <c r="I28" s="124"/>
      <c r="J28" s="124"/>
      <c r="K28" s="124"/>
      <c r="L28" s="124"/>
      <c r="M28" s="124"/>
      <c r="N28" s="124"/>
      <c r="O28" s="124"/>
    </row>
    <row r="29" spans="1:15" ht="15.75" x14ac:dyDescent="0.2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2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2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2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2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2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2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2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2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2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2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2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2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2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2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2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2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2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2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2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2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2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2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2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2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x14ac:dyDescent="0.3"/>
    <row r="56" spans="1:15" ht="15.75" thickBot="1" x14ac:dyDescent="0.3">
      <c r="A56" s="184"/>
      <c r="B56" s="118"/>
      <c r="C56" s="120"/>
      <c r="D56" s="120"/>
      <c r="E56" s="120"/>
      <c r="F56" s="120"/>
      <c r="G56" s="120"/>
      <c r="H56" s="120"/>
      <c r="I56" s="120"/>
      <c r="J56" s="120"/>
      <c r="K56" s="120"/>
      <c r="L56" s="120"/>
      <c r="M56" s="120"/>
      <c r="N56" s="120"/>
    </row>
    <row r="57" spans="1:15" ht="23.25" thickBot="1" x14ac:dyDescent="0.3">
      <c r="A57" s="185"/>
      <c r="B57" s="187"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x14ac:dyDescent="0.3">
      <c r="A58" s="186"/>
      <c r="B58" s="188"/>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x14ac:dyDescent="0.3">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25">
      <c r="A60" s="110" t="s">
        <v>4271</v>
      </c>
      <c r="B60" s="189"/>
      <c r="C60" s="191" t="s">
        <v>4270</v>
      </c>
      <c r="D60" s="191" t="s">
        <v>4270</v>
      </c>
      <c r="E60" s="191" t="s">
        <v>4270</v>
      </c>
      <c r="F60" s="191" t="s">
        <v>4270</v>
      </c>
      <c r="G60" s="191" t="s">
        <v>4270</v>
      </c>
      <c r="H60" s="191" t="s">
        <v>4270</v>
      </c>
      <c r="I60" s="191" t="s">
        <v>4270</v>
      </c>
      <c r="J60" s="191" t="s">
        <v>4270</v>
      </c>
      <c r="K60" s="191"/>
      <c r="L60" s="191"/>
      <c r="M60" s="191"/>
      <c r="N60" s="191"/>
    </row>
    <row r="61" spans="1:15" ht="15.75" thickBot="1" x14ac:dyDescent="0.3">
      <c r="A61" s="114" t="s">
        <v>4269</v>
      </c>
      <c r="B61" s="190"/>
      <c r="C61" s="192"/>
      <c r="D61" s="192"/>
      <c r="E61" s="192"/>
      <c r="F61" s="192"/>
      <c r="G61" s="192"/>
      <c r="H61" s="192"/>
      <c r="I61" s="192"/>
      <c r="J61" s="192"/>
      <c r="K61" s="192"/>
      <c r="L61" s="192"/>
      <c r="M61" s="192"/>
      <c r="N61" s="192"/>
    </row>
    <row r="62" spans="1:15" ht="15.75" thickBot="1" x14ac:dyDescent="0.3">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x14ac:dyDescent="0.3">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x14ac:dyDescent="0.3">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x14ac:dyDescent="0.3">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x14ac:dyDescent="0.3">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x14ac:dyDescent="0.3">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x14ac:dyDescent="0.3">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x14ac:dyDescent="0.3">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x14ac:dyDescent="0.3">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x14ac:dyDescent="0.3">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x14ac:dyDescent="0.3">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x14ac:dyDescent="0.3">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x14ac:dyDescent="0.3">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x14ac:dyDescent="0.3">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x14ac:dyDescent="0.3">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x14ac:dyDescent="0.3">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x14ac:dyDescent="0.3">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x14ac:dyDescent="0.3">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x14ac:dyDescent="0.3">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x14ac:dyDescent="0.3">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x14ac:dyDescent="0.3">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x14ac:dyDescent="0.3">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x14ac:dyDescent="0.3">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x14ac:dyDescent="0.3">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x14ac:dyDescent="0.3">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x14ac:dyDescent="0.3">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x14ac:dyDescent="0.3">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x14ac:dyDescent="0.3">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x14ac:dyDescent="0.3">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x14ac:dyDescent="0.3">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x14ac:dyDescent="0.3">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x14ac:dyDescent="0.3">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x14ac:dyDescent="0.3">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x14ac:dyDescent="0.3">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x14ac:dyDescent="0.3">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x14ac:dyDescent="0.3">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3" workbookViewId="0">
      <selection activeCell="E69" sqref="E69"/>
    </sheetView>
  </sheetViews>
  <sheetFormatPr defaultRowHeight="15" x14ac:dyDescent="0.25"/>
  <cols>
    <col min="1" max="1" width="56.140625" bestFit="1" customWidth="1"/>
  </cols>
  <sheetData>
    <row r="1" spans="1:16" x14ac:dyDescent="0.25">
      <c r="A1" s="147" t="s">
        <v>4400</v>
      </c>
      <c r="B1" s="146"/>
      <c r="C1" s="146"/>
      <c r="D1" s="146"/>
      <c r="E1" s="146"/>
      <c r="F1" s="146"/>
      <c r="G1" s="146"/>
      <c r="H1" s="146"/>
      <c r="I1" s="146"/>
      <c r="J1" s="146"/>
      <c r="K1" s="146"/>
      <c r="L1" s="146"/>
      <c r="M1" s="146"/>
      <c r="N1" s="146"/>
      <c r="O1" s="146"/>
      <c r="P1" s="146"/>
    </row>
    <row r="2" spans="1:16" ht="15.75" customHeight="1" x14ac:dyDescent="0.2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25">
      <c r="A3" s="142" t="s">
        <v>4399</v>
      </c>
      <c r="B3" s="137"/>
      <c r="C3" s="137"/>
      <c r="D3" s="137"/>
      <c r="E3" s="137"/>
      <c r="F3" s="137"/>
      <c r="G3" s="137"/>
      <c r="H3" s="137"/>
      <c r="I3" s="137"/>
      <c r="J3" s="137"/>
      <c r="K3" s="137"/>
      <c r="L3" s="137"/>
      <c r="M3" s="137"/>
      <c r="N3" s="137"/>
      <c r="O3" s="137"/>
      <c r="P3" s="137"/>
    </row>
    <row r="4" spans="1:16" x14ac:dyDescent="0.2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2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2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2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2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2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2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2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2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2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2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2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2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2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2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2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2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2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2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2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2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2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2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2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2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2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2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2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2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2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2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2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2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2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2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2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2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2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x14ac:dyDescent="0.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x14ac:dyDescent="0.2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x14ac:dyDescent="0.2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x14ac:dyDescent="0.2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x14ac:dyDescent="0.2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x14ac:dyDescent="0.2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x14ac:dyDescent="0.2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x14ac:dyDescent="0.2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x14ac:dyDescent="0.2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x14ac:dyDescent="0.2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x14ac:dyDescent="0.2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x14ac:dyDescent="0.2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x14ac:dyDescent="0.2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x14ac:dyDescent="0.2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x14ac:dyDescent="0.2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x14ac:dyDescent="0.2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x14ac:dyDescent="0.2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x14ac:dyDescent="0.2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x14ac:dyDescent="0.2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x14ac:dyDescent="0.2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x14ac:dyDescent="0.2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x14ac:dyDescent="0.2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x14ac:dyDescent="0.2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x14ac:dyDescent="0.2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x14ac:dyDescent="0.2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x14ac:dyDescent="0.2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x14ac:dyDescent="0.2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x14ac:dyDescent="0.2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x14ac:dyDescent="0.2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x14ac:dyDescent="0.2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x14ac:dyDescent="0.2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x14ac:dyDescent="0.2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x14ac:dyDescent="0.2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x14ac:dyDescent="0.2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x14ac:dyDescent="0.2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x14ac:dyDescent="0.2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x14ac:dyDescent="0.2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x14ac:dyDescent="0.2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x14ac:dyDescent="0.2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x14ac:dyDescent="0.2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x14ac:dyDescent="0.2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x14ac:dyDescent="0.2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x14ac:dyDescent="0.2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x14ac:dyDescent="0.2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x14ac:dyDescent="0.2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x14ac:dyDescent="0.2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x14ac:dyDescent="0.2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x14ac:dyDescent="0.2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x14ac:dyDescent="0.2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x14ac:dyDescent="0.2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x14ac:dyDescent="0.2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x14ac:dyDescent="0.2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x14ac:dyDescent="0.2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x14ac:dyDescent="0.2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x14ac:dyDescent="0.2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x14ac:dyDescent="0.2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x14ac:dyDescent="0.2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x14ac:dyDescent="0.2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x14ac:dyDescent="0.2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x14ac:dyDescent="0.2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x14ac:dyDescent="0.2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x14ac:dyDescent="0.2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x14ac:dyDescent="0.2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x14ac:dyDescent="0.2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x14ac:dyDescent="0.2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x14ac:dyDescent="0.2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x14ac:dyDescent="0.2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x14ac:dyDescent="0.2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x14ac:dyDescent="0.2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x14ac:dyDescent="0.2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x14ac:dyDescent="0.2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x14ac:dyDescent="0.2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x14ac:dyDescent="0.2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x14ac:dyDescent="0.2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x14ac:dyDescent="0.2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x14ac:dyDescent="0.2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x14ac:dyDescent="0.2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x14ac:dyDescent="0.2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x14ac:dyDescent="0.2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x14ac:dyDescent="0.2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x14ac:dyDescent="0.2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x14ac:dyDescent="0.2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8"/>
    </row>
    <row r="141" spans="1:33" ht="15.75" x14ac:dyDescent="0.2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2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2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5" x14ac:dyDescent="0.25"/>
  <cols>
    <col min="1" max="1" width="28.7109375" bestFit="1" customWidth="1"/>
    <col min="4" max="4" width="11" bestFit="1" customWidth="1"/>
    <col min="5" max="5" width="13.7109375" bestFit="1" customWidth="1"/>
  </cols>
  <sheetData>
    <row r="1" spans="1:15" x14ac:dyDescent="0.25">
      <c r="A1" s="38" t="s">
        <v>4417</v>
      </c>
      <c r="B1" s="35"/>
      <c r="C1" s="35"/>
      <c r="D1" s="35"/>
      <c r="E1" s="35"/>
      <c r="F1" s="35"/>
      <c r="G1" s="35"/>
      <c r="H1" s="35"/>
      <c r="I1" s="35"/>
      <c r="J1" s="35"/>
      <c r="K1" s="35"/>
      <c r="L1" s="35"/>
      <c r="M1" s="35"/>
      <c r="N1" s="35"/>
      <c r="O1" s="35"/>
    </row>
    <row r="2" spans="1:15" ht="15.75" x14ac:dyDescent="0.25">
      <c r="A2" s="2" t="s">
        <v>4327</v>
      </c>
      <c r="B2" s="166"/>
      <c r="C2" s="166"/>
      <c r="D2" s="166"/>
      <c r="E2" s="166"/>
      <c r="F2" s="166"/>
      <c r="G2" s="166"/>
      <c r="H2" s="166"/>
      <c r="I2" s="166"/>
      <c r="J2" s="166"/>
      <c r="K2" s="166"/>
      <c r="L2" s="166"/>
      <c r="M2" s="166"/>
      <c r="N2" s="166"/>
      <c r="O2" s="166"/>
    </row>
    <row r="3" spans="1:15" ht="15.75" x14ac:dyDescent="0.2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2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2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2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2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2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2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2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2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2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2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2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2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2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2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2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2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2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2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2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2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2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2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2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2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x14ac:dyDescent="0.25">
      <c r="A28" s="124"/>
      <c r="B28" s="124"/>
      <c r="C28" s="124"/>
      <c r="D28" s="124"/>
      <c r="E28" s="124"/>
      <c r="F28" s="124"/>
      <c r="G28" s="124"/>
      <c r="H28" s="124"/>
      <c r="I28" s="124"/>
      <c r="J28" s="124"/>
      <c r="K28" s="124"/>
      <c r="L28" s="124"/>
      <c r="M28" s="124"/>
      <c r="N28" s="124"/>
      <c r="O28" s="124"/>
    </row>
    <row r="29" spans="1:15" ht="15.75" x14ac:dyDescent="0.25">
      <c r="A29" s="2" t="s">
        <v>4302</v>
      </c>
      <c r="B29" s="166"/>
      <c r="C29" s="166"/>
      <c r="D29" s="166"/>
      <c r="E29" s="166"/>
      <c r="F29" s="166"/>
      <c r="G29" s="166"/>
      <c r="H29" s="166"/>
      <c r="I29" s="166"/>
      <c r="J29" s="166"/>
      <c r="K29" s="166"/>
      <c r="L29" s="166"/>
      <c r="M29" s="166"/>
      <c r="N29" s="166"/>
      <c r="O29" s="166"/>
    </row>
    <row r="30" spans="1:15" ht="15.75" x14ac:dyDescent="0.2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2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2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2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2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2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2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2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2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2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2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2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2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2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2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2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2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2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2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2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2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2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2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2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2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25">
      <c r="A56" s="38" t="s">
        <v>4416</v>
      </c>
      <c r="B56" s="35"/>
      <c r="C56" s="35"/>
      <c r="D56" s="35"/>
      <c r="E56" s="35"/>
      <c r="F56" s="35"/>
      <c r="G56" s="35"/>
      <c r="H56" s="35"/>
      <c r="I56" s="35"/>
      <c r="J56" s="35"/>
      <c r="K56" s="35"/>
      <c r="L56" s="35"/>
      <c r="M56" s="35"/>
      <c r="N56" s="35"/>
      <c r="O56" s="35"/>
    </row>
    <row r="57" spans="1:15" ht="15.75" x14ac:dyDescent="0.25">
      <c r="A57" s="2" t="s">
        <v>4327</v>
      </c>
      <c r="B57" s="166"/>
      <c r="C57" s="166"/>
      <c r="D57" s="166"/>
      <c r="E57" s="166"/>
      <c r="F57" s="166"/>
      <c r="G57" s="166"/>
      <c r="H57" s="166"/>
      <c r="I57" s="166"/>
      <c r="J57" s="166"/>
      <c r="K57" s="166"/>
      <c r="L57" s="166"/>
      <c r="M57" s="166"/>
      <c r="N57" s="166"/>
      <c r="O57" s="166"/>
    </row>
    <row r="58" spans="1:15" ht="15.75" x14ac:dyDescent="0.2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2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2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2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2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2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2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2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2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2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2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2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2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2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2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2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2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2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2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2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2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2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2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2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2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x14ac:dyDescent="0.25">
      <c r="A83" s="124"/>
      <c r="B83" s="124"/>
      <c r="C83" s="124"/>
      <c r="D83" s="124"/>
      <c r="E83" s="124"/>
      <c r="F83" s="124"/>
      <c r="G83" s="124"/>
      <c r="H83" s="124"/>
      <c r="I83" s="124"/>
      <c r="J83" s="124"/>
      <c r="K83" s="124"/>
      <c r="L83" s="124"/>
      <c r="M83" s="124"/>
      <c r="N83" s="124"/>
      <c r="O83" s="124"/>
    </row>
    <row r="84" spans="1:15" ht="15.75" x14ac:dyDescent="0.25">
      <c r="A84" s="2" t="s">
        <v>4302</v>
      </c>
      <c r="B84" s="166"/>
      <c r="C84" s="166"/>
      <c r="D84" s="166"/>
      <c r="E84" s="166"/>
      <c r="F84" s="166"/>
      <c r="G84" s="166"/>
      <c r="H84" s="166"/>
      <c r="I84" s="166"/>
      <c r="J84" s="166"/>
      <c r="K84" s="166"/>
      <c r="L84" s="166"/>
      <c r="M84" s="166"/>
      <c r="N84" s="166"/>
      <c r="O84" s="166"/>
    </row>
    <row r="85" spans="1:15" ht="15.75" x14ac:dyDescent="0.2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2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2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2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2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2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2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2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2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2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2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2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2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2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2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2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2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2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2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2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2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2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2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2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2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25">
      <c r="A111" s="38" t="s">
        <v>4415</v>
      </c>
      <c r="B111" s="35"/>
      <c r="C111" s="35"/>
      <c r="D111" s="35"/>
      <c r="E111" s="35"/>
      <c r="F111" s="35"/>
      <c r="G111" s="35"/>
      <c r="H111" s="35"/>
      <c r="I111" s="35"/>
      <c r="J111" s="35"/>
      <c r="K111" s="35"/>
      <c r="L111" s="35"/>
      <c r="M111" s="35"/>
      <c r="N111" s="35"/>
      <c r="O111" s="35"/>
    </row>
    <row r="112" spans="1:15" ht="15.75" x14ac:dyDescent="0.25">
      <c r="A112" s="2" t="s">
        <v>4327</v>
      </c>
      <c r="B112" s="166"/>
      <c r="C112" s="166"/>
      <c r="D112" s="166"/>
      <c r="E112" s="166"/>
      <c r="F112" s="166"/>
      <c r="G112" s="166"/>
      <c r="H112" s="166"/>
      <c r="I112" s="166"/>
      <c r="J112" s="166"/>
      <c r="K112" s="166"/>
      <c r="L112" s="166"/>
      <c r="M112" s="166"/>
      <c r="N112" s="166"/>
      <c r="O112" s="166"/>
    </row>
    <row r="113" spans="1:15" ht="15.75" x14ac:dyDescent="0.2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2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2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2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2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2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2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2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2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2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2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2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2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2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2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2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2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2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2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2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2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2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2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2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2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x14ac:dyDescent="0.25">
      <c r="A138" s="124"/>
      <c r="B138" s="124"/>
      <c r="C138" s="124"/>
      <c r="D138" s="124"/>
      <c r="E138" s="124"/>
      <c r="F138" s="124"/>
      <c r="G138" s="124"/>
      <c r="H138" s="124"/>
      <c r="I138" s="124"/>
      <c r="J138" s="124"/>
      <c r="K138" s="124"/>
      <c r="L138" s="124"/>
      <c r="M138" s="124"/>
      <c r="N138" s="124"/>
      <c r="O138" s="124"/>
    </row>
    <row r="139" spans="1:15" ht="15.75" x14ac:dyDescent="0.25">
      <c r="A139" s="2" t="s">
        <v>4302</v>
      </c>
      <c r="B139" s="166"/>
      <c r="C139" s="166"/>
      <c r="D139" s="166"/>
      <c r="E139" s="166"/>
      <c r="F139" s="166"/>
      <c r="G139" s="166"/>
      <c r="H139" s="166"/>
      <c r="I139" s="166"/>
      <c r="J139" s="166"/>
      <c r="K139" s="166"/>
      <c r="L139" s="166"/>
      <c r="M139" s="166"/>
      <c r="N139" s="166"/>
      <c r="O139" s="166"/>
    </row>
    <row r="140" spans="1:15" ht="15.75" x14ac:dyDescent="0.2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2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2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2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2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2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2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2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2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2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2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2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2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2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2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2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2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2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2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2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2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2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2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2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2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25">
      <c r="A166" s="163" t="s">
        <v>4414</v>
      </c>
      <c r="B166" s="162"/>
      <c r="C166" s="126"/>
      <c r="D166" s="126" t="s">
        <v>4413</v>
      </c>
      <c r="E166" s="126"/>
      <c r="F166" s="126"/>
      <c r="G166" s="126"/>
      <c r="H166" s="126"/>
      <c r="I166" s="126"/>
      <c r="J166" s="126"/>
      <c r="K166" s="126"/>
      <c r="L166" s="126"/>
      <c r="M166" s="126"/>
      <c r="N166" s="126"/>
      <c r="O166" s="126"/>
      <c r="P166" s="126"/>
    </row>
    <row r="167" spans="1:16" x14ac:dyDescent="0.2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2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2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2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25">
      <c r="A171" s="126"/>
      <c r="B171" s="126"/>
      <c r="C171" s="126"/>
      <c r="D171" s="126"/>
      <c r="E171" s="126"/>
      <c r="F171" s="126"/>
      <c r="G171" s="126"/>
      <c r="H171" s="126"/>
      <c r="I171" s="126"/>
      <c r="J171" s="126"/>
      <c r="K171" s="126"/>
      <c r="L171" s="126"/>
      <c r="M171" s="126"/>
      <c r="N171" s="126"/>
      <c r="O171" s="126"/>
      <c r="P171" s="126"/>
    </row>
    <row r="172" spans="1:16" x14ac:dyDescent="0.25">
      <c r="A172" s="161" t="s">
        <v>4408</v>
      </c>
      <c r="G172" s="126"/>
      <c r="H172" s="126"/>
      <c r="I172" s="126"/>
      <c r="J172" s="126"/>
      <c r="K172" s="126"/>
      <c r="L172" s="126"/>
      <c r="M172" s="126"/>
      <c r="N172" s="126"/>
      <c r="O172" s="126"/>
      <c r="P172" s="126"/>
    </row>
    <row r="173" spans="1:16" x14ac:dyDescent="0.2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2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2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2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2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2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2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2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2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2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2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2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2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2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2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2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2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2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2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2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2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2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2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2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2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25">
      <c r="A198" s="126"/>
      <c r="B198" s="126"/>
      <c r="C198" s="126"/>
      <c r="D198" s="126"/>
      <c r="E198" s="126"/>
      <c r="F198" s="126"/>
      <c r="G198" s="126"/>
      <c r="H198" s="126"/>
      <c r="I198" s="126"/>
      <c r="J198" s="126"/>
      <c r="K198" s="126"/>
      <c r="L198" s="126"/>
      <c r="M198" s="126"/>
      <c r="N198" s="126"/>
      <c r="O198" s="126"/>
      <c r="P198" s="126"/>
    </row>
    <row r="199" spans="1:16" x14ac:dyDescent="0.25">
      <c r="A199" s="126"/>
      <c r="B199" s="126"/>
      <c r="C199" s="126"/>
      <c r="D199" s="126"/>
      <c r="E199" s="126"/>
      <c r="F199" s="126"/>
      <c r="G199" s="126"/>
      <c r="H199" s="126"/>
      <c r="I199" s="126"/>
      <c r="J199" s="126"/>
      <c r="K199" s="126"/>
      <c r="L199" s="126"/>
      <c r="M199" s="126"/>
      <c r="N199" s="126"/>
      <c r="O199" s="126"/>
      <c r="P199" s="126"/>
    </row>
    <row r="200" spans="1:16" x14ac:dyDescent="0.2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2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2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2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2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2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2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2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2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2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2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2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2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2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2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2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2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2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2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2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2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2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2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2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2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25">
      <c r="A225" s="126"/>
      <c r="B225" s="126"/>
      <c r="C225" s="126"/>
      <c r="D225" s="126"/>
      <c r="E225" s="126"/>
      <c r="F225" s="126"/>
      <c r="G225" s="126"/>
      <c r="H225" s="126"/>
      <c r="I225" s="126"/>
      <c r="J225" s="126"/>
      <c r="K225" s="126"/>
      <c r="L225" s="126"/>
      <c r="M225" s="126"/>
      <c r="N225" s="126"/>
      <c r="O225" s="126"/>
      <c r="P225" s="126"/>
    </row>
    <row r="226" spans="1:18" x14ac:dyDescent="0.25">
      <c r="A226" s="158" t="s">
        <v>4405</v>
      </c>
      <c r="B226" s="126"/>
      <c r="C226" s="126"/>
      <c r="D226" s="126"/>
      <c r="E226" s="126"/>
      <c r="F226" s="126"/>
      <c r="G226" s="126"/>
      <c r="H226" s="126"/>
      <c r="I226" s="126"/>
      <c r="J226" s="126"/>
      <c r="K226" s="126"/>
      <c r="L226" s="126"/>
      <c r="M226" s="126"/>
      <c r="N226" s="126"/>
      <c r="O226" s="126"/>
      <c r="P226" s="126"/>
    </row>
    <row r="227" spans="1:18" x14ac:dyDescent="0.25">
      <c r="A227" s="157" t="s">
        <v>4404</v>
      </c>
      <c r="B227" s="156"/>
      <c r="C227" s="156"/>
      <c r="D227" s="156"/>
      <c r="E227" s="156"/>
      <c r="F227" s="156"/>
      <c r="G227" s="156"/>
      <c r="H227" s="156"/>
      <c r="I227" s="156"/>
      <c r="J227" s="156"/>
      <c r="K227" s="156"/>
      <c r="L227" s="156"/>
      <c r="M227" s="156"/>
      <c r="N227" s="156"/>
      <c r="O227" s="156"/>
      <c r="P227" s="156"/>
    </row>
    <row r="228" spans="1:18" x14ac:dyDescent="0.2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2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2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2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2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2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2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2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2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2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2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2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2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2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2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2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2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2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2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2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2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2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2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2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2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25">
      <c r="A254" s="158" t="s">
        <v>4402</v>
      </c>
      <c r="B254" s="126"/>
      <c r="C254" s="126"/>
      <c r="D254" s="126"/>
      <c r="E254" s="126"/>
      <c r="F254" s="126"/>
      <c r="G254" s="126"/>
      <c r="H254" s="126"/>
      <c r="I254" s="126"/>
      <c r="J254" s="126"/>
      <c r="K254" s="126"/>
      <c r="L254" s="126"/>
      <c r="M254" s="126"/>
      <c r="N254" s="126"/>
      <c r="O254" s="126"/>
      <c r="P254" s="126"/>
    </row>
    <row r="255" spans="1:18" x14ac:dyDescent="0.25">
      <c r="A255" s="157" t="s">
        <v>4401</v>
      </c>
      <c r="B255" s="156"/>
      <c r="C255" s="156"/>
      <c r="D255" s="156"/>
      <c r="E255" s="156"/>
      <c r="F255" s="156"/>
      <c r="G255" s="156"/>
      <c r="H255" s="156"/>
      <c r="I255" s="156"/>
      <c r="J255" s="156"/>
      <c r="K255" s="156"/>
      <c r="L255" s="156"/>
      <c r="M255" s="156"/>
      <c r="N255" s="156"/>
      <c r="O255" s="156"/>
      <c r="P255" s="156"/>
    </row>
    <row r="256" spans="1:18" x14ac:dyDescent="0.2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2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2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2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2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2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2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2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2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2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2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2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2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2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2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2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2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2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2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2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2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2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2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2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2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25">
      <c r="A282" s="38" t="s">
        <v>4454</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2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25">
      <c r="A287" s="38" t="s">
        <v>4455</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2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4"/>
  <sheetViews>
    <sheetView topLeftCell="A47" workbookViewId="0">
      <selection activeCell="A67" sqref="A67:XFD70"/>
    </sheetView>
  </sheetViews>
  <sheetFormatPr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2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2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2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2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2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2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2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2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2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2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2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2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2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2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75" x14ac:dyDescent="0.2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x14ac:dyDescent="0.2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x14ac:dyDescent="0.2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x14ac:dyDescent="0.2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x14ac:dyDescent="0.2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x14ac:dyDescent="0.2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x14ac:dyDescent="0.2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x14ac:dyDescent="0.2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x14ac:dyDescent="0.2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x14ac:dyDescent="0.2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x14ac:dyDescent="0.2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x14ac:dyDescent="0.25">
      <c r="A51" s="126"/>
      <c r="B51" s="124"/>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row>
    <row r="52" spans="1:33" ht="15.75" x14ac:dyDescent="0.25">
      <c r="A52" s="126" t="s">
        <v>4508</v>
      </c>
      <c r="B52" s="124"/>
      <c r="C52" s="130"/>
      <c r="D52" s="130">
        <f>'AEO by Class'!B13</f>
        <v>0.49511860454998324</v>
      </c>
      <c r="E52" s="130">
        <f>'AEO by Class'!C13</f>
        <v>0.49771343153175152</v>
      </c>
      <c r="F52" s="130">
        <f>'AEO by Class'!D13</f>
        <v>0.499878716334275</v>
      </c>
      <c r="G52" s="130">
        <f>'AEO by Class'!E13</f>
        <v>0.50197204922413841</v>
      </c>
      <c r="H52" s="130">
        <f>'AEO by Class'!F13</f>
        <v>0.5038478943462229</v>
      </c>
      <c r="I52" s="130">
        <f>'AEO by Class'!G13</f>
        <v>0.50579407051504077</v>
      </c>
      <c r="J52" s="130">
        <f>'AEO by Class'!H13</f>
        <v>0.50808538943434445</v>
      </c>
      <c r="K52" s="130">
        <f>'AEO by Class'!I13</f>
        <v>0.51073825699200881</v>
      </c>
      <c r="L52" s="130">
        <f>'AEO by Class'!J13</f>
        <v>0.51371962287002515</v>
      </c>
      <c r="M52" s="130">
        <f>'AEO by Class'!K13</f>
        <v>0.51683551244793291</v>
      </c>
      <c r="N52" s="130">
        <f>'AEO by Class'!L13</f>
        <v>0.52017268153414231</v>
      </c>
      <c r="O52" s="130">
        <f>'AEO by Class'!M13</f>
        <v>0.52368432955446709</v>
      </c>
      <c r="P52" s="130">
        <f>'AEO by Class'!N13</f>
        <v>0.52710991720674694</v>
      </c>
      <c r="Q52" s="130">
        <f>'AEO by Class'!O13</f>
        <v>0.53047237124410884</v>
      </c>
      <c r="R52" s="130">
        <f>'AEO by Class'!P13</f>
        <v>0.53384483484038725</v>
      </c>
      <c r="S52" s="130">
        <f>'AEO by Class'!Q13</f>
        <v>0.53722451139940575</v>
      </c>
      <c r="T52" s="130">
        <f>'AEO by Class'!R13</f>
        <v>0.54066490716749871</v>
      </c>
      <c r="U52" s="130">
        <f>'AEO by Class'!S13</f>
        <v>0.54390320761359956</v>
      </c>
      <c r="V52" s="130">
        <f>'AEO by Class'!T13</f>
        <v>0.54746499945437666</v>
      </c>
      <c r="W52" s="130">
        <f>'AEO by Class'!U13</f>
        <v>0.5510844840854906</v>
      </c>
      <c r="X52" s="130">
        <f>'AEO by Class'!V13</f>
        <v>0.55459096417739728</v>
      </c>
      <c r="Y52" s="130">
        <f>'AEO by Class'!W13</f>
        <v>0.55807328309813242</v>
      </c>
      <c r="Z52" s="130">
        <f>'AEO by Class'!X13</f>
        <v>0.56161824911198721</v>
      </c>
      <c r="AA52" s="130">
        <f>'AEO by Class'!Y13</f>
        <v>0.56518529532563699</v>
      </c>
      <c r="AB52" s="130">
        <f>'AEO by Class'!Z13</f>
        <v>0.56870590306974222</v>
      </c>
      <c r="AC52" s="130">
        <f>'AEO by Class'!AA13</f>
        <v>0.57221938082651036</v>
      </c>
      <c r="AD52" s="130">
        <f>'AEO by Class'!AB13</f>
        <v>0.57573767142219678</v>
      </c>
      <c r="AE52" s="130">
        <f>'AEO by Class'!AC13</f>
        <v>0.57922887329421879</v>
      </c>
      <c r="AF52" s="130">
        <f>'AEO by Class'!AD13</f>
        <v>0.58268086888786841</v>
      </c>
      <c r="AG52" s="130">
        <f>'AEO by Class'!AE13</f>
        <v>0.58604270197066977</v>
      </c>
    </row>
    <row r="53" spans="1:33" ht="15.75" x14ac:dyDescent="0.25">
      <c r="A53" s="126" t="s">
        <v>4509</v>
      </c>
      <c r="B53" s="124"/>
      <c r="C53" s="130"/>
      <c r="D53" s="130">
        <f>1-D52</f>
        <v>0.50488139545001676</v>
      </c>
      <c r="E53" s="130">
        <f t="shared" ref="E53:AG53" si="11">1-E52</f>
        <v>0.50228656846824848</v>
      </c>
      <c r="F53" s="130">
        <f t="shared" si="11"/>
        <v>0.50012128366572495</v>
      </c>
      <c r="G53" s="130">
        <f t="shared" si="11"/>
        <v>0.49802795077586159</v>
      </c>
      <c r="H53" s="130">
        <f t="shared" si="11"/>
        <v>0.4961521056537771</v>
      </c>
      <c r="I53" s="130">
        <f t="shared" si="11"/>
        <v>0.49420592948495923</v>
      </c>
      <c r="J53" s="130">
        <f t="shared" si="11"/>
        <v>0.49191461056565555</v>
      </c>
      <c r="K53" s="130">
        <f t="shared" si="11"/>
        <v>0.48926174300799119</v>
      </c>
      <c r="L53" s="130">
        <f t="shared" si="11"/>
        <v>0.48628037712997485</v>
      </c>
      <c r="M53" s="130">
        <f t="shared" si="11"/>
        <v>0.48316448755206709</v>
      </c>
      <c r="N53" s="130">
        <f t="shared" si="11"/>
        <v>0.47982731846585769</v>
      </c>
      <c r="O53" s="130">
        <f t="shared" si="11"/>
        <v>0.47631567044553291</v>
      </c>
      <c r="P53" s="130">
        <f t="shared" si="11"/>
        <v>0.47289008279325306</v>
      </c>
      <c r="Q53" s="130">
        <f t="shared" si="11"/>
        <v>0.46952762875589116</v>
      </c>
      <c r="R53" s="130">
        <f t="shared" si="11"/>
        <v>0.46615516515961275</v>
      </c>
      <c r="S53" s="130">
        <f t="shared" si="11"/>
        <v>0.46277548860059425</v>
      </c>
      <c r="T53" s="130">
        <f t="shared" si="11"/>
        <v>0.45933509283250129</v>
      </c>
      <c r="U53" s="130">
        <f t="shared" si="11"/>
        <v>0.45609679238640044</v>
      </c>
      <c r="V53" s="130">
        <f t="shared" si="11"/>
        <v>0.45253500054562334</v>
      </c>
      <c r="W53" s="130">
        <f t="shared" si="11"/>
        <v>0.4489155159145094</v>
      </c>
      <c r="X53" s="130">
        <f t="shared" si="11"/>
        <v>0.44540903582260272</v>
      </c>
      <c r="Y53" s="130">
        <f t="shared" si="11"/>
        <v>0.44192671690186758</v>
      </c>
      <c r="Z53" s="130">
        <f t="shared" si="11"/>
        <v>0.43838175088801279</v>
      </c>
      <c r="AA53" s="130">
        <f t="shared" si="11"/>
        <v>0.43481470467436301</v>
      </c>
      <c r="AB53" s="130">
        <f t="shared" si="11"/>
        <v>0.43129409693025778</v>
      </c>
      <c r="AC53" s="130">
        <f t="shared" si="11"/>
        <v>0.42778061917348964</v>
      </c>
      <c r="AD53" s="130">
        <f t="shared" si="11"/>
        <v>0.42426232857780322</v>
      </c>
      <c r="AE53" s="130">
        <f t="shared" si="11"/>
        <v>0.42077112670578121</v>
      </c>
      <c r="AF53" s="130">
        <f t="shared" si="11"/>
        <v>0.41731913111213159</v>
      </c>
      <c r="AG53" s="130">
        <f t="shared" si="11"/>
        <v>0.41395729802933023</v>
      </c>
    </row>
    <row r="54" spans="1:33" ht="15.75" x14ac:dyDescent="0.25">
      <c r="A54" s="126"/>
      <c r="B54" s="127"/>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75" x14ac:dyDescent="0.25">
      <c r="A55" s="128" t="s">
        <v>4420</v>
      </c>
      <c r="B55" s="127" t="s">
        <v>4343</v>
      </c>
      <c r="C55" s="127">
        <v>2020</v>
      </c>
      <c r="D55" s="127">
        <v>2021</v>
      </c>
      <c r="E55" s="127">
        <v>2022</v>
      </c>
      <c r="F55" s="127">
        <v>2023</v>
      </c>
      <c r="G55" s="127">
        <v>2024</v>
      </c>
      <c r="H55" s="127">
        <v>2025</v>
      </c>
      <c r="I55" s="127">
        <v>2026</v>
      </c>
      <c r="J55" s="127">
        <v>2027</v>
      </c>
      <c r="K55" s="127">
        <v>2028</v>
      </c>
      <c r="L55" s="127">
        <v>2029</v>
      </c>
      <c r="M55" s="127">
        <v>2030</v>
      </c>
      <c r="N55" s="127">
        <v>2031</v>
      </c>
      <c r="O55" s="127">
        <v>2032</v>
      </c>
      <c r="P55" s="127">
        <v>2033</v>
      </c>
      <c r="Q55" s="127">
        <v>2034</v>
      </c>
      <c r="R55" s="127">
        <v>2035</v>
      </c>
      <c r="S55" s="127">
        <v>2036</v>
      </c>
      <c r="T55" s="127">
        <v>2037</v>
      </c>
      <c r="U55" s="127">
        <v>2038</v>
      </c>
      <c r="V55" s="127">
        <v>2039</v>
      </c>
      <c r="W55" s="127">
        <v>2040</v>
      </c>
      <c r="X55" s="127">
        <v>2041</v>
      </c>
      <c r="Y55" s="127">
        <v>2042</v>
      </c>
      <c r="Z55" s="127">
        <v>2043</v>
      </c>
      <c r="AA55" s="127">
        <v>2044</v>
      </c>
      <c r="AB55" s="127">
        <v>2045</v>
      </c>
      <c r="AC55" s="127">
        <v>2046</v>
      </c>
      <c r="AD55" s="127">
        <v>2047</v>
      </c>
      <c r="AE55" s="127">
        <v>2048</v>
      </c>
      <c r="AF55" s="127">
        <v>2049</v>
      </c>
      <c r="AG55" s="127">
        <v>2050</v>
      </c>
    </row>
    <row r="56" spans="1:33" ht="15.75" x14ac:dyDescent="0.25">
      <c r="A56" s="126" t="s">
        <v>4342</v>
      </c>
      <c r="B56" s="124" t="str">
        <f>B41</f>
        <v>Freight LDV</v>
      </c>
      <c r="C56" s="14"/>
      <c r="D56" s="14"/>
      <c r="E56" s="4">
        <f t="shared" ref="E56:R56" si="12">E41*D17</f>
        <v>54018.933107081233</v>
      </c>
      <c r="F56" s="4">
        <f t="shared" si="12"/>
        <v>51540.709677693383</v>
      </c>
      <c r="G56" s="4">
        <f t="shared" si="12"/>
        <v>49085.358052865457</v>
      </c>
      <c r="H56" s="4">
        <f t="shared" si="12"/>
        <v>46734.400882856367</v>
      </c>
      <c r="I56" s="4">
        <f t="shared" si="12"/>
        <v>44137.636631983543</v>
      </c>
      <c r="J56" s="4">
        <f t="shared" si="12"/>
        <v>41635.9306574476</v>
      </c>
      <c r="K56" s="4">
        <f t="shared" si="12"/>
        <v>39193.462199705893</v>
      </c>
      <c r="L56" s="4">
        <f t="shared" si="12"/>
        <v>36876.504342895125</v>
      </c>
      <c r="M56" s="4">
        <f t="shared" si="12"/>
        <v>34647.566584199965</v>
      </c>
      <c r="N56" s="4">
        <f t="shared" si="12"/>
        <v>34492.917930044612</v>
      </c>
      <c r="O56" s="4">
        <f t="shared" si="12"/>
        <v>34339.21136798001</v>
      </c>
      <c r="P56" s="4">
        <f t="shared" si="12"/>
        <v>34186.513799789165</v>
      </c>
      <c r="Q56" s="4">
        <f t="shared" si="12"/>
        <v>34034.889988570023</v>
      </c>
      <c r="R56" s="4">
        <f t="shared" si="12"/>
        <v>33884.402642755631</v>
      </c>
      <c r="S56" s="20">
        <f t="shared" ref="S56:AG56" si="13">S41*S29</f>
        <v>0</v>
      </c>
      <c r="T56" s="20">
        <f t="shared" si="13"/>
        <v>0</v>
      </c>
      <c r="U56" s="20">
        <f t="shared" si="13"/>
        <v>0</v>
      </c>
      <c r="V56" s="20">
        <f t="shared" si="13"/>
        <v>0</v>
      </c>
      <c r="W56" s="20">
        <f t="shared" si="13"/>
        <v>0</v>
      </c>
      <c r="X56" s="20">
        <f t="shared" si="13"/>
        <v>0</v>
      </c>
      <c r="Y56" s="20">
        <f t="shared" si="13"/>
        <v>0</v>
      </c>
      <c r="Z56" s="20">
        <f t="shared" si="13"/>
        <v>0</v>
      </c>
      <c r="AA56" s="20">
        <f t="shared" si="13"/>
        <v>0</v>
      </c>
      <c r="AB56" s="20">
        <f t="shared" si="13"/>
        <v>0</v>
      </c>
      <c r="AC56" s="20">
        <f t="shared" si="13"/>
        <v>0</v>
      </c>
      <c r="AD56" s="20">
        <f t="shared" si="13"/>
        <v>0</v>
      </c>
      <c r="AE56" s="20">
        <f t="shared" si="13"/>
        <v>0</v>
      </c>
      <c r="AF56" s="20">
        <f t="shared" si="13"/>
        <v>0</v>
      </c>
      <c r="AG56" s="20">
        <f t="shared" si="13"/>
        <v>0</v>
      </c>
    </row>
    <row r="57" spans="1:33" s="178" customFormat="1" ht="15.75" x14ac:dyDescent="0.25">
      <c r="A57" s="176" t="s">
        <v>4506</v>
      </c>
      <c r="B57" s="177" t="s">
        <v>4330</v>
      </c>
      <c r="E57" s="179">
        <f>D18*E42*E52</f>
        <v>34347.097648372954</v>
      </c>
      <c r="F57" s="179">
        <f t="shared" ref="F57:AG57" si="14">E18*F42*F52</f>
        <v>32692.108456797418</v>
      </c>
      <c r="G57" s="179">
        <f t="shared" si="14"/>
        <v>31049.518121197769</v>
      </c>
      <c r="H57" s="179">
        <f t="shared" si="14"/>
        <v>29464.367921045487</v>
      </c>
      <c r="I57" s="179">
        <f t="shared" si="14"/>
        <v>28120.889637644228</v>
      </c>
      <c r="J57" s="179">
        <f t="shared" si="14"/>
        <v>26817.073792826086</v>
      </c>
      <c r="K57" s="179">
        <f t="shared" si="14"/>
        <v>25528.996400732332</v>
      </c>
      <c r="L57" s="179">
        <f t="shared" si="14"/>
        <v>24298.107438239655</v>
      </c>
      <c r="M57" s="179">
        <f t="shared" si="14"/>
        <v>23090.471687089976</v>
      </c>
      <c r="N57" s="179">
        <f t="shared" si="14"/>
        <v>23020.515473611744</v>
      </c>
      <c r="O57" s="179">
        <f t="shared" si="14"/>
        <v>22959.274273874955</v>
      </c>
      <c r="P57" s="179">
        <f t="shared" si="14"/>
        <v>22895.244765644311</v>
      </c>
      <c r="Q57" s="179">
        <f t="shared" si="14"/>
        <v>22829.546834029847</v>
      </c>
      <c r="R57" s="179">
        <f t="shared" si="14"/>
        <v>22765.402424033859</v>
      </c>
      <c r="S57" s="179">
        <f t="shared" si="14"/>
        <v>0</v>
      </c>
      <c r="T57" s="179">
        <f t="shared" si="14"/>
        <v>0</v>
      </c>
      <c r="U57" s="179">
        <f t="shared" si="14"/>
        <v>0</v>
      </c>
      <c r="V57" s="179">
        <f t="shared" si="14"/>
        <v>0</v>
      </c>
      <c r="W57" s="179">
        <f t="shared" si="14"/>
        <v>0</v>
      </c>
      <c r="X57" s="179">
        <f t="shared" si="14"/>
        <v>0</v>
      </c>
      <c r="Y57" s="179">
        <f t="shared" si="14"/>
        <v>0</v>
      </c>
      <c r="Z57" s="179">
        <f t="shared" si="14"/>
        <v>0</v>
      </c>
      <c r="AA57" s="179">
        <f t="shared" si="14"/>
        <v>0</v>
      </c>
      <c r="AB57" s="179">
        <f t="shared" si="14"/>
        <v>0</v>
      </c>
      <c r="AC57" s="179">
        <f t="shared" si="14"/>
        <v>0</v>
      </c>
      <c r="AD57" s="179">
        <f t="shared" si="14"/>
        <v>0</v>
      </c>
      <c r="AE57" s="179">
        <f t="shared" si="14"/>
        <v>0</v>
      </c>
      <c r="AF57" s="179">
        <f t="shared" si="14"/>
        <v>0</v>
      </c>
      <c r="AG57" s="179">
        <f t="shared" si="14"/>
        <v>0</v>
      </c>
    </row>
    <row r="58" spans="1:33" s="178" customFormat="1" ht="15.75" x14ac:dyDescent="0.25">
      <c r="A58" s="176" t="s">
        <v>4507</v>
      </c>
      <c r="B58" s="177" t="s">
        <v>4329</v>
      </c>
      <c r="E58" s="179">
        <f>D18*E42*E53</f>
        <v>34662.688851997569</v>
      </c>
      <c r="F58" s="179">
        <f t="shared" ref="F58:AG58" si="15">E18*F42*F53</f>
        <v>32707.972379882583</v>
      </c>
      <c r="G58" s="179">
        <f t="shared" si="15"/>
        <v>30805.555620833773</v>
      </c>
      <c r="H58" s="179">
        <f t="shared" si="15"/>
        <v>29014.328232438529</v>
      </c>
      <c r="I58" s="179">
        <f t="shared" si="15"/>
        <v>27476.61787961323</v>
      </c>
      <c r="J58" s="179">
        <f t="shared" si="15"/>
        <v>25963.569678700915</v>
      </c>
      <c r="K58" s="179">
        <f t="shared" si="15"/>
        <v>24455.503587745658</v>
      </c>
      <c r="L58" s="179">
        <f t="shared" si="15"/>
        <v>23000.275486072453</v>
      </c>
      <c r="M58" s="179">
        <f t="shared" si="15"/>
        <v>21586.163588463303</v>
      </c>
      <c r="N58" s="179">
        <f t="shared" si="15"/>
        <v>21235.010221658278</v>
      </c>
      <c r="O58" s="179">
        <f t="shared" si="15"/>
        <v>20882.546033041483</v>
      </c>
      <c r="P58" s="179">
        <f t="shared" si="15"/>
        <v>20540.183061193879</v>
      </c>
      <c r="Q58" s="179">
        <f t="shared" si="15"/>
        <v>20206.713057296925</v>
      </c>
      <c r="R58" s="179">
        <f t="shared" si="15"/>
        <v>19878.828517791069</v>
      </c>
      <c r="S58" s="179">
        <f t="shared" si="15"/>
        <v>0</v>
      </c>
      <c r="T58" s="179">
        <f t="shared" si="15"/>
        <v>0</v>
      </c>
      <c r="U58" s="179">
        <f t="shared" si="15"/>
        <v>0</v>
      </c>
      <c r="V58" s="179">
        <f t="shared" si="15"/>
        <v>0</v>
      </c>
      <c r="W58" s="179">
        <f t="shared" si="15"/>
        <v>0</v>
      </c>
      <c r="X58" s="179">
        <f t="shared" si="15"/>
        <v>0</v>
      </c>
      <c r="Y58" s="179">
        <f t="shared" si="15"/>
        <v>0</v>
      </c>
      <c r="Z58" s="179">
        <f t="shared" si="15"/>
        <v>0</v>
      </c>
      <c r="AA58" s="179">
        <f t="shared" si="15"/>
        <v>0</v>
      </c>
      <c r="AB58" s="179">
        <f t="shared" si="15"/>
        <v>0</v>
      </c>
      <c r="AC58" s="179">
        <f t="shared" si="15"/>
        <v>0</v>
      </c>
      <c r="AD58" s="179">
        <f t="shared" si="15"/>
        <v>0</v>
      </c>
      <c r="AE58" s="179">
        <f t="shared" si="15"/>
        <v>0</v>
      </c>
      <c r="AF58" s="179">
        <f t="shared" si="15"/>
        <v>0</v>
      </c>
      <c r="AG58" s="179">
        <f t="shared" si="15"/>
        <v>0</v>
      </c>
    </row>
    <row r="59" spans="1:33" ht="15.75" x14ac:dyDescent="0.25">
      <c r="A59" s="126" t="s">
        <v>4340</v>
      </c>
      <c r="B59" s="124" t="str">
        <f t="shared" ref="B59:B66" si="16">B43</f>
        <v>Freight HDV</v>
      </c>
      <c r="C59" s="14"/>
      <c r="D59" s="14"/>
      <c r="E59" s="4">
        <f t="shared" ref="E59:R59" si="17">E43*D19</f>
        <v>31618.974112758515</v>
      </c>
      <c r="F59" s="4">
        <f t="shared" si="17"/>
        <v>30963.56143665337</v>
      </c>
      <c r="G59" s="4">
        <f t="shared" si="17"/>
        <v>30243.454155445266</v>
      </c>
      <c r="H59" s="4">
        <f t="shared" si="17"/>
        <v>29511.123194038311</v>
      </c>
      <c r="I59" s="4">
        <f t="shared" si="17"/>
        <v>28654.587550379048</v>
      </c>
      <c r="J59" s="4">
        <f t="shared" si="17"/>
        <v>27772.818651990467</v>
      </c>
      <c r="K59" s="4">
        <f t="shared" si="17"/>
        <v>26843.475002623069</v>
      </c>
      <c r="L59" s="4">
        <f t="shared" si="17"/>
        <v>25915.951757946343</v>
      </c>
      <c r="M59" s="4">
        <f t="shared" si="17"/>
        <v>24967.361066851699</v>
      </c>
      <c r="N59" s="4">
        <f t="shared" si="17"/>
        <v>25214.756307730433</v>
      </c>
      <c r="O59" s="4">
        <f t="shared" si="17"/>
        <v>25450.458884994267</v>
      </c>
      <c r="P59" s="4">
        <f t="shared" si="17"/>
        <v>25674.834568477498</v>
      </c>
      <c r="Q59" s="4">
        <f t="shared" si="17"/>
        <v>25888.245589635782</v>
      </c>
      <c r="R59" s="4">
        <f t="shared" si="17"/>
        <v>26091.050499551318</v>
      </c>
      <c r="S59" s="20">
        <f t="shared" ref="S59:AG59" si="18">S43*S31</f>
        <v>0</v>
      </c>
      <c r="T59" s="20">
        <f t="shared" si="18"/>
        <v>0</v>
      </c>
      <c r="U59" s="20">
        <f t="shared" si="18"/>
        <v>0</v>
      </c>
      <c r="V59" s="20">
        <f t="shared" si="18"/>
        <v>0</v>
      </c>
      <c r="W59" s="20">
        <f t="shared" si="18"/>
        <v>0</v>
      </c>
      <c r="X59" s="20">
        <f t="shared" si="18"/>
        <v>0</v>
      </c>
      <c r="Y59" s="20">
        <f t="shared" si="18"/>
        <v>0</v>
      </c>
      <c r="Z59" s="20">
        <f t="shared" si="18"/>
        <v>0</v>
      </c>
      <c r="AA59" s="20">
        <f t="shared" si="18"/>
        <v>0</v>
      </c>
      <c r="AB59" s="20">
        <f t="shared" si="18"/>
        <v>0</v>
      </c>
      <c r="AC59" s="20">
        <f t="shared" si="18"/>
        <v>0</v>
      </c>
      <c r="AD59" s="20">
        <f t="shared" si="18"/>
        <v>0</v>
      </c>
      <c r="AE59" s="20">
        <f t="shared" si="18"/>
        <v>0</v>
      </c>
      <c r="AF59" s="20">
        <f t="shared" si="18"/>
        <v>0</v>
      </c>
      <c r="AG59" s="20">
        <f t="shared" si="18"/>
        <v>0</v>
      </c>
    </row>
    <row r="60" spans="1:33" ht="15.75" x14ac:dyDescent="0.25">
      <c r="A60" s="126" t="s">
        <v>4339</v>
      </c>
      <c r="B60" s="124" t="str">
        <f t="shared" si="16"/>
        <v>Freight HDV</v>
      </c>
      <c r="C60" s="14"/>
      <c r="D60" s="14"/>
      <c r="E60" s="4">
        <f t="shared" ref="E60:R60" si="19">E44*D20</f>
        <v>44373.788375159602</v>
      </c>
      <c r="F60" s="4">
        <f t="shared" si="19"/>
        <v>41883.296521274526</v>
      </c>
      <c r="G60" s="4">
        <f t="shared" si="19"/>
        <v>39475.768995584185</v>
      </c>
      <c r="H60" s="4">
        <f t="shared" si="19"/>
        <v>37214.938274198459</v>
      </c>
      <c r="I60" s="4">
        <f t="shared" si="19"/>
        <v>34985.488602746482</v>
      </c>
      <c r="J60" s="4">
        <f t="shared" si="19"/>
        <v>32846.792652317054</v>
      </c>
      <c r="K60" s="4">
        <f t="shared" si="19"/>
        <v>30767.523254067597</v>
      </c>
      <c r="L60" s="4">
        <f t="shared" si="19"/>
        <v>28800.751756510461</v>
      </c>
      <c r="M60" s="4">
        <f t="shared" si="19"/>
        <v>26913.608646495722</v>
      </c>
      <c r="N60" s="4">
        <f t="shared" si="19"/>
        <v>26534.54906490392</v>
      </c>
      <c r="O60" s="4">
        <f t="shared" si="19"/>
        <v>26164.706011804352</v>
      </c>
      <c r="P60" s="4">
        <f t="shared" si="19"/>
        <v>25803.918110252031</v>
      </c>
      <c r="Q60" s="4">
        <f t="shared" si="19"/>
        <v>25452.026630219079</v>
      </c>
      <c r="R60" s="4">
        <f t="shared" si="19"/>
        <v>25108.875524601121</v>
      </c>
      <c r="S60" s="20">
        <f t="shared" ref="S60:AG60" si="20">S44*S32</f>
        <v>0</v>
      </c>
      <c r="T60" s="20">
        <f t="shared" si="20"/>
        <v>0</v>
      </c>
      <c r="U60" s="20">
        <f t="shared" si="20"/>
        <v>0</v>
      </c>
      <c r="V60" s="20">
        <f t="shared" si="20"/>
        <v>0</v>
      </c>
      <c r="W60" s="20">
        <f t="shared" si="20"/>
        <v>0</v>
      </c>
      <c r="X60" s="20">
        <f t="shared" si="20"/>
        <v>0</v>
      </c>
      <c r="Y60" s="20">
        <f t="shared" si="20"/>
        <v>0</v>
      </c>
      <c r="Z60" s="20">
        <f t="shared" si="20"/>
        <v>0</v>
      </c>
      <c r="AA60" s="20">
        <f t="shared" si="20"/>
        <v>0</v>
      </c>
      <c r="AB60" s="20">
        <f t="shared" si="20"/>
        <v>0</v>
      </c>
      <c r="AC60" s="20">
        <f t="shared" si="20"/>
        <v>0</v>
      </c>
      <c r="AD60" s="20">
        <f t="shared" si="20"/>
        <v>0</v>
      </c>
      <c r="AE60" s="20">
        <f t="shared" si="20"/>
        <v>0</v>
      </c>
      <c r="AF60" s="20">
        <f t="shared" si="20"/>
        <v>0</v>
      </c>
      <c r="AG60" s="20">
        <f t="shared" si="20"/>
        <v>0</v>
      </c>
    </row>
    <row r="61" spans="1:33" ht="15.75" x14ac:dyDescent="0.25">
      <c r="A61" s="126" t="s">
        <v>4338</v>
      </c>
      <c r="B61" s="124" t="str">
        <f t="shared" si="16"/>
        <v>Freight HDV</v>
      </c>
      <c r="C61" s="14"/>
      <c r="D61" s="14"/>
      <c r="E61" s="4">
        <f t="shared" ref="E61:R61" si="21">E45*D21</f>
        <v>276465.05350121245</v>
      </c>
      <c r="F61" s="4">
        <f t="shared" si="21"/>
        <v>256314.39717847094</v>
      </c>
      <c r="G61" s="4">
        <f t="shared" si="21"/>
        <v>236854.27146031766</v>
      </c>
      <c r="H61" s="4">
        <f t="shared" si="21"/>
        <v>218509.50402753899</v>
      </c>
      <c r="I61" s="4">
        <f t="shared" si="21"/>
        <v>201304.95872424456</v>
      </c>
      <c r="J61" s="4">
        <f t="shared" si="21"/>
        <v>184936.43659890632</v>
      </c>
      <c r="K61" s="4">
        <f t="shared" si="21"/>
        <v>169224.08357494924</v>
      </c>
      <c r="L61" s="4">
        <f t="shared" si="21"/>
        <v>154471.70125792673</v>
      </c>
      <c r="M61" s="4">
        <f t="shared" si="21"/>
        <v>140485.9803341433</v>
      </c>
      <c r="N61" s="4">
        <f t="shared" si="21"/>
        <v>137440.62368147649</v>
      </c>
      <c r="O61" s="4">
        <f t="shared" si="21"/>
        <v>134469.7017680016</v>
      </c>
      <c r="P61" s="4">
        <f t="shared" si="21"/>
        <v>131572.34874234509</v>
      </c>
      <c r="Q61" s="4">
        <f t="shared" si="21"/>
        <v>128747.70736816704</v>
      </c>
      <c r="R61" s="4">
        <f t="shared" si="21"/>
        <v>125994.92939734201</v>
      </c>
      <c r="S61" s="20">
        <f t="shared" ref="S61:AG61" si="22">S45*S33</f>
        <v>0</v>
      </c>
      <c r="T61" s="20">
        <f t="shared" si="22"/>
        <v>0</v>
      </c>
      <c r="U61" s="20">
        <f t="shared" si="22"/>
        <v>0</v>
      </c>
      <c r="V61" s="20">
        <f t="shared" si="22"/>
        <v>0</v>
      </c>
      <c r="W61" s="20">
        <f t="shared" si="22"/>
        <v>0</v>
      </c>
      <c r="X61" s="20">
        <f t="shared" si="22"/>
        <v>0</v>
      </c>
      <c r="Y61" s="20">
        <f t="shared" si="22"/>
        <v>0</v>
      </c>
      <c r="Z61" s="20">
        <f t="shared" si="22"/>
        <v>0</v>
      </c>
      <c r="AA61" s="20">
        <f t="shared" si="22"/>
        <v>0</v>
      </c>
      <c r="AB61" s="20">
        <f t="shared" si="22"/>
        <v>0</v>
      </c>
      <c r="AC61" s="20">
        <f t="shared" si="22"/>
        <v>0</v>
      </c>
      <c r="AD61" s="20">
        <f t="shared" si="22"/>
        <v>0</v>
      </c>
      <c r="AE61" s="20">
        <f t="shared" si="22"/>
        <v>0</v>
      </c>
      <c r="AF61" s="20">
        <f t="shared" si="22"/>
        <v>0</v>
      </c>
      <c r="AG61" s="20">
        <f t="shared" si="22"/>
        <v>0</v>
      </c>
    </row>
    <row r="62" spans="1:33" ht="15.75" x14ac:dyDescent="0.25">
      <c r="A62" s="126" t="s">
        <v>4337</v>
      </c>
      <c r="B62" s="124" t="str">
        <f t="shared" si="16"/>
        <v>Freight HDV</v>
      </c>
      <c r="C62" s="14"/>
      <c r="D62" s="14"/>
      <c r="E62" s="4">
        <f t="shared" ref="E62:R62" si="23">E46*D22</f>
        <v>1450.6206773767635</v>
      </c>
      <c r="F62" s="4">
        <f t="shared" si="23"/>
        <v>1447.9647095231696</v>
      </c>
      <c r="G62" s="4">
        <f t="shared" si="23"/>
        <v>1443.9392638231307</v>
      </c>
      <c r="H62" s="4">
        <f t="shared" si="23"/>
        <v>1440.8120536915935</v>
      </c>
      <c r="I62" s="4">
        <f t="shared" si="23"/>
        <v>1435.8448907830568</v>
      </c>
      <c r="J62" s="4">
        <f t="shared" si="23"/>
        <v>1429.1134325754665</v>
      </c>
      <c r="K62" s="4">
        <f t="shared" si="23"/>
        <v>1419.4065775916688</v>
      </c>
      <c r="L62" s="4">
        <f t="shared" si="23"/>
        <v>1409.1293277299176</v>
      </c>
      <c r="M62" s="4">
        <f t="shared" si="23"/>
        <v>1397.0802900339206</v>
      </c>
      <c r="N62" s="4">
        <f t="shared" si="23"/>
        <v>1434.1219700963102</v>
      </c>
      <c r="O62" s="4">
        <f t="shared" si="23"/>
        <v>1471.0357225628923</v>
      </c>
      <c r="P62" s="4">
        <f t="shared" si="23"/>
        <v>1507.8082789929833</v>
      </c>
      <c r="Q62" s="4">
        <f t="shared" si="23"/>
        <v>1544.427198155779</v>
      </c>
      <c r="R62" s="4">
        <f t="shared" si="23"/>
        <v>1580.8808590565461</v>
      </c>
      <c r="S62" s="20">
        <f t="shared" ref="S62:AG62" si="24">S46*S34</f>
        <v>0</v>
      </c>
      <c r="T62" s="20">
        <f t="shared" si="24"/>
        <v>0</v>
      </c>
      <c r="U62" s="20">
        <f t="shared" si="24"/>
        <v>0</v>
      </c>
      <c r="V62" s="20">
        <f t="shared" si="24"/>
        <v>0</v>
      </c>
      <c r="W62" s="20">
        <f t="shared" si="24"/>
        <v>0</v>
      </c>
      <c r="X62" s="20">
        <f t="shared" si="24"/>
        <v>0</v>
      </c>
      <c r="Y62" s="20">
        <f t="shared" si="24"/>
        <v>0</v>
      </c>
      <c r="Z62" s="20">
        <f t="shared" si="24"/>
        <v>0</v>
      </c>
      <c r="AA62" s="20">
        <f t="shared" si="24"/>
        <v>0</v>
      </c>
      <c r="AB62" s="20">
        <f t="shared" si="24"/>
        <v>0</v>
      </c>
      <c r="AC62" s="20">
        <f t="shared" si="24"/>
        <v>0</v>
      </c>
      <c r="AD62" s="20">
        <f t="shared" si="24"/>
        <v>0</v>
      </c>
      <c r="AE62" s="20">
        <f t="shared" si="24"/>
        <v>0</v>
      </c>
      <c r="AF62" s="20">
        <f t="shared" si="24"/>
        <v>0</v>
      </c>
      <c r="AG62" s="20">
        <f t="shared" si="24"/>
        <v>0</v>
      </c>
    </row>
    <row r="63" spans="1:33" ht="15.75" x14ac:dyDescent="0.25">
      <c r="A63" s="126" t="s">
        <v>4336</v>
      </c>
      <c r="B63" s="124" t="str">
        <f t="shared" si="16"/>
        <v>Passenger HDV</v>
      </c>
      <c r="C63" s="14"/>
      <c r="D63" s="14"/>
      <c r="E63" s="4">
        <f t="shared" ref="E63:R63" si="25">E47*D23</f>
        <v>12711.26452703655</v>
      </c>
      <c r="F63" s="4">
        <f t="shared" si="25"/>
        <v>12177.247299704724</v>
      </c>
      <c r="G63" s="4">
        <f t="shared" si="25"/>
        <v>11652.488110683644</v>
      </c>
      <c r="H63" s="4">
        <f t="shared" si="25"/>
        <v>11155.79883619917</v>
      </c>
      <c r="I63" s="4">
        <f t="shared" si="25"/>
        <v>10704.944454380066</v>
      </c>
      <c r="J63" s="4">
        <f t="shared" si="25"/>
        <v>10269.429445148866</v>
      </c>
      <c r="K63" s="4">
        <f t="shared" si="25"/>
        <v>9840.6570129241281</v>
      </c>
      <c r="L63" s="4">
        <f t="shared" si="25"/>
        <v>9435.2543248911988</v>
      </c>
      <c r="M63" s="4">
        <f t="shared" si="25"/>
        <v>9044.3562674683508</v>
      </c>
      <c r="N63" s="4">
        <f t="shared" si="25"/>
        <v>8999.4935902626112</v>
      </c>
      <c r="O63" s="4">
        <f t="shared" si="25"/>
        <v>8954.9066312890627</v>
      </c>
      <c r="P63" s="4">
        <f t="shared" si="25"/>
        <v>8910.5914168384261</v>
      </c>
      <c r="Q63" s="4">
        <f t="shared" si="25"/>
        <v>8866.5437448433349</v>
      </c>
      <c r="R63" s="4">
        <f t="shared" si="25"/>
        <v>8822.7591786935809</v>
      </c>
      <c r="S63" s="20">
        <f t="shared" ref="S63:AG63" si="26">S47*S35</f>
        <v>0</v>
      </c>
      <c r="T63" s="20">
        <f t="shared" si="26"/>
        <v>0</v>
      </c>
      <c r="U63" s="20">
        <f t="shared" si="26"/>
        <v>0</v>
      </c>
      <c r="V63" s="20">
        <f t="shared" si="26"/>
        <v>0</v>
      </c>
      <c r="W63" s="20">
        <f t="shared" si="26"/>
        <v>0</v>
      </c>
      <c r="X63" s="20">
        <f t="shared" si="26"/>
        <v>0</v>
      </c>
      <c r="Y63" s="20">
        <f t="shared" si="26"/>
        <v>0</v>
      </c>
      <c r="Z63" s="20">
        <f t="shared" si="26"/>
        <v>0</v>
      </c>
      <c r="AA63" s="20">
        <f t="shared" si="26"/>
        <v>0</v>
      </c>
      <c r="AB63" s="20">
        <f t="shared" si="26"/>
        <v>0</v>
      </c>
      <c r="AC63" s="20">
        <f t="shared" si="26"/>
        <v>0</v>
      </c>
      <c r="AD63" s="20">
        <f t="shared" si="26"/>
        <v>0</v>
      </c>
      <c r="AE63" s="20">
        <f t="shared" si="26"/>
        <v>0</v>
      </c>
      <c r="AF63" s="20">
        <f t="shared" si="26"/>
        <v>0</v>
      </c>
      <c r="AG63" s="20">
        <f t="shared" si="26"/>
        <v>0</v>
      </c>
    </row>
    <row r="64" spans="1:33" ht="15.75" x14ac:dyDescent="0.25">
      <c r="A64" s="126" t="s">
        <v>4335</v>
      </c>
      <c r="B64" s="124" t="str">
        <f t="shared" si="16"/>
        <v>Passenger HDV</v>
      </c>
      <c r="C64" s="14"/>
      <c r="D64" s="14"/>
      <c r="E64" s="4">
        <f t="shared" ref="E64:R64" si="27">E48*D24</f>
        <v>57868.226415418088</v>
      </c>
      <c r="F64" s="4">
        <f t="shared" si="27"/>
        <v>55281.551479070935</v>
      </c>
      <c r="G64" s="4">
        <f t="shared" si="27"/>
        <v>52772.355118252381</v>
      </c>
      <c r="H64" s="4">
        <f t="shared" si="27"/>
        <v>50423.622406321832</v>
      </c>
      <c r="I64" s="4">
        <f t="shared" si="27"/>
        <v>48249.869811743905</v>
      </c>
      <c r="J64" s="4">
        <f t="shared" si="27"/>
        <v>46178.479231100231</v>
      </c>
      <c r="K64" s="4">
        <f t="shared" si="27"/>
        <v>44168.464099121047</v>
      </c>
      <c r="L64" s="4">
        <f t="shared" si="27"/>
        <v>42292.157099013144</v>
      </c>
      <c r="M64" s="4">
        <f t="shared" si="27"/>
        <v>40507.482504571541</v>
      </c>
      <c r="N64" s="4">
        <f t="shared" si="27"/>
        <v>40142.037903303521</v>
      </c>
      <c r="O64" s="4">
        <f t="shared" si="27"/>
        <v>39795.111365749093</v>
      </c>
      <c r="P64" s="4">
        <f t="shared" si="27"/>
        <v>39466.775895377359</v>
      </c>
      <c r="Q64" s="4">
        <f t="shared" si="27"/>
        <v>39157.112517262016</v>
      </c>
      <c r="R64" s="4">
        <f t="shared" si="27"/>
        <v>38866.210534170619</v>
      </c>
      <c r="S64" s="20">
        <f t="shared" ref="S64:AG64" si="28">S48*S36</f>
        <v>0</v>
      </c>
      <c r="T64" s="20">
        <f t="shared" si="28"/>
        <v>0</v>
      </c>
      <c r="U64" s="20">
        <f t="shared" si="28"/>
        <v>0</v>
      </c>
      <c r="V64" s="20">
        <f t="shared" si="28"/>
        <v>0</v>
      </c>
      <c r="W64" s="20">
        <f t="shared" si="28"/>
        <v>0</v>
      </c>
      <c r="X64" s="20">
        <f t="shared" si="28"/>
        <v>0</v>
      </c>
      <c r="Y64" s="20">
        <f t="shared" si="28"/>
        <v>0</v>
      </c>
      <c r="Z64" s="20">
        <f t="shared" si="28"/>
        <v>0</v>
      </c>
      <c r="AA64" s="20">
        <f t="shared" si="28"/>
        <v>0</v>
      </c>
      <c r="AB64" s="20">
        <f t="shared" si="28"/>
        <v>0</v>
      </c>
      <c r="AC64" s="20">
        <f t="shared" si="28"/>
        <v>0</v>
      </c>
      <c r="AD64" s="20">
        <f t="shared" si="28"/>
        <v>0</v>
      </c>
      <c r="AE64" s="20">
        <f t="shared" si="28"/>
        <v>0</v>
      </c>
      <c r="AF64" s="20">
        <f t="shared" si="28"/>
        <v>0</v>
      </c>
      <c r="AG64" s="20">
        <f t="shared" si="28"/>
        <v>0</v>
      </c>
    </row>
    <row r="65" spans="1:33" ht="15.75" x14ac:dyDescent="0.25">
      <c r="A65" s="126" t="s">
        <v>4334</v>
      </c>
      <c r="B65" s="124" t="str">
        <f t="shared" si="16"/>
        <v>Passenger HDV</v>
      </c>
      <c r="C65" s="14"/>
      <c r="D65" s="14"/>
      <c r="E65" s="4">
        <f t="shared" ref="E65:R65" si="29">E49*D25</f>
        <v>46820.191268182673</v>
      </c>
      <c r="F65" s="4">
        <f t="shared" si="29"/>
        <v>45219.272894988535</v>
      </c>
      <c r="G65" s="4">
        <f t="shared" si="29"/>
        <v>43618.695125393526</v>
      </c>
      <c r="H65" s="4">
        <f t="shared" si="29"/>
        <v>42089.631200387732</v>
      </c>
      <c r="I65" s="4">
        <f t="shared" si="29"/>
        <v>40556.286880384367</v>
      </c>
      <c r="J65" s="4">
        <f t="shared" si="29"/>
        <v>39061.297625959225</v>
      </c>
      <c r="K65" s="4">
        <f t="shared" si="29"/>
        <v>37572.748070191017</v>
      </c>
      <c r="L65" s="4">
        <f t="shared" si="29"/>
        <v>36154.453876449887</v>
      </c>
      <c r="M65" s="4">
        <f t="shared" si="29"/>
        <v>34773.590884860925</v>
      </c>
      <c r="N65" s="4">
        <f t="shared" si="29"/>
        <v>34666.766059370573</v>
      </c>
      <c r="O65" s="4">
        <f t="shared" si="29"/>
        <v>34559.6198349158</v>
      </c>
      <c r="P65" s="4">
        <f t="shared" si="29"/>
        <v>34452.143127074371</v>
      </c>
      <c r="Q65" s="4">
        <f t="shared" si="29"/>
        <v>34344.325987949218</v>
      </c>
      <c r="R65" s="4">
        <f t="shared" si="29"/>
        <v>34236.157581877378</v>
      </c>
      <c r="S65" s="20">
        <f t="shared" ref="S65:AG65" si="30">S49*S37</f>
        <v>0</v>
      </c>
      <c r="T65" s="20">
        <f t="shared" si="30"/>
        <v>0</v>
      </c>
      <c r="U65" s="20">
        <f t="shared" si="30"/>
        <v>0</v>
      </c>
      <c r="V65" s="20">
        <f t="shared" si="30"/>
        <v>0</v>
      </c>
      <c r="W65" s="20">
        <f t="shared" si="30"/>
        <v>0</v>
      </c>
      <c r="X65" s="20">
        <f t="shared" si="30"/>
        <v>0</v>
      </c>
      <c r="Y65" s="20">
        <f t="shared" si="30"/>
        <v>0</v>
      </c>
      <c r="Z65" s="20">
        <f t="shared" si="30"/>
        <v>0</v>
      </c>
      <c r="AA65" s="20">
        <f t="shared" si="30"/>
        <v>0</v>
      </c>
      <c r="AB65" s="20">
        <f t="shared" si="30"/>
        <v>0</v>
      </c>
      <c r="AC65" s="20">
        <f t="shared" si="30"/>
        <v>0</v>
      </c>
      <c r="AD65" s="20">
        <f t="shared" si="30"/>
        <v>0</v>
      </c>
      <c r="AE65" s="20">
        <f t="shared" si="30"/>
        <v>0</v>
      </c>
      <c r="AF65" s="20">
        <f t="shared" si="30"/>
        <v>0</v>
      </c>
      <c r="AG65" s="20">
        <f t="shared" si="30"/>
        <v>0</v>
      </c>
    </row>
    <row r="66" spans="1:33" ht="15.75" x14ac:dyDescent="0.25">
      <c r="A66" s="126" t="s">
        <v>4333</v>
      </c>
      <c r="B66" s="124" t="str">
        <f t="shared" si="16"/>
        <v>Passenger HDV</v>
      </c>
      <c r="C66" s="14"/>
      <c r="D66" s="14"/>
      <c r="E66" s="4">
        <f t="shared" ref="E66:R66" si="31">E50*D26</f>
        <v>350323.85949361499</v>
      </c>
      <c r="F66" s="4">
        <f t="shared" si="31"/>
        <v>342015.69839454768</v>
      </c>
      <c r="G66" s="4">
        <f t="shared" si="31"/>
        <v>333524.46316960495</v>
      </c>
      <c r="H66" s="4">
        <f t="shared" si="31"/>
        <v>325385.87543204537</v>
      </c>
      <c r="I66" s="4">
        <f t="shared" si="31"/>
        <v>317191.77630543424</v>
      </c>
      <c r="J66" s="4">
        <f t="shared" si="31"/>
        <v>309094.18167550891</v>
      </c>
      <c r="K66" s="4">
        <f t="shared" si="31"/>
        <v>300845.92197990313</v>
      </c>
      <c r="L66" s="4">
        <f t="shared" si="31"/>
        <v>292950.43375627237</v>
      </c>
      <c r="M66" s="4">
        <f t="shared" si="31"/>
        <v>285156.38906798913</v>
      </c>
      <c r="N66" s="4">
        <f t="shared" si="31"/>
        <v>284971.2305232939</v>
      </c>
      <c r="O66" s="4">
        <f t="shared" si="31"/>
        <v>284774.04770641646</v>
      </c>
      <c r="P66" s="4">
        <f t="shared" si="31"/>
        <v>284564.65214137099</v>
      </c>
      <c r="Q66" s="4">
        <f t="shared" si="31"/>
        <v>284342.84943548677</v>
      </c>
      <c r="R66" s="4">
        <f t="shared" si="31"/>
        <v>284108.43907799292</v>
      </c>
      <c r="S66" s="20">
        <f t="shared" ref="S66:AG66" si="32">S50*S38</f>
        <v>0</v>
      </c>
      <c r="T66" s="20">
        <f t="shared" si="32"/>
        <v>0</v>
      </c>
      <c r="U66" s="20">
        <f t="shared" si="32"/>
        <v>0</v>
      </c>
      <c r="V66" s="20">
        <f t="shared" si="32"/>
        <v>0</v>
      </c>
      <c r="W66" s="20">
        <f t="shared" si="32"/>
        <v>0</v>
      </c>
      <c r="X66" s="20">
        <f t="shared" si="32"/>
        <v>0</v>
      </c>
      <c r="Y66" s="20">
        <f t="shared" si="32"/>
        <v>0</v>
      </c>
      <c r="Z66" s="20">
        <f t="shared" si="32"/>
        <v>0</v>
      </c>
      <c r="AA66" s="20">
        <f t="shared" si="32"/>
        <v>0</v>
      </c>
      <c r="AB66" s="20">
        <f t="shared" si="32"/>
        <v>0</v>
      </c>
      <c r="AC66" s="20">
        <f t="shared" si="32"/>
        <v>0</v>
      </c>
      <c r="AD66" s="20">
        <f t="shared" si="32"/>
        <v>0</v>
      </c>
      <c r="AE66" s="20">
        <f t="shared" si="32"/>
        <v>0</v>
      </c>
      <c r="AF66" s="20">
        <f t="shared" si="32"/>
        <v>0</v>
      </c>
      <c r="AG66" s="20">
        <f t="shared" si="32"/>
        <v>0</v>
      </c>
    </row>
    <row r="67" spans="1:33" x14ac:dyDescent="0.25">
      <c r="A67" s="128"/>
    </row>
    <row r="68" spans="1:33" ht="15.75" x14ac:dyDescent="0.25">
      <c r="A68" s="128" t="s">
        <v>4419</v>
      </c>
      <c r="C68" s="127">
        <v>2020</v>
      </c>
      <c r="D68" s="127">
        <v>2021</v>
      </c>
      <c r="E68" s="127">
        <v>2022</v>
      </c>
      <c r="F68" s="127">
        <v>2023</v>
      </c>
      <c r="G68" s="127">
        <v>2024</v>
      </c>
      <c r="H68" s="127">
        <v>2025</v>
      </c>
      <c r="I68" s="127">
        <v>2026</v>
      </c>
      <c r="J68" s="127">
        <v>2027</v>
      </c>
      <c r="K68" s="127">
        <v>2028</v>
      </c>
      <c r="L68" s="127">
        <v>2029</v>
      </c>
      <c r="M68" s="127">
        <v>2030</v>
      </c>
      <c r="N68" s="127">
        <v>2031</v>
      </c>
      <c r="O68" s="127">
        <v>2032</v>
      </c>
      <c r="P68" s="127">
        <v>2033</v>
      </c>
      <c r="Q68" s="127">
        <v>2034</v>
      </c>
      <c r="R68" s="127">
        <v>2035</v>
      </c>
      <c r="S68" s="127">
        <v>2036</v>
      </c>
      <c r="T68" s="127">
        <v>2037</v>
      </c>
      <c r="U68" s="127">
        <v>2038</v>
      </c>
      <c r="V68" s="127">
        <v>2039</v>
      </c>
      <c r="W68" s="127">
        <v>2040</v>
      </c>
      <c r="X68" s="127">
        <v>2041</v>
      </c>
      <c r="Y68" s="127">
        <v>2042</v>
      </c>
      <c r="Z68" s="127">
        <v>2043</v>
      </c>
      <c r="AA68" s="127">
        <v>2044</v>
      </c>
      <c r="AB68" s="127">
        <v>2045</v>
      </c>
      <c r="AC68" s="127">
        <v>2046</v>
      </c>
      <c r="AD68" s="127">
        <v>2047</v>
      </c>
      <c r="AE68" s="127">
        <v>2048</v>
      </c>
      <c r="AF68" s="127">
        <v>2049</v>
      </c>
      <c r="AG68" s="127">
        <v>2050</v>
      </c>
    </row>
    <row r="69" spans="1:33" x14ac:dyDescent="0.25">
      <c r="A69" s="126" t="s">
        <v>4330</v>
      </c>
      <c r="C69" s="148" cm="1">
        <f t="array" ref="C69">TREND($E69:$H69,$E$68:$H$68,C$68)</f>
        <v>96443.02820225805</v>
      </c>
      <c r="D69" s="148" cm="1">
        <f t="array" ref="D69">TREND($E69:$H69,$E$68:$H$68,D$68)</f>
        <v>92383.055420749821</v>
      </c>
      <c r="E69" s="149">
        <f t="shared" ref="E69:R71" si="33">SUMIFS(E$56:E$66,$B$56:$B$66,$A69)</f>
        <v>88366.03075545418</v>
      </c>
      <c r="F69" s="149">
        <f t="shared" si="33"/>
        <v>84232.818134490808</v>
      </c>
      <c r="G69" s="149">
        <f t="shared" si="33"/>
        <v>80134.876174063218</v>
      </c>
      <c r="H69" s="149">
        <f t="shared" si="33"/>
        <v>76198.768803901854</v>
      </c>
      <c r="I69" s="149">
        <f t="shared" si="33"/>
        <v>72258.526269627764</v>
      </c>
      <c r="J69" s="149">
        <f t="shared" si="33"/>
        <v>68453.004450273686</v>
      </c>
      <c r="K69" s="149">
        <f t="shared" si="33"/>
        <v>64722.458600438229</v>
      </c>
      <c r="L69" s="149">
        <f t="shared" si="33"/>
        <v>61174.611781134779</v>
      </c>
      <c r="M69" s="149">
        <f t="shared" si="33"/>
        <v>57738.038271289945</v>
      </c>
      <c r="N69" s="149">
        <f t="shared" si="33"/>
        <v>57513.433403656352</v>
      </c>
      <c r="O69" s="149">
        <f t="shared" si="33"/>
        <v>57298.485641854961</v>
      </c>
      <c r="P69" s="149">
        <f t="shared" si="33"/>
        <v>57081.758565433476</v>
      </c>
      <c r="Q69" s="149">
        <f t="shared" si="33"/>
        <v>56864.43682259987</v>
      </c>
      <c r="R69" s="149">
        <f t="shared" si="33"/>
        <v>56649.805066789486</v>
      </c>
      <c r="S69" s="86">
        <f t="shared" ref="S69:AG71" si="34">MAX(0,TREND($N69:$R69,$N$68:$R$68,S$68))</f>
        <v>56433.192252170178</v>
      </c>
      <c r="T69" s="86">
        <f t="shared" si="34"/>
        <v>56217.061702871288</v>
      </c>
      <c r="U69" s="86">
        <f t="shared" si="34"/>
        <v>56000.931153572456</v>
      </c>
      <c r="V69" s="86">
        <f t="shared" si="34"/>
        <v>55784.800604273565</v>
      </c>
      <c r="W69" s="86">
        <f t="shared" si="34"/>
        <v>55568.670054974675</v>
      </c>
      <c r="X69" s="86">
        <f t="shared" si="34"/>
        <v>55352.539505675784</v>
      </c>
      <c r="Y69" s="86">
        <f t="shared" si="34"/>
        <v>55136.408956376894</v>
      </c>
      <c r="Z69" s="86">
        <f t="shared" si="34"/>
        <v>54920.278407078004</v>
      </c>
      <c r="AA69" s="86">
        <f t="shared" si="34"/>
        <v>54704.147857779113</v>
      </c>
      <c r="AB69" s="86">
        <f t="shared" si="34"/>
        <v>54488.017308480281</v>
      </c>
      <c r="AC69" s="86">
        <f t="shared" si="34"/>
        <v>54271.886759181391</v>
      </c>
      <c r="AD69" s="86">
        <f t="shared" si="34"/>
        <v>54055.7562098825</v>
      </c>
      <c r="AE69" s="86">
        <f t="shared" si="34"/>
        <v>53839.62566058361</v>
      </c>
      <c r="AF69" s="86">
        <f t="shared" si="34"/>
        <v>53623.495111284719</v>
      </c>
      <c r="AG69" s="86">
        <f t="shared" si="34"/>
        <v>53407.364561985829</v>
      </c>
    </row>
    <row r="70" spans="1:33" x14ac:dyDescent="0.25">
      <c r="A70" s="126" t="s">
        <v>4329</v>
      </c>
      <c r="C70" s="148" cm="1">
        <f t="array" ref="C70">TREND($E70:$H70,$E$68:$H$68,C$68)</f>
        <v>436697.91493441164</v>
      </c>
      <c r="D70" s="148" cm="1">
        <f t="array" ref="D70">TREND($E70:$H70,$E$68:$H$68,D$68)</f>
        <v>412384.36874045432</v>
      </c>
      <c r="E70" s="149">
        <f t="shared" si="33"/>
        <v>388571.12551850488</v>
      </c>
      <c r="F70" s="149">
        <f t="shared" si="33"/>
        <v>363317.19222580461</v>
      </c>
      <c r="G70" s="149">
        <f t="shared" si="33"/>
        <v>338822.98949600401</v>
      </c>
      <c r="H70" s="149">
        <f t="shared" si="33"/>
        <v>315690.70578190591</v>
      </c>
      <c r="I70" s="149">
        <f t="shared" si="33"/>
        <v>293857.49764776637</v>
      </c>
      <c r="J70" s="149">
        <f t="shared" si="33"/>
        <v>272948.73101449024</v>
      </c>
      <c r="K70" s="149">
        <f t="shared" si="33"/>
        <v>252709.99199697725</v>
      </c>
      <c r="L70" s="149">
        <f t="shared" si="33"/>
        <v>233597.8095861859</v>
      </c>
      <c r="M70" s="149">
        <f t="shared" si="33"/>
        <v>215350.19392598796</v>
      </c>
      <c r="N70" s="149">
        <f t="shared" si="33"/>
        <v>211859.06124586542</v>
      </c>
      <c r="O70" s="149">
        <f t="shared" si="33"/>
        <v>208438.4484204046</v>
      </c>
      <c r="P70" s="149">
        <f t="shared" si="33"/>
        <v>205099.09276126148</v>
      </c>
      <c r="Q70" s="149">
        <f t="shared" si="33"/>
        <v>201839.11984347459</v>
      </c>
      <c r="R70" s="149">
        <f t="shared" si="33"/>
        <v>198654.56479834206</v>
      </c>
      <c r="S70" s="86">
        <f t="shared" si="34"/>
        <v>195275.56097227614</v>
      </c>
      <c r="T70" s="86">
        <f t="shared" si="34"/>
        <v>191974.72882507928</v>
      </c>
      <c r="U70" s="86">
        <f t="shared" si="34"/>
        <v>188673.89667788148</v>
      </c>
      <c r="V70" s="86">
        <f t="shared" si="34"/>
        <v>185373.06453068368</v>
      </c>
      <c r="W70" s="86">
        <f t="shared" si="34"/>
        <v>182072.23238348588</v>
      </c>
      <c r="X70" s="86">
        <f t="shared" si="34"/>
        <v>178771.40023628809</v>
      </c>
      <c r="Y70" s="86">
        <f t="shared" si="34"/>
        <v>175470.56808909029</v>
      </c>
      <c r="Z70" s="86">
        <f t="shared" si="34"/>
        <v>172169.73594189249</v>
      </c>
      <c r="AA70" s="86">
        <f t="shared" si="34"/>
        <v>168868.90379469469</v>
      </c>
      <c r="AB70" s="86">
        <f t="shared" si="34"/>
        <v>165568.07164749783</v>
      </c>
      <c r="AC70" s="86">
        <f t="shared" si="34"/>
        <v>162267.23950030003</v>
      </c>
      <c r="AD70" s="86">
        <f t="shared" si="34"/>
        <v>158966.40735310223</v>
      </c>
      <c r="AE70" s="86">
        <f t="shared" si="34"/>
        <v>155665.57520590443</v>
      </c>
      <c r="AF70" s="86">
        <f t="shared" si="34"/>
        <v>152364.74305870663</v>
      </c>
      <c r="AG70" s="86">
        <f t="shared" si="34"/>
        <v>149063.91091150884</v>
      </c>
    </row>
    <row r="71" spans="1:33" x14ac:dyDescent="0.25">
      <c r="A71" s="126" t="s">
        <v>4328</v>
      </c>
      <c r="C71" s="148" cm="1">
        <f t="array" ref="C71">TREND($E71:$H71,$E$68:$H$68,C$68)</f>
        <v>493456.12380415946</v>
      </c>
      <c r="D71" s="148" cm="1">
        <f t="array" ref="D71">TREND($E71:$H71,$E$68:$H$68,D$68)</f>
        <v>480542.96280093119</v>
      </c>
      <c r="E71" s="149">
        <f t="shared" si="33"/>
        <v>467723.5417042523</v>
      </c>
      <c r="F71" s="149">
        <f t="shared" si="33"/>
        <v>454693.77006831189</v>
      </c>
      <c r="G71" s="149">
        <f t="shared" si="33"/>
        <v>441568.00152393448</v>
      </c>
      <c r="H71" s="149">
        <f t="shared" si="33"/>
        <v>429054.92787495407</v>
      </c>
      <c r="I71" s="149">
        <f t="shared" si="33"/>
        <v>416702.87745194254</v>
      </c>
      <c r="J71" s="149">
        <f t="shared" si="33"/>
        <v>404603.38797771721</v>
      </c>
      <c r="K71" s="149">
        <f t="shared" si="33"/>
        <v>392427.79116213933</v>
      </c>
      <c r="L71" s="149">
        <f t="shared" si="33"/>
        <v>380832.29905662662</v>
      </c>
      <c r="M71" s="149">
        <f t="shared" si="33"/>
        <v>369481.81872488995</v>
      </c>
      <c r="N71" s="149">
        <f t="shared" si="33"/>
        <v>368779.52807623061</v>
      </c>
      <c r="O71" s="149">
        <f t="shared" si="33"/>
        <v>368083.6855383704</v>
      </c>
      <c r="P71" s="149">
        <f t="shared" si="33"/>
        <v>367394.16258066113</v>
      </c>
      <c r="Q71" s="149">
        <f t="shared" si="33"/>
        <v>366710.83168554131</v>
      </c>
      <c r="R71" s="149">
        <f t="shared" si="33"/>
        <v>366033.56637273449</v>
      </c>
      <c r="S71" s="86">
        <f t="shared" si="34"/>
        <v>365340.92167276121</v>
      </c>
      <c r="T71" s="86">
        <f t="shared" si="34"/>
        <v>364654.44394677924</v>
      </c>
      <c r="U71" s="86">
        <f t="shared" si="34"/>
        <v>363967.96622079704</v>
      </c>
      <c r="V71" s="86">
        <f t="shared" si="34"/>
        <v>363281.48849481484</v>
      </c>
      <c r="W71" s="86">
        <f t="shared" si="34"/>
        <v>362595.01076883287</v>
      </c>
      <c r="X71" s="86">
        <f t="shared" si="34"/>
        <v>361908.53304285067</v>
      </c>
      <c r="Y71" s="86">
        <f t="shared" si="34"/>
        <v>361222.05531686847</v>
      </c>
      <c r="Z71" s="86">
        <f t="shared" si="34"/>
        <v>360535.57759088627</v>
      </c>
      <c r="AA71" s="86">
        <f t="shared" si="34"/>
        <v>359849.0998649043</v>
      </c>
      <c r="AB71" s="86">
        <f t="shared" si="34"/>
        <v>359162.6221389221</v>
      </c>
      <c r="AC71" s="86">
        <f t="shared" si="34"/>
        <v>358476.1444129399</v>
      </c>
      <c r="AD71" s="86">
        <f t="shared" si="34"/>
        <v>357789.66668695793</v>
      </c>
      <c r="AE71" s="86">
        <f t="shared" si="34"/>
        <v>357103.18896097573</v>
      </c>
      <c r="AF71" s="86">
        <f t="shared" si="34"/>
        <v>356416.71123499353</v>
      </c>
      <c r="AG71" s="86">
        <f t="shared" si="34"/>
        <v>355730.23350901157</v>
      </c>
    </row>
    <row r="73" spans="1:33" ht="15.75" x14ac:dyDescent="0.25">
      <c r="A73" s="128" t="s">
        <v>4418</v>
      </c>
      <c r="C73" s="127">
        <v>2020</v>
      </c>
      <c r="D73" s="127">
        <v>2021</v>
      </c>
      <c r="E73" s="127">
        <v>2022</v>
      </c>
      <c r="F73" s="127">
        <v>2023</v>
      </c>
      <c r="G73" s="127">
        <v>2024</v>
      </c>
      <c r="H73" s="127">
        <v>2025</v>
      </c>
      <c r="I73" s="127">
        <v>2026</v>
      </c>
      <c r="J73" s="127">
        <v>2027</v>
      </c>
      <c r="K73" s="127">
        <v>2028</v>
      </c>
      <c r="L73" s="127">
        <v>2029</v>
      </c>
      <c r="M73" s="127">
        <v>2030</v>
      </c>
      <c r="N73" s="127">
        <v>2031</v>
      </c>
      <c r="O73" s="127">
        <v>2032</v>
      </c>
      <c r="P73" s="127">
        <v>2033</v>
      </c>
      <c r="Q73" s="127">
        <v>2034</v>
      </c>
      <c r="R73" s="127">
        <v>2035</v>
      </c>
      <c r="S73" s="127">
        <v>2036</v>
      </c>
      <c r="T73" s="127">
        <v>2037</v>
      </c>
      <c r="U73" s="127">
        <v>2038</v>
      </c>
      <c r="V73" s="127">
        <v>2039</v>
      </c>
      <c r="W73" s="127">
        <v>2040</v>
      </c>
      <c r="X73" s="127">
        <v>2041</v>
      </c>
      <c r="Y73" s="127">
        <v>2042</v>
      </c>
      <c r="Z73" s="127">
        <v>2043</v>
      </c>
      <c r="AA73" s="127">
        <v>2044</v>
      </c>
      <c r="AB73" s="127">
        <v>2045</v>
      </c>
      <c r="AC73" s="127">
        <v>2046</v>
      </c>
      <c r="AD73" s="127">
        <v>2047</v>
      </c>
      <c r="AE73" s="127">
        <v>2048</v>
      </c>
      <c r="AF73" s="127">
        <v>2049</v>
      </c>
      <c r="AG73" s="127">
        <v>2050</v>
      </c>
    </row>
    <row r="74" spans="1:33" x14ac:dyDescent="0.25">
      <c r="A74" s="126" t="s">
        <v>4330</v>
      </c>
      <c r="C74" s="148">
        <f t="shared" ref="C74:R74" si="35">C69*cpi_2020to2012</f>
        <v>85555.639509407396</v>
      </c>
      <c r="D74" s="148">
        <f t="shared" si="35"/>
        <v>81953.994328956789</v>
      </c>
      <c r="E74" s="148">
        <f t="shared" si="35"/>
        <v>78390.448880718934</v>
      </c>
      <c r="F74" s="148">
        <f t="shared" si="35"/>
        <v>74723.83185710918</v>
      </c>
      <c r="G74" s="148">
        <f t="shared" si="35"/>
        <v>71088.503812851355</v>
      </c>
      <c r="H74" s="148">
        <f t="shared" si="35"/>
        <v>67596.740960635536</v>
      </c>
      <c r="I74" s="148">
        <f t="shared" si="35"/>
        <v>64101.309760206939</v>
      </c>
      <c r="J74" s="148">
        <f t="shared" si="35"/>
        <v>60725.390743655167</v>
      </c>
      <c r="K74" s="148">
        <f t="shared" si="35"/>
        <v>57415.983709768967</v>
      </c>
      <c r="L74" s="148">
        <f t="shared" si="35"/>
        <v>54268.650935539292</v>
      </c>
      <c r="M74" s="148">
        <f t="shared" si="35"/>
        <v>51220.029901582799</v>
      </c>
      <c r="N74" s="148">
        <f t="shared" si="35"/>
        <v>51020.780526635564</v>
      </c>
      <c r="O74" s="148">
        <f t="shared" si="35"/>
        <v>50830.098073327834</v>
      </c>
      <c r="P74" s="148">
        <f t="shared" si="35"/>
        <v>50637.837171032661</v>
      </c>
      <c r="Q74" s="148">
        <f t="shared" si="35"/>
        <v>50445.048733817326</v>
      </c>
      <c r="R74" s="148">
        <f t="shared" si="35"/>
        <v>50254.646612796467</v>
      </c>
      <c r="S74" s="149">
        <f t="shared" ref="S74:AG76" si="36">$R74</f>
        <v>50254.646612796467</v>
      </c>
      <c r="T74" s="149">
        <f t="shared" si="36"/>
        <v>50254.646612796467</v>
      </c>
      <c r="U74" s="149">
        <f t="shared" si="36"/>
        <v>50254.646612796467</v>
      </c>
      <c r="V74" s="149">
        <f t="shared" si="36"/>
        <v>50254.646612796467</v>
      </c>
      <c r="W74" s="149">
        <f t="shared" si="36"/>
        <v>50254.646612796467</v>
      </c>
      <c r="X74" s="149">
        <f t="shared" si="36"/>
        <v>50254.646612796467</v>
      </c>
      <c r="Y74" s="149">
        <f t="shared" si="36"/>
        <v>50254.646612796467</v>
      </c>
      <c r="Z74" s="149">
        <f t="shared" si="36"/>
        <v>50254.646612796467</v>
      </c>
      <c r="AA74" s="149">
        <f t="shared" si="36"/>
        <v>50254.646612796467</v>
      </c>
      <c r="AB74" s="149">
        <f t="shared" si="36"/>
        <v>50254.646612796467</v>
      </c>
      <c r="AC74" s="149">
        <f t="shared" si="36"/>
        <v>50254.646612796467</v>
      </c>
      <c r="AD74" s="149">
        <f t="shared" si="36"/>
        <v>50254.646612796467</v>
      </c>
      <c r="AE74" s="149">
        <f t="shared" si="36"/>
        <v>50254.646612796467</v>
      </c>
      <c r="AF74" s="149">
        <f t="shared" si="36"/>
        <v>50254.646612796467</v>
      </c>
      <c r="AG74" s="149">
        <f t="shared" si="36"/>
        <v>50254.646612796467</v>
      </c>
    </row>
    <row r="75" spans="1:33" x14ac:dyDescent="0.25">
      <c r="A75" s="126" t="s">
        <v>4329</v>
      </c>
      <c r="C75" s="148">
        <f t="shared" ref="C75:R75" si="37">C70*cpi_2020to2012</f>
        <v>387399.38055743888</v>
      </c>
      <c r="D75" s="148">
        <f t="shared" si="37"/>
        <v>365830.57426692016</v>
      </c>
      <c r="E75" s="148">
        <f t="shared" si="37"/>
        <v>344705.59208184975</v>
      </c>
      <c r="F75" s="148">
        <f t="shared" si="37"/>
        <v>322302.55836070102</v>
      </c>
      <c r="G75" s="148">
        <f t="shared" si="37"/>
        <v>300573.48972936062</v>
      </c>
      <c r="H75" s="148">
        <f t="shared" si="37"/>
        <v>280052.59399056033</v>
      </c>
      <c r="I75" s="148">
        <f t="shared" si="37"/>
        <v>260684.1220618184</v>
      </c>
      <c r="J75" s="148">
        <f t="shared" si="37"/>
        <v>242135.73205366416</v>
      </c>
      <c r="K75" s="148">
        <f t="shared" si="37"/>
        <v>224181.73069364903</v>
      </c>
      <c r="L75" s="148">
        <f t="shared" si="37"/>
        <v>207227.10972149859</v>
      </c>
      <c r="M75" s="148">
        <f t="shared" si="37"/>
        <v>191039.45514001834</v>
      </c>
      <c r="N75" s="148">
        <f t="shared" si="37"/>
        <v>187942.43408388062</v>
      </c>
      <c r="O75" s="148">
        <f t="shared" si="37"/>
        <v>184907.97194336553</v>
      </c>
      <c r="P75" s="148">
        <f t="shared" si="37"/>
        <v>181945.59390222622</v>
      </c>
      <c r="Q75" s="148">
        <f t="shared" si="37"/>
        <v>179053.63713807648</v>
      </c>
      <c r="R75" s="148">
        <f t="shared" si="37"/>
        <v>176228.58437357977</v>
      </c>
      <c r="S75" s="149">
        <f t="shared" si="36"/>
        <v>176228.58437357977</v>
      </c>
      <c r="T75" s="149">
        <f t="shared" si="36"/>
        <v>176228.58437357977</v>
      </c>
      <c r="U75" s="149">
        <f t="shared" si="36"/>
        <v>176228.58437357977</v>
      </c>
      <c r="V75" s="149">
        <f t="shared" si="36"/>
        <v>176228.58437357977</v>
      </c>
      <c r="W75" s="149">
        <f t="shared" si="36"/>
        <v>176228.58437357977</v>
      </c>
      <c r="X75" s="149">
        <f t="shared" si="36"/>
        <v>176228.58437357977</v>
      </c>
      <c r="Y75" s="149">
        <f t="shared" si="36"/>
        <v>176228.58437357977</v>
      </c>
      <c r="Z75" s="149">
        <f t="shared" si="36"/>
        <v>176228.58437357977</v>
      </c>
      <c r="AA75" s="149">
        <f t="shared" si="36"/>
        <v>176228.58437357977</v>
      </c>
      <c r="AB75" s="149">
        <f t="shared" si="36"/>
        <v>176228.58437357977</v>
      </c>
      <c r="AC75" s="149">
        <f t="shared" si="36"/>
        <v>176228.58437357977</v>
      </c>
      <c r="AD75" s="149">
        <f t="shared" si="36"/>
        <v>176228.58437357977</v>
      </c>
      <c r="AE75" s="149">
        <f t="shared" si="36"/>
        <v>176228.58437357977</v>
      </c>
      <c r="AF75" s="149">
        <f t="shared" si="36"/>
        <v>176228.58437357977</v>
      </c>
      <c r="AG75" s="149">
        <f t="shared" si="36"/>
        <v>176228.58437357977</v>
      </c>
    </row>
    <row r="76" spans="1:33" x14ac:dyDescent="0.25">
      <c r="A76" s="126" t="s">
        <v>4328</v>
      </c>
      <c r="C76" s="148">
        <f t="shared" ref="C76:R76" si="38">C71*cpi_2020to2012</f>
        <v>437750.1933406702</v>
      </c>
      <c r="D76" s="148">
        <f t="shared" si="38"/>
        <v>426294.79041198792</v>
      </c>
      <c r="E76" s="148">
        <f t="shared" si="38"/>
        <v>414922.54515475041</v>
      </c>
      <c r="F76" s="148">
        <f t="shared" si="38"/>
        <v>403363.69568937953</v>
      </c>
      <c r="G76" s="148">
        <f t="shared" si="38"/>
        <v>391719.68634210376</v>
      </c>
      <c r="H76" s="148">
        <f t="shared" si="38"/>
        <v>380619.20517490449</v>
      </c>
      <c r="I76" s="148">
        <f t="shared" si="38"/>
        <v>369661.56942982064</v>
      </c>
      <c r="J76" s="148">
        <f t="shared" si="38"/>
        <v>358927.98319760757</v>
      </c>
      <c r="K76" s="148">
        <f t="shared" si="38"/>
        <v>348126.88133070164</v>
      </c>
      <c r="L76" s="148">
        <f t="shared" si="38"/>
        <v>337840.39654267841</v>
      </c>
      <c r="M76" s="148">
        <f t="shared" si="38"/>
        <v>327771.26431381353</v>
      </c>
      <c r="N76" s="148">
        <f t="shared" si="38"/>
        <v>327148.25478489749</v>
      </c>
      <c r="O76" s="148">
        <f t="shared" si="38"/>
        <v>326530.96544388228</v>
      </c>
      <c r="P76" s="148">
        <f t="shared" si="38"/>
        <v>325919.28226985841</v>
      </c>
      <c r="Q76" s="148">
        <f t="shared" si="38"/>
        <v>325313.09214063612</v>
      </c>
      <c r="R76" s="148">
        <f t="shared" si="38"/>
        <v>324712.28285421256</v>
      </c>
      <c r="S76" s="149">
        <f t="shared" si="36"/>
        <v>324712.28285421256</v>
      </c>
      <c r="T76" s="149">
        <f t="shared" si="36"/>
        <v>324712.28285421256</v>
      </c>
      <c r="U76" s="149">
        <f t="shared" si="36"/>
        <v>324712.28285421256</v>
      </c>
      <c r="V76" s="149">
        <f t="shared" si="36"/>
        <v>324712.28285421256</v>
      </c>
      <c r="W76" s="149">
        <f t="shared" si="36"/>
        <v>324712.28285421256</v>
      </c>
      <c r="X76" s="149">
        <f t="shared" si="36"/>
        <v>324712.28285421256</v>
      </c>
      <c r="Y76" s="149">
        <f t="shared" si="36"/>
        <v>324712.28285421256</v>
      </c>
      <c r="Z76" s="149">
        <f t="shared" si="36"/>
        <v>324712.28285421256</v>
      </c>
      <c r="AA76" s="149">
        <f t="shared" si="36"/>
        <v>324712.28285421256</v>
      </c>
      <c r="AB76" s="149">
        <f t="shared" si="36"/>
        <v>324712.28285421256</v>
      </c>
      <c r="AC76" s="149">
        <f t="shared" si="36"/>
        <v>324712.28285421256</v>
      </c>
      <c r="AD76" s="149">
        <f t="shared" si="36"/>
        <v>324712.28285421256</v>
      </c>
      <c r="AE76" s="149">
        <f t="shared" si="36"/>
        <v>324712.28285421256</v>
      </c>
      <c r="AF76" s="149">
        <f t="shared" si="36"/>
        <v>324712.28285421256</v>
      </c>
      <c r="AG76" s="149">
        <f t="shared" si="36"/>
        <v>324712.28285421256</v>
      </c>
    </row>
    <row r="78" spans="1:33" x14ac:dyDescent="0.25">
      <c r="A78" s="1" t="s">
        <v>4425</v>
      </c>
    </row>
    <row r="80" spans="1:33" x14ac:dyDescent="0.25">
      <c r="A80" t="s">
        <v>4426</v>
      </c>
      <c r="B80">
        <v>173.7</v>
      </c>
    </row>
    <row r="81" spans="1:2" x14ac:dyDescent="0.25">
      <c r="A81" t="s">
        <v>4427</v>
      </c>
      <c r="B81">
        <v>109.3</v>
      </c>
    </row>
    <row r="82" spans="1:2" x14ac:dyDescent="0.25">
      <c r="A82" t="s">
        <v>4428</v>
      </c>
      <c r="B82">
        <f>B80*B81</f>
        <v>18985.41</v>
      </c>
    </row>
    <row r="83" spans="1:2" x14ac:dyDescent="0.25">
      <c r="A83" t="s">
        <v>4429</v>
      </c>
      <c r="B83">
        <f>'CARB ACT ISOR'!B58-'ICCT MDV HDV Calcs'!B82</f>
        <v>43267.095137639524</v>
      </c>
    </row>
    <row r="84" spans="1:2" x14ac:dyDescent="0.25">
      <c r="A84" t="s">
        <v>4430</v>
      </c>
      <c r="B84">
        <f>B83*'CARB ACT ISOR'!B8+D74*SUM('CARB ACT ISOR'!C8:D8)</f>
        <v>55854.502605061585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5" x14ac:dyDescent="0.25"/>
  <cols>
    <col min="1" max="1" width="26.5703125" customWidth="1"/>
  </cols>
  <sheetData>
    <row r="1" spans="1:14" x14ac:dyDescent="0.25">
      <c r="A1" s="1" t="s">
        <v>4465</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4460</v>
      </c>
      <c r="B3">
        <v>86</v>
      </c>
      <c r="C3">
        <v>87</v>
      </c>
      <c r="D3">
        <v>87</v>
      </c>
      <c r="E3">
        <v>88</v>
      </c>
      <c r="F3">
        <v>88</v>
      </c>
      <c r="G3">
        <v>88</v>
      </c>
      <c r="H3">
        <v>88</v>
      </c>
      <c r="I3">
        <v>88</v>
      </c>
      <c r="J3">
        <v>88</v>
      </c>
      <c r="K3">
        <v>88</v>
      </c>
      <c r="L3">
        <v>89</v>
      </c>
      <c r="M3">
        <v>89</v>
      </c>
      <c r="N3">
        <v>89</v>
      </c>
    </row>
    <row r="4" spans="1:14" x14ac:dyDescent="0.25">
      <c r="A4" t="s">
        <v>4461</v>
      </c>
      <c r="B4">
        <v>112</v>
      </c>
      <c r="C4">
        <v>112</v>
      </c>
      <c r="D4">
        <v>112</v>
      </c>
      <c r="E4">
        <v>113</v>
      </c>
      <c r="F4">
        <v>113</v>
      </c>
      <c r="G4">
        <v>113</v>
      </c>
      <c r="H4">
        <v>114</v>
      </c>
      <c r="I4">
        <v>114</v>
      </c>
      <c r="J4">
        <v>115</v>
      </c>
      <c r="K4">
        <v>115</v>
      </c>
      <c r="L4">
        <v>116</v>
      </c>
      <c r="M4">
        <v>116</v>
      </c>
      <c r="N4">
        <v>117</v>
      </c>
    </row>
    <row r="5" spans="1:14" x14ac:dyDescent="0.25">
      <c r="A5" t="s">
        <v>4462</v>
      </c>
      <c r="B5">
        <v>159</v>
      </c>
      <c r="C5">
        <v>160</v>
      </c>
      <c r="D5">
        <v>161</v>
      </c>
      <c r="E5">
        <v>161</v>
      </c>
      <c r="F5">
        <v>162</v>
      </c>
      <c r="G5">
        <v>162</v>
      </c>
      <c r="H5">
        <v>162</v>
      </c>
      <c r="I5">
        <v>162</v>
      </c>
      <c r="J5">
        <v>162</v>
      </c>
      <c r="K5">
        <v>162</v>
      </c>
      <c r="L5">
        <v>162</v>
      </c>
      <c r="M5">
        <v>162</v>
      </c>
      <c r="N5">
        <v>162</v>
      </c>
    </row>
    <row r="6" spans="1:14" x14ac:dyDescent="0.25">
      <c r="A6" t="s">
        <v>4463</v>
      </c>
      <c r="B6">
        <v>151</v>
      </c>
      <c r="C6">
        <v>151</v>
      </c>
      <c r="D6">
        <v>151</v>
      </c>
      <c r="E6">
        <v>151</v>
      </c>
      <c r="F6">
        <v>151</v>
      </c>
      <c r="G6">
        <v>152</v>
      </c>
      <c r="H6">
        <v>152</v>
      </c>
      <c r="I6">
        <v>153</v>
      </c>
      <c r="J6">
        <v>154</v>
      </c>
      <c r="K6">
        <v>155</v>
      </c>
      <c r="L6">
        <v>155</v>
      </c>
      <c r="M6">
        <v>156</v>
      </c>
      <c r="N6">
        <v>157</v>
      </c>
    </row>
    <row r="7" spans="1:14" x14ac:dyDescent="0.25">
      <c r="A7" t="s">
        <v>4464</v>
      </c>
      <c r="B7">
        <v>169</v>
      </c>
      <c r="C7">
        <v>170</v>
      </c>
      <c r="D7">
        <v>171</v>
      </c>
      <c r="E7">
        <v>172</v>
      </c>
      <c r="F7">
        <v>172</v>
      </c>
      <c r="G7">
        <v>173</v>
      </c>
      <c r="H7">
        <v>174</v>
      </c>
      <c r="I7">
        <v>175</v>
      </c>
      <c r="J7">
        <v>175</v>
      </c>
      <c r="K7">
        <v>176</v>
      </c>
      <c r="L7">
        <v>177</v>
      </c>
      <c r="M7">
        <v>178</v>
      </c>
      <c r="N7">
        <v>178</v>
      </c>
    </row>
    <row r="8" spans="1:14" x14ac:dyDescent="0.25">
      <c r="A8" t="s">
        <v>4337</v>
      </c>
      <c r="B8">
        <v>302</v>
      </c>
      <c r="C8">
        <v>303</v>
      </c>
      <c r="D8">
        <v>303</v>
      </c>
      <c r="E8">
        <v>304</v>
      </c>
      <c r="F8">
        <v>304</v>
      </c>
      <c r="G8">
        <v>304</v>
      </c>
      <c r="H8">
        <v>304</v>
      </c>
      <c r="I8">
        <v>304</v>
      </c>
      <c r="J8">
        <v>304</v>
      </c>
      <c r="K8">
        <v>304</v>
      </c>
      <c r="L8">
        <v>304</v>
      </c>
      <c r="M8">
        <v>304</v>
      </c>
      <c r="N8">
        <v>304</v>
      </c>
    </row>
    <row r="9" spans="1:14" x14ac:dyDescent="0.25">
      <c r="A9" t="s">
        <v>4456</v>
      </c>
      <c r="B9">
        <v>77</v>
      </c>
      <c r="C9">
        <v>78</v>
      </c>
      <c r="D9">
        <v>78</v>
      </c>
      <c r="E9">
        <v>79</v>
      </c>
      <c r="F9">
        <v>79</v>
      </c>
      <c r="G9">
        <v>79</v>
      </c>
      <c r="H9">
        <v>79</v>
      </c>
      <c r="I9">
        <v>79</v>
      </c>
      <c r="J9">
        <v>79</v>
      </c>
      <c r="K9">
        <v>79</v>
      </c>
      <c r="L9">
        <v>79</v>
      </c>
      <c r="M9">
        <v>79</v>
      </c>
      <c r="N9">
        <v>79</v>
      </c>
    </row>
    <row r="10" spans="1:14" x14ac:dyDescent="0.25">
      <c r="A10" t="s">
        <v>4457</v>
      </c>
      <c r="B10">
        <v>331</v>
      </c>
      <c r="C10">
        <v>342</v>
      </c>
      <c r="D10">
        <v>354</v>
      </c>
      <c r="E10">
        <v>365</v>
      </c>
      <c r="F10">
        <v>376</v>
      </c>
      <c r="G10">
        <v>376</v>
      </c>
      <c r="H10">
        <v>376</v>
      </c>
      <c r="I10">
        <v>376</v>
      </c>
      <c r="J10">
        <v>376</v>
      </c>
      <c r="K10">
        <v>376</v>
      </c>
      <c r="L10">
        <v>376</v>
      </c>
      <c r="M10">
        <v>376</v>
      </c>
      <c r="N10">
        <v>376</v>
      </c>
    </row>
    <row r="11" spans="1:14" x14ac:dyDescent="0.25">
      <c r="A11" t="s">
        <v>4458</v>
      </c>
      <c r="B11">
        <v>128</v>
      </c>
      <c r="C11">
        <v>128</v>
      </c>
      <c r="D11">
        <v>128</v>
      </c>
      <c r="E11">
        <v>128</v>
      </c>
      <c r="F11">
        <v>128</v>
      </c>
      <c r="G11">
        <v>128</v>
      </c>
      <c r="H11">
        <v>128</v>
      </c>
      <c r="I11">
        <v>128</v>
      </c>
      <c r="J11">
        <v>128</v>
      </c>
      <c r="K11">
        <v>128</v>
      </c>
      <c r="L11">
        <v>128</v>
      </c>
      <c r="M11">
        <v>128</v>
      </c>
      <c r="N11">
        <v>128</v>
      </c>
    </row>
    <row r="12" spans="1:14" x14ac:dyDescent="0.25">
      <c r="A12" t="s">
        <v>4459</v>
      </c>
      <c r="B12">
        <v>630</v>
      </c>
      <c r="C12">
        <v>634</v>
      </c>
      <c r="D12">
        <v>634</v>
      </c>
      <c r="E12">
        <v>634</v>
      </c>
      <c r="F12">
        <v>638</v>
      </c>
      <c r="G12">
        <v>638</v>
      </c>
      <c r="H12">
        <v>638</v>
      </c>
      <c r="I12">
        <v>638</v>
      </c>
      <c r="J12">
        <v>637</v>
      </c>
      <c r="K12">
        <v>637</v>
      </c>
      <c r="L12">
        <v>637</v>
      </c>
      <c r="M12">
        <v>637</v>
      </c>
      <c r="N12">
        <v>637</v>
      </c>
    </row>
    <row r="14" spans="1:14" x14ac:dyDescent="0.25">
      <c r="A14" s="1" t="s">
        <v>4466</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4460</v>
      </c>
      <c r="B16">
        <v>324</v>
      </c>
      <c r="C16">
        <v>298</v>
      </c>
      <c r="D16">
        <v>273</v>
      </c>
      <c r="E16">
        <v>249</v>
      </c>
      <c r="F16">
        <v>225</v>
      </c>
      <c r="G16">
        <v>201</v>
      </c>
      <c r="H16">
        <v>178</v>
      </c>
      <c r="I16">
        <v>156</v>
      </c>
      <c r="J16">
        <v>153</v>
      </c>
      <c r="K16">
        <v>151</v>
      </c>
      <c r="L16">
        <v>148</v>
      </c>
      <c r="M16">
        <v>146</v>
      </c>
      <c r="N16">
        <v>143</v>
      </c>
    </row>
    <row r="17" spans="1:14" x14ac:dyDescent="0.25">
      <c r="A17" t="s">
        <v>4461</v>
      </c>
      <c r="B17">
        <v>378</v>
      </c>
      <c r="C17">
        <v>348</v>
      </c>
      <c r="D17">
        <v>319</v>
      </c>
      <c r="E17">
        <v>291</v>
      </c>
      <c r="F17">
        <v>263</v>
      </c>
      <c r="G17">
        <v>236</v>
      </c>
      <c r="H17">
        <v>209</v>
      </c>
      <c r="I17">
        <v>184</v>
      </c>
      <c r="J17">
        <v>181</v>
      </c>
      <c r="K17">
        <v>178</v>
      </c>
      <c r="L17">
        <v>174</v>
      </c>
      <c r="M17">
        <v>171</v>
      </c>
      <c r="N17">
        <v>168</v>
      </c>
    </row>
    <row r="18" spans="1:14" x14ac:dyDescent="0.25">
      <c r="A18" t="s">
        <v>4462</v>
      </c>
      <c r="B18">
        <v>439</v>
      </c>
      <c r="C18">
        <v>407</v>
      </c>
      <c r="D18">
        <v>375</v>
      </c>
      <c r="E18">
        <v>345</v>
      </c>
      <c r="F18">
        <v>315</v>
      </c>
      <c r="G18">
        <v>286</v>
      </c>
      <c r="H18">
        <v>258</v>
      </c>
      <c r="I18">
        <v>230</v>
      </c>
      <c r="J18">
        <v>227</v>
      </c>
      <c r="K18">
        <v>223</v>
      </c>
      <c r="L18">
        <v>220</v>
      </c>
      <c r="M18">
        <v>217</v>
      </c>
      <c r="N18">
        <v>214</v>
      </c>
    </row>
    <row r="19" spans="1:14" x14ac:dyDescent="0.25">
      <c r="A19" t="s">
        <v>4463</v>
      </c>
      <c r="B19">
        <v>452</v>
      </c>
      <c r="C19">
        <v>418</v>
      </c>
      <c r="D19">
        <v>385</v>
      </c>
      <c r="E19">
        <v>352</v>
      </c>
      <c r="F19">
        <v>321</v>
      </c>
      <c r="G19">
        <v>290</v>
      </c>
      <c r="H19">
        <v>260</v>
      </c>
      <c r="I19">
        <v>231</v>
      </c>
      <c r="J19">
        <v>227</v>
      </c>
      <c r="K19">
        <v>224</v>
      </c>
      <c r="L19">
        <v>220</v>
      </c>
      <c r="M19">
        <v>216</v>
      </c>
      <c r="N19">
        <v>213</v>
      </c>
    </row>
    <row r="20" spans="1:14" x14ac:dyDescent="0.25">
      <c r="A20" t="s">
        <v>4464</v>
      </c>
      <c r="B20">
        <v>507</v>
      </c>
      <c r="C20">
        <v>468</v>
      </c>
      <c r="D20">
        <v>430</v>
      </c>
      <c r="E20">
        <v>393</v>
      </c>
      <c r="F20">
        <v>358</v>
      </c>
      <c r="G20">
        <v>323</v>
      </c>
      <c r="H20">
        <v>290</v>
      </c>
      <c r="I20">
        <v>258</v>
      </c>
      <c r="J20">
        <v>254</v>
      </c>
      <c r="K20">
        <v>249</v>
      </c>
      <c r="L20">
        <v>245</v>
      </c>
      <c r="M20">
        <v>241</v>
      </c>
      <c r="N20">
        <v>237</v>
      </c>
    </row>
    <row r="21" spans="1:14" x14ac:dyDescent="0.25">
      <c r="A21" t="s">
        <v>4337</v>
      </c>
      <c r="B21">
        <v>537</v>
      </c>
      <c r="C21">
        <v>502</v>
      </c>
      <c r="D21">
        <v>468</v>
      </c>
      <c r="E21">
        <v>435</v>
      </c>
      <c r="F21">
        <v>403</v>
      </c>
      <c r="G21">
        <v>372</v>
      </c>
      <c r="H21">
        <v>341</v>
      </c>
      <c r="I21">
        <v>311</v>
      </c>
      <c r="J21">
        <v>308</v>
      </c>
      <c r="K21">
        <v>304</v>
      </c>
      <c r="L21">
        <v>300</v>
      </c>
      <c r="M21">
        <v>297</v>
      </c>
      <c r="N21">
        <v>293</v>
      </c>
    </row>
    <row r="22" spans="1:14" x14ac:dyDescent="0.25">
      <c r="A22" t="s">
        <v>4456</v>
      </c>
      <c r="B22">
        <v>190</v>
      </c>
      <c r="C22">
        <v>179</v>
      </c>
      <c r="D22">
        <v>169</v>
      </c>
      <c r="E22">
        <v>159</v>
      </c>
      <c r="F22">
        <v>149</v>
      </c>
      <c r="G22">
        <v>139</v>
      </c>
      <c r="H22">
        <v>130</v>
      </c>
      <c r="I22">
        <v>120</v>
      </c>
      <c r="J22">
        <v>111</v>
      </c>
      <c r="K22">
        <v>110</v>
      </c>
      <c r="L22">
        <v>109</v>
      </c>
      <c r="M22">
        <v>108</v>
      </c>
      <c r="N22">
        <v>107</v>
      </c>
    </row>
    <row r="23" spans="1:14" x14ac:dyDescent="0.25">
      <c r="A23" t="s">
        <v>4457</v>
      </c>
      <c r="B23">
        <v>566</v>
      </c>
      <c r="C23">
        <v>540</v>
      </c>
      <c r="D23">
        <v>515</v>
      </c>
      <c r="E23">
        <v>490</v>
      </c>
      <c r="F23">
        <v>466</v>
      </c>
      <c r="G23">
        <v>443</v>
      </c>
      <c r="H23">
        <v>420</v>
      </c>
      <c r="I23">
        <v>398</v>
      </c>
      <c r="J23">
        <v>376</v>
      </c>
      <c r="K23">
        <v>373</v>
      </c>
      <c r="L23">
        <v>370</v>
      </c>
      <c r="M23">
        <v>367</v>
      </c>
      <c r="N23">
        <v>365</v>
      </c>
    </row>
    <row r="24" spans="1:14" x14ac:dyDescent="0.25">
      <c r="A24" t="s">
        <v>4458</v>
      </c>
      <c r="B24">
        <v>308</v>
      </c>
      <c r="C24">
        <v>290</v>
      </c>
      <c r="D24">
        <v>273</v>
      </c>
      <c r="E24">
        <v>256</v>
      </c>
      <c r="F24">
        <v>240</v>
      </c>
      <c r="G24">
        <v>224</v>
      </c>
      <c r="H24">
        <v>208</v>
      </c>
      <c r="I24">
        <v>193</v>
      </c>
      <c r="J24">
        <v>178</v>
      </c>
      <c r="K24">
        <v>176</v>
      </c>
      <c r="L24">
        <v>174</v>
      </c>
      <c r="M24">
        <v>173</v>
      </c>
      <c r="N24">
        <v>171</v>
      </c>
    </row>
    <row r="25" spans="1:14" x14ac:dyDescent="0.25">
      <c r="A25" t="s">
        <v>4459</v>
      </c>
      <c r="B25">
        <v>954</v>
      </c>
      <c r="C25">
        <v>917</v>
      </c>
      <c r="D25">
        <v>880</v>
      </c>
      <c r="E25">
        <v>845</v>
      </c>
      <c r="F25">
        <v>810</v>
      </c>
      <c r="G25">
        <v>777</v>
      </c>
      <c r="H25">
        <v>743</v>
      </c>
      <c r="I25">
        <v>711</v>
      </c>
      <c r="J25">
        <v>680</v>
      </c>
      <c r="K25">
        <v>676</v>
      </c>
      <c r="L25">
        <v>671</v>
      </c>
      <c r="M25">
        <v>667</v>
      </c>
      <c r="N25">
        <v>663</v>
      </c>
    </row>
    <row r="27" spans="1:14" x14ac:dyDescent="0.25">
      <c r="A27" s="1" t="s">
        <v>4472</v>
      </c>
    </row>
    <row r="28" spans="1:14" x14ac:dyDescent="0.2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4473</v>
      </c>
    </row>
    <row r="33" spans="1:14" x14ac:dyDescent="0.2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4467</v>
      </c>
    </row>
    <row r="38" spans="1:14" ht="30" x14ac:dyDescent="0.25">
      <c r="A38" s="11" t="s">
        <v>4468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4470</v>
      </c>
    </row>
    <row r="44" spans="1:14" x14ac:dyDescent="0.25">
      <c r="A44" t="s">
        <v>4471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25">
      <c r="A2" t="s">
        <v>1148</v>
      </c>
      <c r="B2">
        <v>2020</v>
      </c>
      <c r="C2" t="s">
        <v>1149</v>
      </c>
      <c r="D2" t="s">
        <v>1150</v>
      </c>
      <c r="E2" t="s">
        <v>1151</v>
      </c>
      <c r="F2" t="s">
        <v>264</v>
      </c>
      <c r="G2" s="24">
        <v>43060</v>
      </c>
      <c r="H2">
        <v>93.4</v>
      </c>
      <c r="I2" t="s">
        <v>1152</v>
      </c>
      <c r="J2">
        <v>93.4</v>
      </c>
      <c r="K2" t="s">
        <v>1153</v>
      </c>
      <c r="L2" t="s">
        <v>1154</v>
      </c>
    </row>
    <row r="3" spans="1:12" hidden="1" x14ac:dyDescent="0.25">
      <c r="A3" t="s">
        <v>1148</v>
      </c>
      <c r="B3">
        <v>2025</v>
      </c>
      <c r="C3" t="s">
        <v>1149</v>
      </c>
      <c r="D3" t="s">
        <v>1150</v>
      </c>
      <c r="E3" t="s">
        <v>1151</v>
      </c>
      <c r="F3" t="s">
        <v>264</v>
      </c>
      <c r="G3" s="24">
        <v>37030</v>
      </c>
      <c r="H3">
        <v>117</v>
      </c>
      <c r="I3" t="s">
        <v>1152</v>
      </c>
      <c r="J3">
        <v>117</v>
      </c>
      <c r="K3" t="s">
        <v>1155</v>
      </c>
      <c r="L3" t="s">
        <v>1154</v>
      </c>
    </row>
    <row r="4" spans="1:12" hidden="1" x14ac:dyDescent="0.25">
      <c r="A4" t="s">
        <v>1148</v>
      </c>
      <c r="B4">
        <v>2030</v>
      </c>
      <c r="C4" t="s">
        <v>1149</v>
      </c>
      <c r="D4" t="s">
        <v>1150</v>
      </c>
      <c r="E4" t="s">
        <v>1151</v>
      </c>
      <c r="F4" t="s">
        <v>264</v>
      </c>
      <c r="G4" s="24">
        <v>33980</v>
      </c>
      <c r="H4">
        <v>125</v>
      </c>
      <c r="I4" t="s">
        <v>1152</v>
      </c>
      <c r="J4">
        <v>125</v>
      </c>
      <c r="K4" t="s">
        <v>1156</v>
      </c>
      <c r="L4" t="s">
        <v>1154</v>
      </c>
    </row>
    <row r="5" spans="1:12" hidden="1" x14ac:dyDescent="0.25">
      <c r="A5" t="s">
        <v>1148</v>
      </c>
      <c r="B5">
        <v>2035</v>
      </c>
      <c r="C5" t="s">
        <v>1149</v>
      </c>
      <c r="D5" t="s">
        <v>1150</v>
      </c>
      <c r="E5" t="s">
        <v>1151</v>
      </c>
      <c r="F5" t="s">
        <v>264</v>
      </c>
      <c r="G5" s="24">
        <v>32350</v>
      </c>
      <c r="H5">
        <v>133</v>
      </c>
      <c r="I5" t="s">
        <v>1152</v>
      </c>
      <c r="J5">
        <v>133</v>
      </c>
      <c r="K5" t="s">
        <v>1157</v>
      </c>
      <c r="L5" t="s">
        <v>1154</v>
      </c>
    </row>
    <row r="6" spans="1:12" hidden="1" x14ac:dyDescent="0.25">
      <c r="A6" t="s">
        <v>1148</v>
      </c>
      <c r="B6">
        <v>2040</v>
      </c>
      <c r="C6" t="s">
        <v>1149</v>
      </c>
      <c r="D6" t="s">
        <v>1150</v>
      </c>
      <c r="E6" t="s">
        <v>1151</v>
      </c>
      <c r="F6" t="s">
        <v>264</v>
      </c>
      <c r="G6" s="24">
        <v>31380</v>
      </c>
      <c r="H6">
        <v>138</v>
      </c>
      <c r="I6" t="s">
        <v>1152</v>
      </c>
      <c r="J6">
        <v>138</v>
      </c>
      <c r="K6" t="s">
        <v>1158</v>
      </c>
      <c r="L6" t="s">
        <v>1154</v>
      </c>
    </row>
    <row r="7" spans="1:12" hidden="1" x14ac:dyDescent="0.25">
      <c r="A7" t="s">
        <v>1148</v>
      </c>
      <c r="B7">
        <v>2045</v>
      </c>
      <c r="C7" t="s">
        <v>1149</v>
      </c>
      <c r="D7" t="s">
        <v>1150</v>
      </c>
      <c r="E7" t="s">
        <v>1151</v>
      </c>
      <c r="F7" t="s">
        <v>264</v>
      </c>
      <c r="G7" s="24">
        <v>30420</v>
      </c>
      <c r="H7">
        <v>143</v>
      </c>
      <c r="I7" t="s">
        <v>1152</v>
      </c>
      <c r="J7">
        <v>143</v>
      </c>
      <c r="K7" t="s">
        <v>1158</v>
      </c>
      <c r="L7" t="s">
        <v>1154</v>
      </c>
    </row>
    <row r="8" spans="1:12" hidden="1" x14ac:dyDescent="0.25">
      <c r="A8" t="s">
        <v>1148</v>
      </c>
      <c r="B8">
        <v>2050</v>
      </c>
      <c r="C8" t="s">
        <v>1149</v>
      </c>
      <c r="D8" t="s">
        <v>1150</v>
      </c>
      <c r="E8" t="s">
        <v>1151</v>
      </c>
      <c r="F8" t="s">
        <v>264</v>
      </c>
      <c r="G8" s="24">
        <v>29450</v>
      </c>
      <c r="H8">
        <v>148</v>
      </c>
      <c r="I8" t="s">
        <v>1152</v>
      </c>
      <c r="J8">
        <v>148</v>
      </c>
      <c r="K8" t="s">
        <v>1159</v>
      </c>
      <c r="L8" t="s">
        <v>1154</v>
      </c>
    </row>
    <row r="9" spans="1:12" hidden="1" x14ac:dyDescent="0.25">
      <c r="A9" t="s">
        <v>1160</v>
      </c>
      <c r="B9">
        <v>2020</v>
      </c>
      <c r="C9" t="s">
        <v>1149</v>
      </c>
      <c r="D9" t="s">
        <v>1150</v>
      </c>
      <c r="E9" t="s">
        <v>1151</v>
      </c>
      <c r="F9" t="s">
        <v>264</v>
      </c>
      <c r="G9" s="24">
        <v>43060</v>
      </c>
      <c r="H9">
        <v>93.4</v>
      </c>
      <c r="I9" t="s">
        <v>1152</v>
      </c>
      <c r="J9">
        <v>93.4</v>
      </c>
      <c r="K9" t="s">
        <v>1161</v>
      </c>
      <c r="L9" t="s">
        <v>1162</v>
      </c>
    </row>
    <row r="10" spans="1:12" hidden="1" x14ac:dyDescent="0.25">
      <c r="A10" t="s">
        <v>1160</v>
      </c>
      <c r="B10">
        <v>2025</v>
      </c>
      <c r="C10" t="s">
        <v>1149</v>
      </c>
      <c r="D10" t="s">
        <v>1150</v>
      </c>
      <c r="E10" t="s">
        <v>1151</v>
      </c>
      <c r="F10" t="s">
        <v>264</v>
      </c>
      <c r="G10" s="24">
        <v>43060</v>
      </c>
      <c r="H10">
        <v>93.4</v>
      </c>
      <c r="I10" t="s">
        <v>1152</v>
      </c>
      <c r="J10">
        <v>93.4</v>
      </c>
      <c r="K10" t="s">
        <v>1161</v>
      </c>
      <c r="L10" t="s">
        <v>1162</v>
      </c>
    </row>
    <row r="11" spans="1:12" hidden="1" x14ac:dyDescent="0.25">
      <c r="A11" t="s">
        <v>1160</v>
      </c>
      <c r="B11">
        <v>2030</v>
      </c>
      <c r="C11" t="s">
        <v>1149</v>
      </c>
      <c r="D11" t="s">
        <v>1150</v>
      </c>
      <c r="E11" t="s">
        <v>1151</v>
      </c>
      <c r="F11" t="s">
        <v>264</v>
      </c>
      <c r="G11" s="24">
        <v>43060</v>
      </c>
      <c r="H11">
        <v>93.4</v>
      </c>
      <c r="I11" t="s">
        <v>1152</v>
      </c>
      <c r="J11">
        <v>93.4</v>
      </c>
      <c r="K11" t="s">
        <v>1161</v>
      </c>
      <c r="L11" t="s">
        <v>1162</v>
      </c>
    </row>
    <row r="12" spans="1:12" hidden="1" x14ac:dyDescent="0.25">
      <c r="A12" t="s">
        <v>1160</v>
      </c>
      <c r="B12">
        <v>2035</v>
      </c>
      <c r="C12" t="s">
        <v>1149</v>
      </c>
      <c r="D12" t="s">
        <v>1150</v>
      </c>
      <c r="E12" t="s">
        <v>1151</v>
      </c>
      <c r="F12" t="s">
        <v>264</v>
      </c>
      <c r="G12" s="24">
        <v>43060</v>
      </c>
      <c r="H12">
        <v>93.4</v>
      </c>
      <c r="I12" t="s">
        <v>1152</v>
      </c>
      <c r="J12">
        <v>93.4</v>
      </c>
      <c r="K12" t="s">
        <v>1161</v>
      </c>
      <c r="L12" t="s">
        <v>1162</v>
      </c>
    </row>
    <row r="13" spans="1:12" hidden="1" x14ac:dyDescent="0.25">
      <c r="A13" t="s">
        <v>1160</v>
      </c>
      <c r="B13">
        <v>2040</v>
      </c>
      <c r="C13" t="s">
        <v>1149</v>
      </c>
      <c r="D13" t="s">
        <v>1150</v>
      </c>
      <c r="E13" t="s">
        <v>1151</v>
      </c>
      <c r="F13" t="s">
        <v>264</v>
      </c>
      <c r="G13" s="24">
        <v>43060</v>
      </c>
      <c r="H13">
        <v>93.4</v>
      </c>
      <c r="I13" t="s">
        <v>1152</v>
      </c>
      <c r="J13">
        <v>93.4</v>
      </c>
      <c r="K13" t="s">
        <v>1161</v>
      </c>
      <c r="L13" t="s">
        <v>1162</v>
      </c>
    </row>
    <row r="14" spans="1:12" hidden="1" x14ac:dyDescent="0.25">
      <c r="A14" t="s">
        <v>1160</v>
      </c>
      <c r="B14">
        <v>2045</v>
      </c>
      <c r="C14" t="s">
        <v>1149</v>
      </c>
      <c r="D14" t="s">
        <v>1150</v>
      </c>
      <c r="E14" t="s">
        <v>1151</v>
      </c>
      <c r="F14" t="s">
        <v>264</v>
      </c>
      <c r="G14" s="24">
        <v>43060</v>
      </c>
      <c r="H14">
        <v>93.4</v>
      </c>
      <c r="I14" t="s">
        <v>1152</v>
      </c>
      <c r="J14">
        <v>93.4</v>
      </c>
      <c r="K14" t="s">
        <v>1161</v>
      </c>
      <c r="L14" t="s">
        <v>1162</v>
      </c>
    </row>
    <row r="15" spans="1:12" hidden="1" x14ac:dyDescent="0.25">
      <c r="A15" t="s">
        <v>1160</v>
      </c>
      <c r="B15">
        <v>2050</v>
      </c>
      <c r="C15" t="s">
        <v>1149</v>
      </c>
      <c r="D15" t="s">
        <v>1150</v>
      </c>
      <c r="E15" t="s">
        <v>1151</v>
      </c>
      <c r="F15" t="s">
        <v>264</v>
      </c>
      <c r="G15" s="24">
        <v>43060</v>
      </c>
      <c r="H15">
        <v>93.4</v>
      </c>
      <c r="I15" t="s">
        <v>1152</v>
      </c>
      <c r="J15">
        <v>93.4</v>
      </c>
      <c r="K15" t="s">
        <v>1161</v>
      </c>
      <c r="L15" t="s">
        <v>1162</v>
      </c>
    </row>
    <row r="16" spans="1:12" hidden="1" x14ac:dyDescent="0.25">
      <c r="A16" t="s">
        <v>1163</v>
      </c>
      <c r="B16">
        <v>2020</v>
      </c>
      <c r="C16" t="s">
        <v>1149</v>
      </c>
      <c r="D16" t="s">
        <v>1150</v>
      </c>
      <c r="E16" t="s">
        <v>1151</v>
      </c>
      <c r="F16" t="s">
        <v>264</v>
      </c>
      <c r="G16" s="24">
        <v>43060</v>
      </c>
      <c r="H16">
        <v>93.4</v>
      </c>
      <c r="I16" t="s">
        <v>1152</v>
      </c>
      <c r="J16">
        <v>93.4</v>
      </c>
      <c r="K16" t="s">
        <v>1161</v>
      </c>
      <c r="L16" t="s">
        <v>1154</v>
      </c>
    </row>
    <row r="17" spans="1:12" hidden="1" x14ac:dyDescent="0.25">
      <c r="A17" t="s">
        <v>1163</v>
      </c>
      <c r="B17">
        <v>2025</v>
      </c>
      <c r="C17" t="s">
        <v>1149</v>
      </c>
      <c r="D17" t="s">
        <v>1150</v>
      </c>
      <c r="E17" t="s">
        <v>1151</v>
      </c>
      <c r="F17" t="s">
        <v>264</v>
      </c>
      <c r="G17" s="24">
        <v>39510</v>
      </c>
      <c r="H17">
        <v>104</v>
      </c>
      <c r="I17" t="s">
        <v>1152</v>
      </c>
      <c r="J17">
        <v>104</v>
      </c>
      <c r="K17" t="s">
        <v>1164</v>
      </c>
      <c r="L17" t="s">
        <v>1154</v>
      </c>
    </row>
    <row r="18" spans="1:12" hidden="1" x14ac:dyDescent="0.25">
      <c r="A18" t="s">
        <v>1163</v>
      </c>
      <c r="B18">
        <v>2030</v>
      </c>
      <c r="C18" t="s">
        <v>1149</v>
      </c>
      <c r="D18" t="s">
        <v>1150</v>
      </c>
      <c r="E18" t="s">
        <v>1151</v>
      </c>
      <c r="F18" t="s">
        <v>264</v>
      </c>
      <c r="G18" s="24">
        <v>35800</v>
      </c>
      <c r="H18">
        <v>109</v>
      </c>
      <c r="I18" t="s">
        <v>1152</v>
      </c>
      <c r="J18">
        <v>109</v>
      </c>
      <c r="K18" t="s">
        <v>1165</v>
      </c>
      <c r="L18" t="s">
        <v>1154</v>
      </c>
    </row>
    <row r="19" spans="1:12" hidden="1" x14ac:dyDescent="0.25">
      <c r="A19" t="s">
        <v>1163</v>
      </c>
      <c r="B19">
        <v>2035</v>
      </c>
      <c r="C19" t="s">
        <v>1149</v>
      </c>
      <c r="D19" t="s">
        <v>1150</v>
      </c>
      <c r="E19" t="s">
        <v>1151</v>
      </c>
      <c r="F19" t="s">
        <v>264</v>
      </c>
      <c r="G19" s="24">
        <v>34800</v>
      </c>
      <c r="H19">
        <v>112</v>
      </c>
      <c r="I19" t="s">
        <v>1152</v>
      </c>
      <c r="J19">
        <v>112</v>
      </c>
      <c r="K19" t="s">
        <v>1166</v>
      </c>
      <c r="L19" t="s">
        <v>1154</v>
      </c>
    </row>
    <row r="20" spans="1:12" hidden="1" x14ac:dyDescent="0.25">
      <c r="A20" t="s">
        <v>1163</v>
      </c>
      <c r="B20">
        <v>2040</v>
      </c>
      <c r="C20" t="s">
        <v>1149</v>
      </c>
      <c r="D20" t="s">
        <v>1150</v>
      </c>
      <c r="E20" t="s">
        <v>1151</v>
      </c>
      <c r="F20" t="s">
        <v>264</v>
      </c>
      <c r="G20" s="24">
        <v>33560</v>
      </c>
      <c r="H20">
        <v>117</v>
      </c>
      <c r="I20" t="s">
        <v>1152</v>
      </c>
      <c r="J20">
        <v>117</v>
      </c>
      <c r="K20" t="s">
        <v>1158</v>
      </c>
      <c r="L20" t="s">
        <v>1154</v>
      </c>
    </row>
    <row r="21" spans="1:12" hidden="1" x14ac:dyDescent="0.25">
      <c r="A21" t="s">
        <v>1163</v>
      </c>
      <c r="B21">
        <v>2045</v>
      </c>
      <c r="C21" t="s">
        <v>1149</v>
      </c>
      <c r="D21" t="s">
        <v>1150</v>
      </c>
      <c r="E21" t="s">
        <v>1151</v>
      </c>
      <c r="F21" t="s">
        <v>264</v>
      </c>
      <c r="G21" s="24">
        <v>32310</v>
      </c>
      <c r="H21">
        <v>121</v>
      </c>
      <c r="I21" t="s">
        <v>1152</v>
      </c>
      <c r="J21">
        <v>121</v>
      </c>
      <c r="K21" t="s">
        <v>1158</v>
      </c>
      <c r="L21" t="s">
        <v>1154</v>
      </c>
    </row>
    <row r="22" spans="1:12" hidden="1" x14ac:dyDescent="0.25">
      <c r="A22" t="s">
        <v>1163</v>
      </c>
      <c r="B22">
        <v>2050</v>
      </c>
      <c r="C22" t="s">
        <v>1149</v>
      </c>
      <c r="D22" t="s">
        <v>1150</v>
      </c>
      <c r="E22" t="s">
        <v>1151</v>
      </c>
      <c r="F22" t="s">
        <v>264</v>
      </c>
      <c r="G22" s="24">
        <v>31060</v>
      </c>
      <c r="H22">
        <v>126</v>
      </c>
      <c r="I22" t="s">
        <v>1152</v>
      </c>
      <c r="J22">
        <v>126</v>
      </c>
      <c r="K22" t="s">
        <v>1167</v>
      </c>
      <c r="L22" t="s">
        <v>1154</v>
      </c>
    </row>
    <row r="23" spans="1:12" hidden="1" x14ac:dyDescent="0.25">
      <c r="A23" t="s">
        <v>1148</v>
      </c>
      <c r="B23">
        <v>2020</v>
      </c>
      <c r="C23" t="s">
        <v>1168</v>
      </c>
      <c r="D23" t="s">
        <v>1150</v>
      </c>
      <c r="E23" t="s">
        <v>1151</v>
      </c>
      <c r="F23" t="s">
        <v>264</v>
      </c>
      <c r="G23" s="24">
        <v>55650</v>
      </c>
      <c r="H23">
        <v>86.9</v>
      </c>
      <c r="I23" t="s">
        <v>1152</v>
      </c>
      <c r="J23">
        <v>86.9</v>
      </c>
      <c r="K23" t="s">
        <v>1153</v>
      </c>
      <c r="L23" t="s">
        <v>1154</v>
      </c>
    </row>
    <row r="24" spans="1:12" hidden="1" x14ac:dyDescent="0.25">
      <c r="A24" t="s">
        <v>1148</v>
      </c>
      <c r="B24">
        <v>2025</v>
      </c>
      <c r="C24" t="s">
        <v>1168</v>
      </c>
      <c r="D24" t="s">
        <v>1150</v>
      </c>
      <c r="E24" t="s">
        <v>1151</v>
      </c>
      <c r="F24" t="s">
        <v>264</v>
      </c>
      <c r="G24" s="24">
        <v>44680</v>
      </c>
      <c r="H24">
        <v>110</v>
      </c>
      <c r="I24" t="s">
        <v>1152</v>
      </c>
      <c r="J24">
        <v>110</v>
      </c>
      <c r="K24" t="s">
        <v>1155</v>
      </c>
      <c r="L24" t="s">
        <v>1154</v>
      </c>
    </row>
    <row r="25" spans="1:12" hidden="1" x14ac:dyDescent="0.25">
      <c r="A25" t="s">
        <v>1148</v>
      </c>
      <c r="B25">
        <v>2030</v>
      </c>
      <c r="C25" t="s">
        <v>1168</v>
      </c>
      <c r="D25" t="s">
        <v>1150</v>
      </c>
      <c r="E25" t="s">
        <v>1151</v>
      </c>
      <c r="F25" t="s">
        <v>264</v>
      </c>
      <c r="G25" s="24">
        <v>39050</v>
      </c>
      <c r="H25">
        <v>120</v>
      </c>
      <c r="I25" t="s">
        <v>1152</v>
      </c>
      <c r="J25">
        <v>120</v>
      </c>
      <c r="K25" t="s">
        <v>1156</v>
      </c>
      <c r="L25" t="s">
        <v>1154</v>
      </c>
    </row>
    <row r="26" spans="1:12" hidden="1" x14ac:dyDescent="0.25">
      <c r="A26" t="s">
        <v>1148</v>
      </c>
      <c r="B26">
        <v>2035</v>
      </c>
      <c r="C26" t="s">
        <v>1168</v>
      </c>
      <c r="D26" t="s">
        <v>1150</v>
      </c>
      <c r="E26" t="s">
        <v>1151</v>
      </c>
      <c r="F26" t="s">
        <v>264</v>
      </c>
      <c r="G26" s="24">
        <v>36510</v>
      </c>
      <c r="H26">
        <v>124</v>
      </c>
      <c r="I26" t="s">
        <v>1152</v>
      </c>
      <c r="J26">
        <v>124</v>
      </c>
      <c r="K26" t="s">
        <v>1157</v>
      </c>
      <c r="L26" t="s">
        <v>1154</v>
      </c>
    </row>
    <row r="27" spans="1:12" hidden="1" x14ac:dyDescent="0.25">
      <c r="A27" t="s">
        <v>1148</v>
      </c>
      <c r="B27">
        <v>2040</v>
      </c>
      <c r="C27" t="s">
        <v>1168</v>
      </c>
      <c r="D27" t="s">
        <v>1150</v>
      </c>
      <c r="E27" t="s">
        <v>1151</v>
      </c>
      <c r="F27" t="s">
        <v>264</v>
      </c>
      <c r="G27" s="24">
        <v>35170</v>
      </c>
      <c r="H27">
        <v>128</v>
      </c>
      <c r="I27" t="s">
        <v>1152</v>
      </c>
      <c r="J27">
        <v>128</v>
      </c>
      <c r="K27" t="s">
        <v>1158</v>
      </c>
      <c r="L27" t="s">
        <v>1154</v>
      </c>
    </row>
    <row r="28" spans="1:12" hidden="1" x14ac:dyDescent="0.25">
      <c r="A28" t="s">
        <v>1148</v>
      </c>
      <c r="B28">
        <v>2045</v>
      </c>
      <c r="C28" t="s">
        <v>1168</v>
      </c>
      <c r="D28" t="s">
        <v>1150</v>
      </c>
      <c r="E28" t="s">
        <v>1151</v>
      </c>
      <c r="F28" t="s">
        <v>264</v>
      </c>
      <c r="G28" s="24">
        <v>33830</v>
      </c>
      <c r="H28">
        <v>133</v>
      </c>
      <c r="I28" t="s">
        <v>1152</v>
      </c>
      <c r="J28">
        <v>133</v>
      </c>
      <c r="K28" t="s">
        <v>1158</v>
      </c>
      <c r="L28" t="s">
        <v>1154</v>
      </c>
    </row>
    <row r="29" spans="1:12" hidden="1" x14ac:dyDescent="0.25">
      <c r="A29" t="s">
        <v>1148</v>
      </c>
      <c r="B29">
        <v>2050</v>
      </c>
      <c r="C29" t="s">
        <v>1168</v>
      </c>
      <c r="D29" t="s">
        <v>1150</v>
      </c>
      <c r="E29" t="s">
        <v>1151</v>
      </c>
      <c r="F29" t="s">
        <v>264</v>
      </c>
      <c r="G29" s="24">
        <v>32480</v>
      </c>
      <c r="H29">
        <v>138</v>
      </c>
      <c r="I29" t="s">
        <v>1152</v>
      </c>
      <c r="J29">
        <v>138</v>
      </c>
      <c r="K29" t="s">
        <v>1159</v>
      </c>
      <c r="L29" t="s">
        <v>1154</v>
      </c>
    </row>
    <row r="30" spans="1:12" hidden="1" x14ac:dyDescent="0.25">
      <c r="A30" t="s">
        <v>1160</v>
      </c>
      <c r="B30">
        <v>2020</v>
      </c>
      <c r="C30" t="s">
        <v>1168</v>
      </c>
      <c r="D30" t="s">
        <v>1150</v>
      </c>
      <c r="E30" t="s">
        <v>1151</v>
      </c>
      <c r="F30" t="s">
        <v>264</v>
      </c>
      <c r="G30" s="24">
        <v>55650</v>
      </c>
      <c r="H30">
        <v>86.9</v>
      </c>
      <c r="I30" t="s">
        <v>1152</v>
      </c>
      <c r="J30">
        <v>86.9</v>
      </c>
      <c r="K30" t="s">
        <v>1161</v>
      </c>
      <c r="L30" t="s">
        <v>1162</v>
      </c>
    </row>
    <row r="31" spans="1:12" hidden="1" x14ac:dyDescent="0.25">
      <c r="A31" t="s">
        <v>1160</v>
      </c>
      <c r="B31">
        <v>2025</v>
      </c>
      <c r="C31" t="s">
        <v>1168</v>
      </c>
      <c r="D31" t="s">
        <v>1150</v>
      </c>
      <c r="E31" t="s">
        <v>1151</v>
      </c>
      <c r="F31" t="s">
        <v>264</v>
      </c>
      <c r="G31" s="24">
        <v>55650</v>
      </c>
      <c r="H31">
        <v>86.9</v>
      </c>
      <c r="I31" t="s">
        <v>1152</v>
      </c>
      <c r="J31">
        <v>86.9</v>
      </c>
      <c r="K31" t="s">
        <v>1161</v>
      </c>
      <c r="L31" t="s">
        <v>1162</v>
      </c>
    </row>
    <row r="32" spans="1:12" hidden="1" x14ac:dyDescent="0.25">
      <c r="A32" t="s">
        <v>1160</v>
      </c>
      <c r="B32">
        <v>2030</v>
      </c>
      <c r="C32" t="s">
        <v>1168</v>
      </c>
      <c r="D32" t="s">
        <v>1150</v>
      </c>
      <c r="E32" t="s">
        <v>1151</v>
      </c>
      <c r="F32" t="s">
        <v>264</v>
      </c>
      <c r="G32" s="24">
        <v>55650</v>
      </c>
      <c r="H32">
        <v>86.9</v>
      </c>
      <c r="I32" t="s">
        <v>1152</v>
      </c>
      <c r="J32">
        <v>86.9</v>
      </c>
      <c r="K32" t="s">
        <v>1161</v>
      </c>
      <c r="L32" t="s">
        <v>1162</v>
      </c>
    </row>
    <row r="33" spans="1:12" hidden="1" x14ac:dyDescent="0.25">
      <c r="A33" t="s">
        <v>1160</v>
      </c>
      <c r="B33">
        <v>2035</v>
      </c>
      <c r="C33" t="s">
        <v>1168</v>
      </c>
      <c r="D33" t="s">
        <v>1150</v>
      </c>
      <c r="E33" t="s">
        <v>1151</v>
      </c>
      <c r="F33" t="s">
        <v>264</v>
      </c>
      <c r="G33" s="24">
        <v>55650</v>
      </c>
      <c r="H33">
        <v>86.9</v>
      </c>
      <c r="I33" t="s">
        <v>1152</v>
      </c>
      <c r="J33">
        <v>86.9</v>
      </c>
      <c r="K33" t="s">
        <v>1161</v>
      </c>
      <c r="L33" t="s">
        <v>1162</v>
      </c>
    </row>
    <row r="34" spans="1:12" hidden="1" x14ac:dyDescent="0.25">
      <c r="A34" t="s">
        <v>1160</v>
      </c>
      <c r="B34">
        <v>2040</v>
      </c>
      <c r="C34" t="s">
        <v>1168</v>
      </c>
      <c r="D34" t="s">
        <v>1150</v>
      </c>
      <c r="E34" t="s">
        <v>1151</v>
      </c>
      <c r="F34" t="s">
        <v>264</v>
      </c>
      <c r="G34" s="24">
        <v>55650</v>
      </c>
      <c r="H34">
        <v>86.9</v>
      </c>
      <c r="I34" t="s">
        <v>1152</v>
      </c>
      <c r="J34">
        <v>86.9</v>
      </c>
      <c r="K34" t="s">
        <v>1161</v>
      </c>
      <c r="L34" t="s">
        <v>1162</v>
      </c>
    </row>
    <row r="35" spans="1:12" hidden="1" x14ac:dyDescent="0.25">
      <c r="A35" t="s">
        <v>1160</v>
      </c>
      <c r="B35">
        <v>2045</v>
      </c>
      <c r="C35" t="s">
        <v>1168</v>
      </c>
      <c r="D35" t="s">
        <v>1150</v>
      </c>
      <c r="E35" t="s">
        <v>1151</v>
      </c>
      <c r="F35" t="s">
        <v>264</v>
      </c>
      <c r="G35" s="24">
        <v>55650</v>
      </c>
      <c r="H35">
        <v>86.9</v>
      </c>
      <c r="I35" t="s">
        <v>1152</v>
      </c>
      <c r="J35">
        <v>86.9</v>
      </c>
      <c r="K35" t="s">
        <v>1161</v>
      </c>
      <c r="L35" t="s">
        <v>1162</v>
      </c>
    </row>
    <row r="36" spans="1:12" hidden="1" x14ac:dyDescent="0.25">
      <c r="A36" t="s">
        <v>1160</v>
      </c>
      <c r="B36">
        <v>2050</v>
      </c>
      <c r="C36" t="s">
        <v>1168</v>
      </c>
      <c r="D36" t="s">
        <v>1150</v>
      </c>
      <c r="E36" t="s">
        <v>1151</v>
      </c>
      <c r="F36" t="s">
        <v>264</v>
      </c>
      <c r="G36" s="24">
        <v>55650</v>
      </c>
      <c r="H36">
        <v>86.9</v>
      </c>
      <c r="I36" t="s">
        <v>1152</v>
      </c>
      <c r="J36">
        <v>86.9</v>
      </c>
      <c r="K36" t="s">
        <v>1161</v>
      </c>
      <c r="L36" t="s">
        <v>1162</v>
      </c>
    </row>
    <row r="37" spans="1:12" hidden="1" x14ac:dyDescent="0.25">
      <c r="A37" t="s">
        <v>1163</v>
      </c>
      <c r="B37">
        <v>2020</v>
      </c>
      <c r="C37" t="s">
        <v>1168</v>
      </c>
      <c r="D37" t="s">
        <v>1150</v>
      </c>
      <c r="E37" t="s">
        <v>1151</v>
      </c>
      <c r="F37" t="s">
        <v>264</v>
      </c>
      <c r="G37" s="24">
        <v>55650</v>
      </c>
      <c r="H37">
        <v>86.9</v>
      </c>
      <c r="I37" t="s">
        <v>1152</v>
      </c>
      <c r="J37">
        <v>86.9</v>
      </c>
      <c r="K37" t="s">
        <v>1161</v>
      </c>
      <c r="L37" t="s">
        <v>1154</v>
      </c>
    </row>
    <row r="38" spans="1:12" hidden="1" x14ac:dyDescent="0.25">
      <c r="A38" t="s">
        <v>1163</v>
      </c>
      <c r="B38">
        <v>2025</v>
      </c>
      <c r="C38" t="s">
        <v>1168</v>
      </c>
      <c r="D38" t="s">
        <v>1150</v>
      </c>
      <c r="E38" t="s">
        <v>1151</v>
      </c>
      <c r="F38" t="s">
        <v>264</v>
      </c>
      <c r="G38" s="24">
        <v>48860</v>
      </c>
      <c r="H38">
        <v>97.1</v>
      </c>
      <c r="I38" t="s">
        <v>1152</v>
      </c>
      <c r="J38">
        <v>97.1</v>
      </c>
      <c r="K38" t="s">
        <v>1164</v>
      </c>
      <c r="L38" t="s">
        <v>1154</v>
      </c>
    </row>
    <row r="39" spans="1:12" hidden="1" x14ac:dyDescent="0.25">
      <c r="A39" t="s">
        <v>1163</v>
      </c>
      <c r="B39">
        <v>2030</v>
      </c>
      <c r="C39" t="s">
        <v>1168</v>
      </c>
      <c r="D39" t="s">
        <v>1150</v>
      </c>
      <c r="E39" t="s">
        <v>1151</v>
      </c>
      <c r="F39" t="s">
        <v>264</v>
      </c>
      <c r="G39" s="24">
        <v>42830</v>
      </c>
      <c r="H39">
        <v>103</v>
      </c>
      <c r="I39" t="s">
        <v>1152</v>
      </c>
      <c r="J39">
        <v>103</v>
      </c>
      <c r="K39" t="s">
        <v>1165</v>
      </c>
      <c r="L39" t="s">
        <v>1154</v>
      </c>
    </row>
    <row r="40" spans="1:12" hidden="1" x14ac:dyDescent="0.25">
      <c r="A40" t="s">
        <v>1163</v>
      </c>
      <c r="B40">
        <v>2035</v>
      </c>
      <c r="C40" t="s">
        <v>1168</v>
      </c>
      <c r="D40" t="s">
        <v>1150</v>
      </c>
      <c r="E40" t="s">
        <v>1151</v>
      </c>
      <c r="F40" t="s">
        <v>264</v>
      </c>
      <c r="G40" s="24">
        <v>41780</v>
      </c>
      <c r="H40">
        <v>103</v>
      </c>
      <c r="I40" t="s">
        <v>1152</v>
      </c>
      <c r="J40">
        <v>103</v>
      </c>
      <c r="K40" t="s">
        <v>1166</v>
      </c>
      <c r="L40" t="s">
        <v>1154</v>
      </c>
    </row>
    <row r="41" spans="1:12" hidden="1" x14ac:dyDescent="0.25">
      <c r="A41" t="s">
        <v>1163</v>
      </c>
      <c r="B41">
        <v>2040</v>
      </c>
      <c r="C41" t="s">
        <v>1168</v>
      </c>
      <c r="D41" t="s">
        <v>1150</v>
      </c>
      <c r="E41" t="s">
        <v>1151</v>
      </c>
      <c r="F41" t="s">
        <v>264</v>
      </c>
      <c r="G41" s="24">
        <v>40040</v>
      </c>
      <c r="H41">
        <v>107</v>
      </c>
      <c r="I41" t="s">
        <v>1152</v>
      </c>
      <c r="J41">
        <v>107</v>
      </c>
      <c r="K41" t="s">
        <v>1158</v>
      </c>
      <c r="L41" t="s">
        <v>1154</v>
      </c>
    </row>
    <row r="42" spans="1:12" hidden="1" x14ac:dyDescent="0.25">
      <c r="A42" t="s">
        <v>1163</v>
      </c>
      <c r="B42">
        <v>2045</v>
      </c>
      <c r="C42" t="s">
        <v>1168</v>
      </c>
      <c r="D42" t="s">
        <v>1150</v>
      </c>
      <c r="E42" t="s">
        <v>1151</v>
      </c>
      <c r="F42" t="s">
        <v>264</v>
      </c>
      <c r="G42" s="24">
        <v>38300</v>
      </c>
      <c r="H42">
        <v>111</v>
      </c>
      <c r="I42" t="s">
        <v>1152</v>
      </c>
      <c r="J42">
        <v>111</v>
      </c>
      <c r="K42" t="s">
        <v>1158</v>
      </c>
      <c r="L42" t="s">
        <v>1154</v>
      </c>
    </row>
    <row r="43" spans="1:12" hidden="1" x14ac:dyDescent="0.25">
      <c r="A43" t="s">
        <v>1163</v>
      </c>
      <c r="B43">
        <v>2050</v>
      </c>
      <c r="C43" t="s">
        <v>1168</v>
      </c>
      <c r="D43" t="s">
        <v>1150</v>
      </c>
      <c r="E43" t="s">
        <v>1151</v>
      </c>
      <c r="F43" t="s">
        <v>264</v>
      </c>
      <c r="G43" s="24">
        <v>36560</v>
      </c>
      <c r="H43">
        <v>115</v>
      </c>
      <c r="I43" t="s">
        <v>1152</v>
      </c>
      <c r="J43">
        <v>115</v>
      </c>
      <c r="K43" t="s">
        <v>1167</v>
      </c>
      <c r="L43" t="s">
        <v>1154</v>
      </c>
    </row>
    <row r="44" spans="1:12" hidden="1" x14ac:dyDescent="0.25">
      <c r="A44" t="s">
        <v>1148</v>
      </c>
      <c r="B44">
        <v>2020</v>
      </c>
      <c r="C44" t="s">
        <v>1169</v>
      </c>
      <c r="D44" t="s">
        <v>1150</v>
      </c>
      <c r="E44" t="s">
        <v>1151</v>
      </c>
      <c r="F44" t="s">
        <v>264</v>
      </c>
      <c r="G44" s="24">
        <v>74860</v>
      </c>
      <c r="H44">
        <v>75.2</v>
      </c>
      <c r="I44" t="s">
        <v>1152</v>
      </c>
      <c r="J44">
        <v>75.2</v>
      </c>
      <c r="K44" t="s">
        <v>1153</v>
      </c>
      <c r="L44" t="s">
        <v>1154</v>
      </c>
    </row>
    <row r="45" spans="1:12" hidden="1" x14ac:dyDescent="0.25">
      <c r="A45" t="s">
        <v>1148</v>
      </c>
      <c r="B45">
        <v>2025</v>
      </c>
      <c r="C45" t="s">
        <v>1169</v>
      </c>
      <c r="D45" t="s">
        <v>1150</v>
      </c>
      <c r="E45" t="s">
        <v>1151</v>
      </c>
      <c r="F45" t="s">
        <v>264</v>
      </c>
      <c r="G45" s="24">
        <v>54980</v>
      </c>
      <c r="H45">
        <v>99.4</v>
      </c>
      <c r="I45" t="s">
        <v>1152</v>
      </c>
      <c r="J45">
        <v>99.4</v>
      </c>
      <c r="K45" t="s">
        <v>1155</v>
      </c>
      <c r="L45" t="s">
        <v>1154</v>
      </c>
    </row>
    <row r="46" spans="1:12" hidden="1" x14ac:dyDescent="0.25">
      <c r="A46" t="s">
        <v>1148</v>
      </c>
      <c r="B46">
        <v>2030</v>
      </c>
      <c r="C46" t="s">
        <v>1169</v>
      </c>
      <c r="D46" t="s">
        <v>1150</v>
      </c>
      <c r="E46" t="s">
        <v>1151</v>
      </c>
      <c r="F46" t="s">
        <v>264</v>
      </c>
      <c r="G46" s="24">
        <v>46030</v>
      </c>
      <c r="H46">
        <v>109</v>
      </c>
      <c r="I46" t="s">
        <v>1152</v>
      </c>
      <c r="J46">
        <v>109</v>
      </c>
      <c r="K46" t="s">
        <v>1156</v>
      </c>
      <c r="L46" t="s">
        <v>1154</v>
      </c>
    </row>
    <row r="47" spans="1:12" hidden="1" x14ac:dyDescent="0.25">
      <c r="A47" t="s">
        <v>1148</v>
      </c>
      <c r="B47">
        <v>2035</v>
      </c>
      <c r="C47" t="s">
        <v>1169</v>
      </c>
      <c r="D47" t="s">
        <v>1150</v>
      </c>
      <c r="E47" t="s">
        <v>1151</v>
      </c>
      <c r="F47" t="s">
        <v>264</v>
      </c>
      <c r="G47" s="24">
        <v>40380</v>
      </c>
      <c r="H47">
        <v>120</v>
      </c>
      <c r="I47" t="s">
        <v>1152</v>
      </c>
      <c r="J47">
        <v>120</v>
      </c>
      <c r="K47" t="s">
        <v>1157</v>
      </c>
      <c r="L47" t="s">
        <v>1154</v>
      </c>
    </row>
    <row r="48" spans="1:12" hidden="1" x14ac:dyDescent="0.25">
      <c r="A48" t="s">
        <v>1148</v>
      </c>
      <c r="B48">
        <v>2040</v>
      </c>
      <c r="C48" t="s">
        <v>1169</v>
      </c>
      <c r="D48" t="s">
        <v>1150</v>
      </c>
      <c r="E48" t="s">
        <v>1151</v>
      </c>
      <c r="F48" t="s">
        <v>264</v>
      </c>
      <c r="G48" s="24">
        <v>38690</v>
      </c>
      <c r="H48">
        <v>124</v>
      </c>
      <c r="I48" t="s">
        <v>1152</v>
      </c>
      <c r="J48">
        <v>124</v>
      </c>
      <c r="K48" t="s">
        <v>1158</v>
      </c>
      <c r="L48" t="s">
        <v>1154</v>
      </c>
    </row>
    <row r="49" spans="1:12" hidden="1" x14ac:dyDescent="0.25">
      <c r="A49" t="s">
        <v>1148</v>
      </c>
      <c r="B49">
        <v>2045</v>
      </c>
      <c r="C49" t="s">
        <v>1169</v>
      </c>
      <c r="D49" t="s">
        <v>1150</v>
      </c>
      <c r="E49" t="s">
        <v>1151</v>
      </c>
      <c r="F49" t="s">
        <v>264</v>
      </c>
      <c r="G49" s="24">
        <v>37000</v>
      </c>
      <c r="H49">
        <v>129</v>
      </c>
      <c r="I49" t="s">
        <v>1152</v>
      </c>
      <c r="J49">
        <v>129</v>
      </c>
      <c r="K49" t="s">
        <v>1158</v>
      </c>
      <c r="L49" t="s">
        <v>1154</v>
      </c>
    </row>
    <row r="50" spans="1:12" hidden="1" x14ac:dyDescent="0.25">
      <c r="A50" t="s">
        <v>1148</v>
      </c>
      <c r="B50">
        <v>2050</v>
      </c>
      <c r="C50" t="s">
        <v>1169</v>
      </c>
      <c r="D50" t="s">
        <v>1150</v>
      </c>
      <c r="E50" t="s">
        <v>1151</v>
      </c>
      <c r="F50" t="s">
        <v>264</v>
      </c>
      <c r="G50" s="24">
        <v>35310</v>
      </c>
      <c r="H50">
        <v>134</v>
      </c>
      <c r="I50" t="s">
        <v>1152</v>
      </c>
      <c r="J50">
        <v>134</v>
      </c>
      <c r="K50" t="s">
        <v>1159</v>
      </c>
      <c r="L50" t="s">
        <v>1154</v>
      </c>
    </row>
    <row r="51" spans="1:12" hidden="1" x14ac:dyDescent="0.25">
      <c r="A51" t="s">
        <v>1160</v>
      </c>
      <c r="B51">
        <v>2020</v>
      </c>
      <c r="C51" t="s">
        <v>1169</v>
      </c>
      <c r="D51" t="s">
        <v>1150</v>
      </c>
      <c r="E51" t="s">
        <v>1151</v>
      </c>
      <c r="F51" t="s">
        <v>264</v>
      </c>
      <c r="G51" s="24">
        <v>74860</v>
      </c>
      <c r="H51">
        <v>75.2</v>
      </c>
      <c r="I51" t="s">
        <v>1152</v>
      </c>
      <c r="J51">
        <v>75.2</v>
      </c>
      <c r="K51" t="s">
        <v>1161</v>
      </c>
      <c r="L51" t="s">
        <v>1162</v>
      </c>
    </row>
    <row r="52" spans="1:12" hidden="1" x14ac:dyDescent="0.25">
      <c r="A52" t="s">
        <v>1160</v>
      </c>
      <c r="B52">
        <v>2025</v>
      </c>
      <c r="C52" t="s">
        <v>1169</v>
      </c>
      <c r="D52" t="s">
        <v>1150</v>
      </c>
      <c r="E52" t="s">
        <v>1151</v>
      </c>
      <c r="F52" t="s">
        <v>264</v>
      </c>
      <c r="G52" s="24">
        <v>74860</v>
      </c>
      <c r="H52">
        <v>75.2</v>
      </c>
      <c r="I52" t="s">
        <v>1152</v>
      </c>
      <c r="J52">
        <v>75.2</v>
      </c>
      <c r="K52" t="s">
        <v>1161</v>
      </c>
      <c r="L52" t="s">
        <v>1162</v>
      </c>
    </row>
    <row r="53" spans="1:12" hidden="1" x14ac:dyDescent="0.25">
      <c r="A53" t="s">
        <v>1160</v>
      </c>
      <c r="B53">
        <v>2030</v>
      </c>
      <c r="C53" t="s">
        <v>1169</v>
      </c>
      <c r="D53" t="s">
        <v>1150</v>
      </c>
      <c r="E53" t="s">
        <v>1151</v>
      </c>
      <c r="F53" t="s">
        <v>264</v>
      </c>
      <c r="G53" s="24">
        <v>74860</v>
      </c>
      <c r="H53">
        <v>75.2</v>
      </c>
      <c r="I53" t="s">
        <v>1152</v>
      </c>
      <c r="J53">
        <v>75.2</v>
      </c>
      <c r="K53" t="s">
        <v>1161</v>
      </c>
      <c r="L53" t="s">
        <v>1162</v>
      </c>
    </row>
    <row r="54" spans="1:12" hidden="1" x14ac:dyDescent="0.25">
      <c r="A54" t="s">
        <v>1160</v>
      </c>
      <c r="B54">
        <v>2035</v>
      </c>
      <c r="C54" t="s">
        <v>1169</v>
      </c>
      <c r="D54" t="s">
        <v>1150</v>
      </c>
      <c r="E54" t="s">
        <v>1151</v>
      </c>
      <c r="F54" t="s">
        <v>264</v>
      </c>
      <c r="G54" s="24">
        <v>74860</v>
      </c>
      <c r="H54">
        <v>75.2</v>
      </c>
      <c r="I54" t="s">
        <v>1152</v>
      </c>
      <c r="J54">
        <v>75.2</v>
      </c>
      <c r="K54" t="s">
        <v>1161</v>
      </c>
      <c r="L54" t="s">
        <v>1162</v>
      </c>
    </row>
    <row r="55" spans="1:12" hidden="1" x14ac:dyDescent="0.25">
      <c r="A55" t="s">
        <v>1160</v>
      </c>
      <c r="B55">
        <v>2040</v>
      </c>
      <c r="C55" t="s">
        <v>1169</v>
      </c>
      <c r="D55" t="s">
        <v>1150</v>
      </c>
      <c r="E55" t="s">
        <v>1151</v>
      </c>
      <c r="F55" t="s">
        <v>264</v>
      </c>
      <c r="G55" s="24">
        <v>74860</v>
      </c>
      <c r="H55">
        <v>75.2</v>
      </c>
      <c r="I55" t="s">
        <v>1152</v>
      </c>
      <c r="J55">
        <v>75.2</v>
      </c>
      <c r="K55" t="s">
        <v>1161</v>
      </c>
      <c r="L55" t="s">
        <v>1162</v>
      </c>
    </row>
    <row r="56" spans="1:12" hidden="1" x14ac:dyDescent="0.25">
      <c r="A56" t="s">
        <v>1160</v>
      </c>
      <c r="B56">
        <v>2045</v>
      </c>
      <c r="C56" t="s">
        <v>1169</v>
      </c>
      <c r="D56" t="s">
        <v>1150</v>
      </c>
      <c r="E56" t="s">
        <v>1151</v>
      </c>
      <c r="F56" t="s">
        <v>264</v>
      </c>
      <c r="G56" s="24">
        <v>74860</v>
      </c>
      <c r="H56">
        <v>75.2</v>
      </c>
      <c r="I56" t="s">
        <v>1152</v>
      </c>
      <c r="J56">
        <v>75.2</v>
      </c>
      <c r="K56" t="s">
        <v>1161</v>
      </c>
      <c r="L56" t="s">
        <v>1162</v>
      </c>
    </row>
    <row r="57" spans="1:12" hidden="1" x14ac:dyDescent="0.25">
      <c r="A57" t="s">
        <v>1160</v>
      </c>
      <c r="B57">
        <v>2050</v>
      </c>
      <c r="C57" t="s">
        <v>1169</v>
      </c>
      <c r="D57" t="s">
        <v>1150</v>
      </c>
      <c r="E57" t="s">
        <v>1151</v>
      </c>
      <c r="F57" t="s">
        <v>264</v>
      </c>
      <c r="G57" s="24">
        <v>74860</v>
      </c>
      <c r="H57">
        <v>75.2</v>
      </c>
      <c r="I57" t="s">
        <v>1152</v>
      </c>
      <c r="J57">
        <v>75.2</v>
      </c>
      <c r="K57" t="s">
        <v>1161</v>
      </c>
      <c r="L57" t="s">
        <v>1162</v>
      </c>
    </row>
    <row r="58" spans="1:12" hidden="1" x14ac:dyDescent="0.25">
      <c r="A58" t="s">
        <v>1163</v>
      </c>
      <c r="B58">
        <v>2020</v>
      </c>
      <c r="C58" t="s">
        <v>1169</v>
      </c>
      <c r="D58" t="s">
        <v>1150</v>
      </c>
      <c r="E58" t="s">
        <v>1151</v>
      </c>
      <c r="F58" t="s">
        <v>264</v>
      </c>
      <c r="G58" s="24">
        <v>74860</v>
      </c>
      <c r="H58">
        <v>75.2</v>
      </c>
      <c r="I58" t="s">
        <v>1152</v>
      </c>
      <c r="J58">
        <v>75.2</v>
      </c>
      <c r="K58" t="s">
        <v>1161</v>
      </c>
      <c r="L58" t="s">
        <v>1154</v>
      </c>
    </row>
    <row r="59" spans="1:12" hidden="1" x14ac:dyDescent="0.25">
      <c r="A59" t="s">
        <v>1163</v>
      </c>
      <c r="B59">
        <v>2025</v>
      </c>
      <c r="C59" t="s">
        <v>1169</v>
      </c>
      <c r="D59" t="s">
        <v>1150</v>
      </c>
      <c r="E59" t="s">
        <v>1151</v>
      </c>
      <c r="F59" t="s">
        <v>264</v>
      </c>
      <c r="G59" s="24">
        <v>63150</v>
      </c>
      <c r="H59">
        <v>84.5</v>
      </c>
      <c r="I59" t="s">
        <v>1152</v>
      </c>
      <c r="J59">
        <v>84.5</v>
      </c>
      <c r="K59" t="s">
        <v>1164</v>
      </c>
      <c r="L59" t="s">
        <v>1154</v>
      </c>
    </row>
    <row r="60" spans="1:12" hidden="1" x14ac:dyDescent="0.25">
      <c r="A60" t="s">
        <v>1163</v>
      </c>
      <c r="B60">
        <v>2030</v>
      </c>
      <c r="C60" t="s">
        <v>1169</v>
      </c>
      <c r="D60" t="s">
        <v>1150</v>
      </c>
      <c r="E60" t="s">
        <v>1151</v>
      </c>
      <c r="F60" t="s">
        <v>264</v>
      </c>
      <c r="G60" s="24">
        <v>52340</v>
      </c>
      <c r="H60">
        <v>92.6</v>
      </c>
      <c r="I60" t="s">
        <v>1152</v>
      </c>
      <c r="J60">
        <v>92.6</v>
      </c>
      <c r="K60" t="s">
        <v>1165</v>
      </c>
      <c r="L60" t="s">
        <v>1154</v>
      </c>
    </row>
    <row r="61" spans="1:12" hidden="1" x14ac:dyDescent="0.25">
      <c r="A61" t="s">
        <v>1163</v>
      </c>
      <c r="B61">
        <v>2035</v>
      </c>
      <c r="C61" t="s">
        <v>1169</v>
      </c>
      <c r="D61" t="s">
        <v>1150</v>
      </c>
      <c r="E61" t="s">
        <v>1151</v>
      </c>
      <c r="F61" t="s">
        <v>264</v>
      </c>
      <c r="G61" s="24">
        <v>49530</v>
      </c>
      <c r="H61">
        <v>98.3</v>
      </c>
      <c r="I61" t="s">
        <v>1152</v>
      </c>
      <c r="J61">
        <v>98.3</v>
      </c>
      <c r="K61" t="s">
        <v>1166</v>
      </c>
      <c r="L61" t="s">
        <v>1154</v>
      </c>
    </row>
    <row r="62" spans="1:12" hidden="1" x14ac:dyDescent="0.25">
      <c r="A62" t="s">
        <v>1163</v>
      </c>
      <c r="B62">
        <v>2040</v>
      </c>
      <c r="C62" t="s">
        <v>1169</v>
      </c>
      <c r="D62" t="s">
        <v>1150</v>
      </c>
      <c r="E62" t="s">
        <v>1151</v>
      </c>
      <c r="F62" t="s">
        <v>264</v>
      </c>
      <c r="G62" s="24">
        <v>47080</v>
      </c>
      <c r="H62">
        <v>102</v>
      </c>
      <c r="I62" t="s">
        <v>1152</v>
      </c>
      <c r="J62">
        <v>102</v>
      </c>
      <c r="K62" t="s">
        <v>1158</v>
      </c>
      <c r="L62" t="s">
        <v>1154</v>
      </c>
    </row>
    <row r="63" spans="1:12" hidden="1" x14ac:dyDescent="0.25">
      <c r="A63" t="s">
        <v>1163</v>
      </c>
      <c r="B63">
        <v>2045</v>
      </c>
      <c r="C63" t="s">
        <v>1169</v>
      </c>
      <c r="D63" t="s">
        <v>1150</v>
      </c>
      <c r="E63" t="s">
        <v>1151</v>
      </c>
      <c r="F63" t="s">
        <v>264</v>
      </c>
      <c r="G63" s="24">
        <v>44630</v>
      </c>
      <c r="H63">
        <v>107</v>
      </c>
      <c r="I63" t="s">
        <v>1152</v>
      </c>
      <c r="J63">
        <v>107</v>
      </c>
      <c r="K63" t="s">
        <v>1158</v>
      </c>
      <c r="L63" t="s">
        <v>1154</v>
      </c>
    </row>
    <row r="64" spans="1:12" hidden="1" x14ac:dyDescent="0.25">
      <c r="A64" t="s">
        <v>1163</v>
      </c>
      <c r="B64">
        <v>2050</v>
      </c>
      <c r="C64" t="s">
        <v>1169</v>
      </c>
      <c r="D64" t="s">
        <v>1150</v>
      </c>
      <c r="E64" t="s">
        <v>1151</v>
      </c>
      <c r="F64" t="s">
        <v>264</v>
      </c>
      <c r="G64" s="24">
        <v>42170</v>
      </c>
      <c r="H64">
        <v>111</v>
      </c>
      <c r="I64" t="s">
        <v>1152</v>
      </c>
      <c r="J64">
        <v>111</v>
      </c>
      <c r="K64" t="s">
        <v>1167</v>
      </c>
      <c r="L64" t="s">
        <v>1154</v>
      </c>
    </row>
    <row r="65" spans="1:12" hidden="1" x14ac:dyDescent="0.25">
      <c r="A65" t="s">
        <v>1148</v>
      </c>
      <c r="B65">
        <v>2020</v>
      </c>
      <c r="C65" t="s">
        <v>1170</v>
      </c>
      <c r="D65" t="s">
        <v>1171</v>
      </c>
      <c r="E65" t="s">
        <v>1151</v>
      </c>
      <c r="F65" t="s">
        <v>264</v>
      </c>
      <c r="G65" s="24">
        <v>29030</v>
      </c>
      <c r="H65">
        <v>25.6</v>
      </c>
      <c r="I65" t="s">
        <v>1152</v>
      </c>
      <c r="J65">
        <v>25.6</v>
      </c>
      <c r="K65" t="s">
        <v>1172</v>
      </c>
      <c r="L65" t="s">
        <v>1154</v>
      </c>
    </row>
    <row r="66" spans="1:12" hidden="1" x14ac:dyDescent="0.2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25">
      <c r="A67" t="s">
        <v>1148</v>
      </c>
      <c r="B67">
        <v>2030</v>
      </c>
      <c r="C67" t="s">
        <v>1170</v>
      </c>
      <c r="D67" t="s">
        <v>1171</v>
      </c>
      <c r="E67" t="s">
        <v>1151</v>
      </c>
      <c r="F67" t="s">
        <v>264</v>
      </c>
      <c r="G67" s="24">
        <v>31100</v>
      </c>
      <c r="H67">
        <v>40.6</v>
      </c>
      <c r="I67" t="s">
        <v>1152</v>
      </c>
      <c r="J67">
        <v>40.6</v>
      </c>
      <c r="K67" t="s">
        <v>1174</v>
      </c>
      <c r="L67" t="s">
        <v>1154</v>
      </c>
    </row>
    <row r="68" spans="1:12" hidden="1" x14ac:dyDescent="0.25">
      <c r="A68" t="s">
        <v>1148</v>
      </c>
      <c r="B68">
        <v>2035</v>
      </c>
      <c r="C68" t="s">
        <v>1170</v>
      </c>
      <c r="D68" t="s">
        <v>1171</v>
      </c>
      <c r="E68" t="s">
        <v>1151</v>
      </c>
      <c r="F68" t="s">
        <v>264</v>
      </c>
      <c r="G68" s="24">
        <v>31900</v>
      </c>
      <c r="H68">
        <v>44.8</v>
      </c>
      <c r="I68" t="s">
        <v>1152</v>
      </c>
      <c r="J68">
        <v>44.8</v>
      </c>
      <c r="K68" t="s">
        <v>1175</v>
      </c>
      <c r="L68" t="s">
        <v>1154</v>
      </c>
    </row>
    <row r="69" spans="1:12" hidden="1" x14ac:dyDescent="0.25">
      <c r="A69" t="s">
        <v>1148</v>
      </c>
      <c r="B69">
        <v>2040</v>
      </c>
      <c r="C69" t="s">
        <v>1170</v>
      </c>
      <c r="D69" t="s">
        <v>1171</v>
      </c>
      <c r="E69" t="s">
        <v>1151</v>
      </c>
      <c r="F69" t="s">
        <v>264</v>
      </c>
      <c r="G69" s="24">
        <v>31250</v>
      </c>
      <c r="H69">
        <v>49</v>
      </c>
      <c r="I69" t="s">
        <v>1152</v>
      </c>
      <c r="J69">
        <v>49</v>
      </c>
      <c r="K69" t="s">
        <v>1158</v>
      </c>
      <c r="L69" t="s">
        <v>1154</v>
      </c>
    </row>
    <row r="70" spans="1:12" hidden="1" x14ac:dyDescent="0.25">
      <c r="A70" t="s">
        <v>1148</v>
      </c>
      <c r="B70">
        <v>2045</v>
      </c>
      <c r="C70" t="s">
        <v>1170</v>
      </c>
      <c r="D70" t="s">
        <v>1171</v>
      </c>
      <c r="E70" t="s">
        <v>1151</v>
      </c>
      <c r="F70" t="s">
        <v>264</v>
      </c>
      <c r="G70" s="24">
        <v>30600</v>
      </c>
      <c r="H70">
        <v>53.2</v>
      </c>
      <c r="I70" t="s">
        <v>1152</v>
      </c>
      <c r="J70">
        <v>53.2</v>
      </c>
      <c r="K70" t="s">
        <v>1158</v>
      </c>
      <c r="L70" t="s">
        <v>1154</v>
      </c>
    </row>
    <row r="71" spans="1:12" hidden="1" x14ac:dyDescent="0.25">
      <c r="A71" t="s">
        <v>1148</v>
      </c>
      <c r="B71">
        <v>2050</v>
      </c>
      <c r="C71" t="s">
        <v>1170</v>
      </c>
      <c r="D71" t="s">
        <v>1171</v>
      </c>
      <c r="E71" t="s">
        <v>1151</v>
      </c>
      <c r="F71" t="s">
        <v>264</v>
      </c>
      <c r="G71" s="24">
        <v>29950</v>
      </c>
      <c r="H71">
        <v>53.2</v>
      </c>
      <c r="I71" t="s">
        <v>1152</v>
      </c>
      <c r="J71">
        <v>53.2</v>
      </c>
      <c r="K71" t="s">
        <v>1176</v>
      </c>
      <c r="L71" t="s">
        <v>1154</v>
      </c>
    </row>
    <row r="72" spans="1:12" hidden="1" x14ac:dyDescent="0.25">
      <c r="A72" t="s">
        <v>1160</v>
      </c>
      <c r="B72">
        <v>2020</v>
      </c>
      <c r="C72" t="s">
        <v>1170</v>
      </c>
      <c r="D72" t="s">
        <v>1171</v>
      </c>
      <c r="E72" t="s">
        <v>1151</v>
      </c>
      <c r="F72" t="s">
        <v>264</v>
      </c>
      <c r="G72" s="24">
        <v>29030</v>
      </c>
      <c r="H72">
        <v>25.6</v>
      </c>
      <c r="I72" t="s">
        <v>1152</v>
      </c>
      <c r="J72">
        <v>25.6</v>
      </c>
      <c r="K72" t="s">
        <v>1177</v>
      </c>
      <c r="L72" t="s">
        <v>1154</v>
      </c>
    </row>
    <row r="73" spans="1:12" hidden="1" x14ac:dyDescent="0.25">
      <c r="A73" t="s">
        <v>1160</v>
      </c>
      <c r="B73">
        <v>2025</v>
      </c>
      <c r="C73" t="s">
        <v>1170</v>
      </c>
      <c r="D73" t="s">
        <v>1171</v>
      </c>
      <c r="E73" t="s">
        <v>1151</v>
      </c>
      <c r="F73" t="s">
        <v>264</v>
      </c>
      <c r="G73" s="24">
        <v>29030</v>
      </c>
      <c r="H73">
        <v>25.6</v>
      </c>
      <c r="I73" t="s">
        <v>1152</v>
      </c>
      <c r="J73">
        <v>25.6</v>
      </c>
      <c r="K73" t="s">
        <v>1177</v>
      </c>
      <c r="L73" t="s">
        <v>1154</v>
      </c>
    </row>
    <row r="74" spans="1:12" hidden="1" x14ac:dyDescent="0.25">
      <c r="A74" t="s">
        <v>1160</v>
      </c>
      <c r="B74">
        <v>2030</v>
      </c>
      <c r="C74" t="s">
        <v>1170</v>
      </c>
      <c r="D74" t="s">
        <v>1171</v>
      </c>
      <c r="E74" t="s">
        <v>1151</v>
      </c>
      <c r="F74" t="s">
        <v>264</v>
      </c>
      <c r="G74" s="24">
        <v>29030</v>
      </c>
      <c r="H74">
        <v>25.6</v>
      </c>
      <c r="I74" t="s">
        <v>1152</v>
      </c>
      <c r="J74">
        <v>25.6</v>
      </c>
      <c r="K74" t="s">
        <v>1177</v>
      </c>
      <c r="L74" t="s">
        <v>1154</v>
      </c>
    </row>
    <row r="75" spans="1:12" hidden="1" x14ac:dyDescent="0.25">
      <c r="A75" t="s">
        <v>1160</v>
      </c>
      <c r="B75">
        <v>2035</v>
      </c>
      <c r="C75" t="s">
        <v>1170</v>
      </c>
      <c r="D75" t="s">
        <v>1171</v>
      </c>
      <c r="E75" t="s">
        <v>1151</v>
      </c>
      <c r="F75" t="s">
        <v>264</v>
      </c>
      <c r="G75" s="24">
        <v>29030</v>
      </c>
      <c r="H75">
        <v>25.6</v>
      </c>
      <c r="I75" t="s">
        <v>1152</v>
      </c>
      <c r="J75">
        <v>25.6</v>
      </c>
      <c r="K75" t="s">
        <v>1177</v>
      </c>
      <c r="L75" t="s">
        <v>1154</v>
      </c>
    </row>
    <row r="76" spans="1:12" hidden="1" x14ac:dyDescent="0.25">
      <c r="A76" t="s">
        <v>1160</v>
      </c>
      <c r="B76">
        <v>2040</v>
      </c>
      <c r="C76" t="s">
        <v>1170</v>
      </c>
      <c r="D76" t="s">
        <v>1171</v>
      </c>
      <c r="E76" t="s">
        <v>1151</v>
      </c>
      <c r="F76" t="s">
        <v>264</v>
      </c>
      <c r="G76" s="24">
        <v>29030</v>
      </c>
      <c r="H76">
        <v>25.6</v>
      </c>
      <c r="I76" t="s">
        <v>1152</v>
      </c>
      <c r="J76">
        <v>25.6</v>
      </c>
      <c r="K76" t="s">
        <v>1177</v>
      </c>
      <c r="L76" t="s">
        <v>1154</v>
      </c>
    </row>
    <row r="77" spans="1:12" hidden="1" x14ac:dyDescent="0.25">
      <c r="A77" t="s">
        <v>1160</v>
      </c>
      <c r="B77">
        <v>2045</v>
      </c>
      <c r="C77" t="s">
        <v>1170</v>
      </c>
      <c r="D77" t="s">
        <v>1171</v>
      </c>
      <c r="E77" t="s">
        <v>1151</v>
      </c>
      <c r="F77" t="s">
        <v>264</v>
      </c>
      <c r="G77" s="24">
        <v>29030</v>
      </c>
      <c r="H77">
        <v>25.6</v>
      </c>
      <c r="I77" t="s">
        <v>1152</v>
      </c>
      <c r="J77">
        <v>25.6</v>
      </c>
      <c r="K77" t="s">
        <v>1177</v>
      </c>
      <c r="L77" t="s">
        <v>1154</v>
      </c>
    </row>
    <row r="78" spans="1:12" hidden="1" x14ac:dyDescent="0.25">
      <c r="A78" t="s">
        <v>1160</v>
      </c>
      <c r="B78">
        <v>2050</v>
      </c>
      <c r="C78" t="s">
        <v>1170</v>
      </c>
      <c r="D78" t="s">
        <v>1171</v>
      </c>
      <c r="E78" t="s">
        <v>1151</v>
      </c>
      <c r="F78" t="s">
        <v>264</v>
      </c>
      <c r="G78" s="24">
        <v>29030</v>
      </c>
      <c r="H78">
        <v>25.6</v>
      </c>
      <c r="I78" t="s">
        <v>1152</v>
      </c>
      <c r="J78">
        <v>25.6</v>
      </c>
      <c r="K78" t="s">
        <v>1177</v>
      </c>
      <c r="L78" t="s">
        <v>1154</v>
      </c>
    </row>
    <row r="79" spans="1:12" hidden="1" x14ac:dyDescent="0.25">
      <c r="A79" t="s">
        <v>1163</v>
      </c>
      <c r="B79">
        <v>2020</v>
      </c>
      <c r="C79" t="s">
        <v>1170</v>
      </c>
      <c r="D79" t="s">
        <v>1171</v>
      </c>
      <c r="E79" t="s">
        <v>1151</v>
      </c>
      <c r="F79" t="s">
        <v>264</v>
      </c>
      <c r="G79" s="24">
        <v>29030</v>
      </c>
      <c r="H79">
        <v>25.6</v>
      </c>
      <c r="I79" t="s">
        <v>1152</v>
      </c>
      <c r="J79">
        <v>25.6</v>
      </c>
      <c r="K79" t="s">
        <v>1178</v>
      </c>
      <c r="L79" t="s">
        <v>1154</v>
      </c>
    </row>
    <row r="80" spans="1:12" hidden="1" x14ac:dyDescent="0.25">
      <c r="A80" t="s">
        <v>1163</v>
      </c>
      <c r="B80">
        <v>2025</v>
      </c>
      <c r="C80" t="s">
        <v>1170</v>
      </c>
      <c r="D80" t="s">
        <v>1171</v>
      </c>
      <c r="E80" t="s">
        <v>1151</v>
      </c>
      <c r="F80" t="s">
        <v>264</v>
      </c>
      <c r="G80" s="24">
        <v>30990</v>
      </c>
      <c r="H80">
        <v>29.1</v>
      </c>
      <c r="I80" t="s">
        <v>1152</v>
      </c>
      <c r="J80">
        <v>29.1</v>
      </c>
      <c r="K80" t="s">
        <v>1179</v>
      </c>
      <c r="L80" t="s">
        <v>1154</v>
      </c>
    </row>
    <row r="81" spans="1:12" hidden="1" x14ac:dyDescent="0.25">
      <c r="A81" t="s">
        <v>1163</v>
      </c>
      <c r="B81">
        <v>2030</v>
      </c>
      <c r="C81" t="s">
        <v>1170</v>
      </c>
      <c r="D81" t="s">
        <v>1171</v>
      </c>
      <c r="E81" t="s">
        <v>1151</v>
      </c>
      <c r="F81" t="s">
        <v>264</v>
      </c>
      <c r="G81" s="24">
        <v>31200</v>
      </c>
      <c r="H81">
        <v>33.9</v>
      </c>
      <c r="I81" t="s">
        <v>1152</v>
      </c>
      <c r="J81">
        <v>33.9</v>
      </c>
      <c r="K81" t="s">
        <v>1180</v>
      </c>
      <c r="L81" t="s">
        <v>1154</v>
      </c>
    </row>
    <row r="82" spans="1:12" hidden="1" x14ac:dyDescent="0.25">
      <c r="A82" t="s">
        <v>1163</v>
      </c>
      <c r="B82">
        <v>2035</v>
      </c>
      <c r="C82" t="s">
        <v>1170</v>
      </c>
      <c r="D82" t="s">
        <v>1171</v>
      </c>
      <c r="E82" t="s">
        <v>1151</v>
      </c>
      <c r="F82" t="s">
        <v>264</v>
      </c>
      <c r="G82" s="24">
        <v>30800</v>
      </c>
      <c r="H82">
        <v>37.5</v>
      </c>
      <c r="I82" t="s">
        <v>1152</v>
      </c>
      <c r="J82">
        <v>37.5</v>
      </c>
      <c r="K82" t="s">
        <v>1181</v>
      </c>
      <c r="L82" t="s">
        <v>1154</v>
      </c>
    </row>
    <row r="83" spans="1:12" hidden="1" x14ac:dyDescent="0.25">
      <c r="A83" t="s">
        <v>1163</v>
      </c>
      <c r="B83">
        <v>2040</v>
      </c>
      <c r="C83" t="s">
        <v>1170</v>
      </c>
      <c r="D83" t="s">
        <v>1171</v>
      </c>
      <c r="E83" t="s">
        <v>1151</v>
      </c>
      <c r="F83" t="s">
        <v>264</v>
      </c>
      <c r="G83" s="24">
        <v>30310</v>
      </c>
      <c r="H83">
        <v>38.9</v>
      </c>
      <c r="I83" t="s">
        <v>1152</v>
      </c>
      <c r="J83">
        <v>38.9</v>
      </c>
      <c r="K83" t="s">
        <v>1158</v>
      </c>
      <c r="L83" t="s">
        <v>1154</v>
      </c>
    </row>
    <row r="84" spans="1:12" hidden="1" x14ac:dyDescent="0.2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25">
      <c r="A85" t="s">
        <v>1163</v>
      </c>
      <c r="B85">
        <v>2050</v>
      </c>
      <c r="C85" t="s">
        <v>1170</v>
      </c>
      <c r="D85" t="s">
        <v>1171</v>
      </c>
      <c r="E85" t="s">
        <v>1151</v>
      </c>
      <c r="F85" t="s">
        <v>264</v>
      </c>
      <c r="G85" s="24">
        <v>29340</v>
      </c>
      <c r="H85">
        <v>41.6</v>
      </c>
      <c r="I85" t="s">
        <v>1152</v>
      </c>
      <c r="J85">
        <v>41.6</v>
      </c>
      <c r="K85" t="s">
        <v>1182</v>
      </c>
      <c r="L85" t="s">
        <v>1154</v>
      </c>
    </row>
    <row r="86" spans="1:12" hidden="1" x14ac:dyDescent="0.25">
      <c r="A86" t="s">
        <v>1148</v>
      </c>
      <c r="B86">
        <v>2020</v>
      </c>
      <c r="C86" t="s">
        <v>1183</v>
      </c>
      <c r="D86" t="s">
        <v>1041</v>
      </c>
      <c r="E86" t="s">
        <v>1151</v>
      </c>
      <c r="F86" t="s">
        <v>264</v>
      </c>
      <c r="G86" s="24">
        <v>53140</v>
      </c>
      <c r="H86">
        <v>56.7</v>
      </c>
      <c r="I86" t="s">
        <v>1152</v>
      </c>
      <c r="J86">
        <v>56.7</v>
      </c>
      <c r="K86" t="s">
        <v>1184</v>
      </c>
      <c r="L86" t="s">
        <v>1185</v>
      </c>
    </row>
    <row r="87" spans="1:12" hidden="1" x14ac:dyDescent="0.2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25">
      <c r="A88" t="s">
        <v>1148</v>
      </c>
      <c r="B88">
        <v>2030</v>
      </c>
      <c r="C88" t="s">
        <v>1183</v>
      </c>
      <c r="D88" t="s">
        <v>1041</v>
      </c>
      <c r="E88" t="s">
        <v>1151</v>
      </c>
      <c r="F88" t="s">
        <v>264</v>
      </c>
      <c r="G88" s="24">
        <v>37770</v>
      </c>
      <c r="H88">
        <v>75.8</v>
      </c>
      <c r="I88" t="s">
        <v>1152</v>
      </c>
      <c r="J88">
        <v>75.8</v>
      </c>
      <c r="K88" t="s">
        <v>1184</v>
      </c>
      <c r="L88" t="s">
        <v>1185</v>
      </c>
    </row>
    <row r="89" spans="1:12" hidden="1" x14ac:dyDescent="0.25">
      <c r="A89" t="s">
        <v>1148</v>
      </c>
      <c r="B89">
        <v>2035</v>
      </c>
      <c r="C89" t="s">
        <v>1183</v>
      </c>
      <c r="D89" t="s">
        <v>1041</v>
      </c>
      <c r="E89" t="s">
        <v>1151</v>
      </c>
      <c r="F89" t="s">
        <v>264</v>
      </c>
      <c r="G89" s="24">
        <v>34440</v>
      </c>
      <c r="H89">
        <v>89.5</v>
      </c>
      <c r="I89" t="s">
        <v>1152</v>
      </c>
      <c r="J89">
        <v>89.5</v>
      </c>
      <c r="K89" t="s">
        <v>1184</v>
      </c>
      <c r="L89" t="s">
        <v>1185</v>
      </c>
    </row>
    <row r="90" spans="1:12" hidden="1" x14ac:dyDescent="0.25">
      <c r="A90" t="s">
        <v>1148</v>
      </c>
      <c r="B90">
        <v>2040</v>
      </c>
      <c r="C90" t="s">
        <v>1183</v>
      </c>
      <c r="D90" t="s">
        <v>1041</v>
      </c>
      <c r="E90" t="s">
        <v>1151</v>
      </c>
      <c r="F90" t="s">
        <v>264</v>
      </c>
      <c r="G90" s="24">
        <v>32970</v>
      </c>
      <c r="H90">
        <v>92.9</v>
      </c>
      <c r="I90" t="s">
        <v>1152</v>
      </c>
      <c r="J90">
        <v>92.9</v>
      </c>
      <c r="K90" t="s">
        <v>1184</v>
      </c>
      <c r="L90" t="s">
        <v>1185</v>
      </c>
    </row>
    <row r="91" spans="1:12" hidden="1" x14ac:dyDescent="0.25">
      <c r="A91" t="s">
        <v>1148</v>
      </c>
      <c r="B91">
        <v>2045</v>
      </c>
      <c r="C91" t="s">
        <v>1183</v>
      </c>
      <c r="D91" t="s">
        <v>1041</v>
      </c>
      <c r="E91" t="s">
        <v>1151</v>
      </c>
      <c r="F91" t="s">
        <v>264</v>
      </c>
      <c r="G91" s="24">
        <v>31490</v>
      </c>
      <c r="H91">
        <v>96.3</v>
      </c>
      <c r="I91" t="s">
        <v>1152</v>
      </c>
      <c r="J91">
        <v>96.3</v>
      </c>
      <c r="K91" t="s">
        <v>1184</v>
      </c>
      <c r="L91" t="s">
        <v>1185</v>
      </c>
    </row>
    <row r="92" spans="1:12" hidden="1" x14ac:dyDescent="0.25">
      <c r="A92" t="s">
        <v>1148</v>
      </c>
      <c r="B92">
        <v>2050</v>
      </c>
      <c r="C92" t="s">
        <v>1183</v>
      </c>
      <c r="D92" t="s">
        <v>1041</v>
      </c>
      <c r="E92" t="s">
        <v>1151</v>
      </c>
      <c r="F92" t="s">
        <v>264</v>
      </c>
      <c r="G92" s="24">
        <v>30020</v>
      </c>
      <c r="H92">
        <v>99.7</v>
      </c>
      <c r="I92" t="s">
        <v>1152</v>
      </c>
      <c r="J92">
        <v>99.7</v>
      </c>
      <c r="K92" t="s">
        <v>1184</v>
      </c>
      <c r="L92" t="s">
        <v>1185</v>
      </c>
    </row>
    <row r="93" spans="1:12" hidden="1" x14ac:dyDescent="0.25">
      <c r="A93" t="s">
        <v>1160</v>
      </c>
      <c r="B93">
        <v>2020</v>
      </c>
      <c r="C93" t="s">
        <v>1183</v>
      </c>
      <c r="D93" t="s">
        <v>1041</v>
      </c>
      <c r="E93" t="s">
        <v>1151</v>
      </c>
      <c r="F93" t="s">
        <v>264</v>
      </c>
      <c r="G93" s="24">
        <v>53140</v>
      </c>
      <c r="H93">
        <v>56.7</v>
      </c>
      <c r="I93" t="s">
        <v>1152</v>
      </c>
      <c r="J93">
        <v>56.7</v>
      </c>
      <c r="K93" t="s">
        <v>1184</v>
      </c>
      <c r="L93" t="s">
        <v>1185</v>
      </c>
    </row>
    <row r="94" spans="1:12" hidden="1" x14ac:dyDescent="0.25">
      <c r="A94" t="s">
        <v>1160</v>
      </c>
      <c r="B94">
        <v>2025</v>
      </c>
      <c r="C94" t="s">
        <v>1183</v>
      </c>
      <c r="D94" t="s">
        <v>1041</v>
      </c>
      <c r="E94" t="s">
        <v>1151</v>
      </c>
      <c r="F94" t="s">
        <v>264</v>
      </c>
      <c r="G94" s="24">
        <v>53140</v>
      </c>
      <c r="H94">
        <v>56.7</v>
      </c>
      <c r="I94" t="s">
        <v>1152</v>
      </c>
      <c r="J94">
        <v>56.7</v>
      </c>
      <c r="K94" t="s">
        <v>1186</v>
      </c>
      <c r="L94" t="s">
        <v>1185</v>
      </c>
    </row>
    <row r="95" spans="1:12" hidden="1" x14ac:dyDescent="0.25">
      <c r="A95" t="s">
        <v>1160</v>
      </c>
      <c r="B95">
        <v>2030</v>
      </c>
      <c r="C95" t="s">
        <v>1183</v>
      </c>
      <c r="D95" t="s">
        <v>1041</v>
      </c>
      <c r="E95" t="s">
        <v>1151</v>
      </c>
      <c r="F95" t="s">
        <v>264</v>
      </c>
      <c r="G95" s="24">
        <v>53140</v>
      </c>
      <c r="H95">
        <v>56.7</v>
      </c>
      <c r="I95" t="s">
        <v>1152</v>
      </c>
      <c r="J95">
        <v>56.7</v>
      </c>
      <c r="K95" t="s">
        <v>1186</v>
      </c>
      <c r="L95" t="s">
        <v>1185</v>
      </c>
    </row>
    <row r="96" spans="1:12" hidden="1" x14ac:dyDescent="0.25">
      <c r="A96" t="s">
        <v>1160</v>
      </c>
      <c r="B96">
        <v>2035</v>
      </c>
      <c r="C96" t="s">
        <v>1183</v>
      </c>
      <c r="D96" t="s">
        <v>1041</v>
      </c>
      <c r="E96" t="s">
        <v>1151</v>
      </c>
      <c r="F96" t="s">
        <v>264</v>
      </c>
      <c r="G96" s="24">
        <v>53140</v>
      </c>
      <c r="H96">
        <v>56.7</v>
      </c>
      <c r="I96" t="s">
        <v>1152</v>
      </c>
      <c r="J96">
        <v>56.7</v>
      </c>
      <c r="K96" t="s">
        <v>1186</v>
      </c>
      <c r="L96" t="s">
        <v>1185</v>
      </c>
    </row>
    <row r="97" spans="1:12" hidden="1" x14ac:dyDescent="0.25">
      <c r="A97" t="s">
        <v>1160</v>
      </c>
      <c r="B97">
        <v>2040</v>
      </c>
      <c r="C97" t="s">
        <v>1183</v>
      </c>
      <c r="D97" t="s">
        <v>1041</v>
      </c>
      <c r="E97" t="s">
        <v>1151</v>
      </c>
      <c r="F97" t="s">
        <v>264</v>
      </c>
      <c r="G97" s="24">
        <v>53140</v>
      </c>
      <c r="H97">
        <v>56.7</v>
      </c>
      <c r="I97" t="s">
        <v>1152</v>
      </c>
      <c r="J97">
        <v>56.7</v>
      </c>
      <c r="K97" t="s">
        <v>1186</v>
      </c>
      <c r="L97" t="s">
        <v>1185</v>
      </c>
    </row>
    <row r="98" spans="1:12" hidden="1" x14ac:dyDescent="0.25">
      <c r="A98" t="s">
        <v>1160</v>
      </c>
      <c r="B98">
        <v>2045</v>
      </c>
      <c r="C98" t="s">
        <v>1183</v>
      </c>
      <c r="D98" t="s">
        <v>1041</v>
      </c>
      <c r="E98" t="s">
        <v>1151</v>
      </c>
      <c r="F98" t="s">
        <v>264</v>
      </c>
      <c r="G98" s="24">
        <v>53140</v>
      </c>
      <c r="H98">
        <v>56.7</v>
      </c>
      <c r="I98" t="s">
        <v>1152</v>
      </c>
      <c r="J98">
        <v>56.7</v>
      </c>
      <c r="K98" t="s">
        <v>1186</v>
      </c>
      <c r="L98" t="s">
        <v>1185</v>
      </c>
    </row>
    <row r="99" spans="1:12" hidden="1" x14ac:dyDescent="0.25">
      <c r="A99" t="s">
        <v>1160</v>
      </c>
      <c r="B99">
        <v>2050</v>
      </c>
      <c r="C99" t="s">
        <v>1183</v>
      </c>
      <c r="D99" t="s">
        <v>1041</v>
      </c>
      <c r="E99" t="s">
        <v>1151</v>
      </c>
      <c r="F99" t="s">
        <v>264</v>
      </c>
      <c r="G99" s="24">
        <v>53140</v>
      </c>
      <c r="H99">
        <v>56.7</v>
      </c>
      <c r="I99" t="s">
        <v>1152</v>
      </c>
      <c r="J99">
        <v>56.7</v>
      </c>
      <c r="K99" t="s">
        <v>1186</v>
      </c>
      <c r="L99" t="s">
        <v>1185</v>
      </c>
    </row>
    <row r="100" spans="1:12" hidden="1" x14ac:dyDescent="0.25">
      <c r="A100" t="s">
        <v>1163</v>
      </c>
      <c r="B100">
        <v>2020</v>
      </c>
      <c r="C100" t="s">
        <v>1183</v>
      </c>
      <c r="D100" t="s">
        <v>1041</v>
      </c>
      <c r="E100" t="s">
        <v>1151</v>
      </c>
      <c r="F100" t="s">
        <v>264</v>
      </c>
      <c r="G100" s="24">
        <v>53140</v>
      </c>
      <c r="H100">
        <v>56.7</v>
      </c>
      <c r="I100" t="s">
        <v>1152</v>
      </c>
      <c r="J100">
        <v>56.7</v>
      </c>
      <c r="K100" t="s">
        <v>1184</v>
      </c>
      <c r="L100" t="s">
        <v>1185</v>
      </c>
    </row>
    <row r="101" spans="1:12" hidden="1" x14ac:dyDescent="0.25">
      <c r="A101" t="s">
        <v>1163</v>
      </c>
      <c r="B101">
        <v>2025</v>
      </c>
      <c r="C101" t="s">
        <v>1183</v>
      </c>
      <c r="D101" t="s">
        <v>1041</v>
      </c>
      <c r="E101" t="s">
        <v>1151</v>
      </c>
      <c r="F101" t="s">
        <v>264</v>
      </c>
      <c r="G101" s="24">
        <v>45980</v>
      </c>
      <c r="H101">
        <v>62.4</v>
      </c>
      <c r="I101" t="s">
        <v>1152</v>
      </c>
      <c r="J101">
        <v>62.4</v>
      </c>
      <c r="K101" t="s">
        <v>1184</v>
      </c>
      <c r="L101" t="s">
        <v>1185</v>
      </c>
    </row>
    <row r="102" spans="1:12" hidden="1" x14ac:dyDescent="0.25">
      <c r="A102" t="s">
        <v>1163</v>
      </c>
      <c r="B102">
        <v>2030</v>
      </c>
      <c r="C102" t="s">
        <v>1183</v>
      </c>
      <c r="D102" t="s">
        <v>1041</v>
      </c>
      <c r="E102" t="s">
        <v>1151</v>
      </c>
      <c r="F102" t="s">
        <v>264</v>
      </c>
      <c r="G102" s="24">
        <v>41090</v>
      </c>
      <c r="H102">
        <v>64.2</v>
      </c>
      <c r="I102" t="s">
        <v>1152</v>
      </c>
      <c r="J102">
        <v>64.2</v>
      </c>
      <c r="K102" t="s">
        <v>1184</v>
      </c>
      <c r="L102" t="s">
        <v>1185</v>
      </c>
    </row>
    <row r="103" spans="1:12" hidden="1" x14ac:dyDescent="0.2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2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2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2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2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25">
      <c r="A108" t="s">
        <v>1148</v>
      </c>
      <c r="B108">
        <v>2025</v>
      </c>
      <c r="C108" t="s">
        <v>1187</v>
      </c>
      <c r="D108" t="s">
        <v>1188</v>
      </c>
      <c r="E108" t="s">
        <v>1151</v>
      </c>
      <c r="F108" t="s">
        <v>264</v>
      </c>
      <c r="G108" s="24">
        <v>30350</v>
      </c>
      <c r="H108">
        <v>45.8</v>
      </c>
      <c r="I108" t="s">
        <v>1152</v>
      </c>
      <c r="J108">
        <v>45.8</v>
      </c>
      <c r="K108" t="s">
        <v>1173</v>
      </c>
      <c r="L108" t="s">
        <v>1154</v>
      </c>
    </row>
    <row r="109" spans="1:12" hidden="1" x14ac:dyDescent="0.25">
      <c r="A109" t="s">
        <v>1148</v>
      </c>
      <c r="B109">
        <v>2030</v>
      </c>
      <c r="C109" t="s">
        <v>1187</v>
      </c>
      <c r="D109" t="s">
        <v>1188</v>
      </c>
      <c r="E109" t="s">
        <v>1151</v>
      </c>
      <c r="F109" t="s">
        <v>264</v>
      </c>
      <c r="G109" s="24">
        <v>30940</v>
      </c>
      <c r="H109">
        <v>51.3</v>
      </c>
      <c r="I109" t="s">
        <v>1152</v>
      </c>
      <c r="J109">
        <v>51.3</v>
      </c>
      <c r="K109" t="s">
        <v>1174</v>
      </c>
      <c r="L109" t="s">
        <v>1154</v>
      </c>
    </row>
    <row r="110" spans="1:12" hidden="1" x14ac:dyDescent="0.25">
      <c r="A110" t="s">
        <v>1148</v>
      </c>
      <c r="B110">
        <v>2035</v>
      </c>
      <c r="C110" t="s">
        <v>1187</v>
      </c>
      <c r="D110" t="s">
        <v>1188</v>
      </c>
      <c r="E110" t="s">
        <v>1151</v>
      </c>
      <c r="F110" t="s">
        <v>264</v>
      </c>
      <c r="G110" s="24">
        <v>31270</v>
      </c>
      <c r="H110">
        <v>55.3</v>
      </c>
      <c r="I110" t="s">
        <v>1152</v>
      </c>
      <c r="J110">
        <v>55.3</v>
      </c>
      <c r="K110" t="s">
        <v>1175</v>
      </c>
      <c r="L110" t="s">
        <v>1154</v>
      </c>
    </row>
    <row r="111" spans="1:12" hidden="1" x14ac:dyDescent="0.25">
      <c r="A111" t="s">
        <v>1148</v>
      </c>
      <c r="B111">
        <v>2040</v>
      </c>
      <c r="C111" t="s">
        <v>1187</v>
      </c>
      <c r="D111" t="s">
        <v>1188</v>
      </c>
      <c r="E111" t="s">
        <v>1151</v>
      </c>
      <c r="F111" t="s">
        <v>264</v>
      </c>
      <c r="G111" s="24">
        <v>30630</v>
      </c>
      <c r="H111">
        <v>57.4</v>
      </c>
      <c r="I111" t="s">
        <v>1152</v>
      </c>
      <c r="J111">
        <v>57.4</v>
      </c>
      <c r="K111" t="s">
        <v>1158</v>
      </c>
      <c r="L111" t="s">
        <v>1154</v>
      </c>
    </row>
    <row r="112" spans="1:12" hidden="1" x14ac:dyDescent="0.25">
      <c r="A112" t="s">
        <v>1148</v>
      </c>
      <c r="B112">
        <v>2045</v>
      </c>
      <c r="C112" t="s">
        <v>1187</v>
      </c>
      <c r="D112" t="s">
        <v>1188</v>
      </c>
      <c r="E112" t="s">
        <v>1151</v>
      </c>
      <c r="F112" t="s">
        <v>264</v>
      </c>
      <c r="G112" s="24">
        <v>30000</v>
      </c>
      <c r="H112">
        <v>59.5</v>
      </c>
      <c r="I112" t="s">
        <v>1152</v>
      </c>
      <c r="J112">
        <v>59.5</v>
      </c>
      <c r="K112" t="s">
        <v>1158</v>
      </c>
      <c r="L112" t="s">
        <v>1154</v>
      </c>
    </row>
    <row r="113" spans="1:12" hidden="1" x14ac:dyDescent="0.25">
      <c r="A113" t="s">
        <v>1148</v>
      </c>
      <c r="B113">
        <v>2050</v>
      </c>
      <c r="C113" t="s">
        <v>1187</v>
      </c>
      <c r="D113" t="s">
        <v>1188</v>
      </c>
      <c r="E113" t="s">
        <v>1151</v>
      </c>
      <c r="F113" t="s">
        <v>264</v>
      </c>
      <c r="G113" s="24">
        <v>29360</v>
      </c>
      <c r="H113">
        <v>61.6</v>
      </c>
      <c r="I113" t="s">
        <v>1152</v>
      </c>
      <c r="J113">
        <v>61.6</v>
      </c>
      <c r="K113" t="s">
        <v>1176</v>
      </c>
      <c r="L113" t="s">
        <v>1154</v>
      </c>
    </row>
    <row r="114" spans="1:12" hidden="1" x14ac:dyDescent="0.2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2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2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2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2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2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2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2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25">
      <c r="A122" t="s">
        <v>1163</v>
      </c>
      <c r="B122">
        <v>2025</v>
      </c>
      <c r="C122" t="s">
        <v>1187</v>
      </c>
      <c r="D122" t="s">
        <v>1188</v>
      </c>
      <c r="E122" t="s">
        <v>1151</v>
      </c>
      <c r="F122" t="s">
        <v>264</v>
      </c>
      <c r="G122" s="24">
        <v>32000</v>
      </c>
      <c r="H122">
        <v>40.4</v>
      </c>
      <c r="I122" t="s">
        <v>1152</v>
      </c>
      <c r="J122">
        <v>40.4</v>
      </c>
      <c r="K122" t="s">
        <v>1179</v>
      </c>
      <c r="L122" t="s">
        <v>1154</v>
      </c>
    </row>
    <row r="123" spans="1:12" hidden="1" x14ac:dyDescent="0.25">
      <c r="A123" t="s">
        <v>1163</v>
      </c>
      <c r="B123">
        <v>2030</v>
      </c>
      <c r="C123" t="s">
        <v>1187</v>
      </c>
      <c r="D123" t="s">
        <v>1188</v>
      </c>
      <c r="E123" t="s">
        <v>1151</v>
      </c>
      <c r="F123" t="s">
        <v>264</v>
      </c>
      <c r="G123" s="24">
        <v>31530</v>
      </c>
      <c r="H123">
        <v>41.8</v>
      </c>
      <c r="I123" t="s">
        <v>1152</v>
      </c>
      <c r="J123">
        <v>41.8</v>
      </c>
      <c r="K123" t="s">
        <v>1180</v>
      </c>
      <c r="L123" t="s">
        <v>1154</v>
      </c>
    </row>
    <row r="124" spans="1:12" hidden="1" x14ac:dyDescent="0.25">
      <c r="A124" t="s">
        <v>1163</v>
      </c>
      <c r="B124">
        <v>2035</v>
      </c>
      <c r="C124" t="s">
        <v>1187</v>
      </c>
      <c r="D124" t="s">
        <v>1188</v>
      </c>
      <c r="E124" t="s">
        <v>1151</v>
      </c>
      <c r="F124" t="s">
        <v>264</v>
      </c>
      <c r="G124" s="24">
        <v>30600</v>
      </c>
      <c r="H124">
        <v>44.4</v>
      </c>
      <c r="I124" t="s">
        <v>1152</v>
      </c>
      <c r="J124">
        <v>44.4</v>
      </c>
      <c r="K124" t="s">
        <v>1181</v>
      </c>
      <c r="L124" t="s">
        <v>1154</v>
      </c>
    </row>
    <row r="125" spans="1:12" hidden="1" x14ac:dyDescent="0.25">
      <c r="A125" t="s">
        <v>1163</v>
      </c>
      <c r="B125">
        <v>2040</v>
      </c>
      <c r="C125" t="s">
        <v>1187</v>
      </c>
      <c r="D125" t="s">
        <v>1188</v>
      </c>
      <c r="E125" t="s">
        <v>1151</v>
      </c>
      <c r="F125" t="s">
        <v>264</v>
      </c>
      <c r="G125" s="24">
        <v>30000</v>
      </c>
      <c r="H125">
        <v>46</v>
      </c>
      <c r="I125" t="s">
        <v>1152</v>
      </c>
      <c r="J125">
        <v>46</v>
      </c>
      <c r="K125" t="s">
        <v>1158</v>
      </c>
      <c r="L125" t="s">
        <v>1154</v>
      </c>
    </row>
    <row r="126" spans="1:12" hidden="1" x14ac:dyDescent="0.25">
      <c r="A126" t="s">
        <v>1163</v>
      </c>
      <c r="B126">
        <v>2045</v>
      </c>
      <c r="C126" t="s">
        <v>1187</v>
      </c>
      <c r="D126" t="s">
        <v>1188</v>
      </c>
      <c r="E126" t="s">
        <v>1151</v>
      </c>
      <c r="F126" t="s">
        <v>264</v>
      </c>
      <c r="G126" s="24">
        <v>29410</v>
      </c>
      <c r="H126">
        <v>47.7</v>
      </c>
      <c r="I126" t="s">
        <v>1152</v>
      </c>
      <c r="J126">
        <v>47.7</v>
      </c>
      <c r="K126" t="s">
        <v>1158</v>
      </c>
      <c r="L126" t="s">
        <v>1154</v>
      </c>
    </row>
    <row r="127" spans="1:12" hidden="1" x14ac:dyDescent="0.25">
      <c r="A127" t="s">
        <v>1163</v>
      </c>
      <c r="B127">
        <v>2050</v>
      </c>
      <c r="C127" t="s">
        <v>1187</v>
      </c>
      <c r="D127" t="s">
        <v>1188</v>
      </c>
      <c r="E127" t="s">
        <v>1151</v>
      </c>
      <c r="F127" t="s">
        <v>264</v>
      </c>
      <c r="G127" s="24">
        <v>28810</v>
      </c>
      <c r="H127">
        <v>49.4</v>
      </c>
      <c r="I127" t="s">
        <v>1152</v>
      </c>
      <c r="J127">
        <v>49.4</v>
      </c>
      <c r="K127" t="s">
        <v>1182</v>
      </c>
      <c r="L127" t="s">
        <v>1154</v>
      </c>
    </row>
    <row r="128" spans="1:12" hidden="1" x14ac:dyDescent="0.25">
      <c r="A128" t="s">
        <v>1148</v>
      </c>
      <c r="B128">
        <v>2020</v>
      </c>
      <c r="C128" t="s">
        <v>1189</v>
      </c>
      <c r="D128" t="s">
        <v>1171</v>
      </c>
      <c r="E128" t="s">
        <v>1151</v>
      </c>
      <c r="F128" t="s">
        <v>264</v>
      </c>
      <c r="G128" s="24">
        <v>25970</v>
      </c>
      <c r="H128">
        <v>25.8</v>
      </c>
      <c r="I128" t="s">
        <v>1152</v>
      </c>
      <c r="J128">
        <v>25.8</v>
      </c>
      <c r="K128" t="s">
        <v>1190</v>
      </c>
      <c r="L128" t="s">
        <v>1154</v>
      </c>
    </row>
    <row r="129" spans="1:12" hidden="1" x14ac:dyDescent="0.25">
      <c r="A129" t="s">
        <v>1148</v>
      </c>
      <c r="B129">
        <v>2025</v>
      </c>
      <c r="C129" t="s">
        <v>1189</v>
      </c>
      <c r="D129" t="s">
        <v>1171</v>
      </c>
      <c r="E129" t="s">
        <v>1151</v>
      </c>
      <c r="F129" t="s">
        <v>264</v>
      </c>
      <c r="G129" s="24">
        <v>27600</v>
      </c>
      <c r="H129">
        <v>37</v>
      </c>
      <c r="I129" t="s">
        <v>1152</v>
      </c>
      <c r="J129">
        <v>37</v>
      </c>
      <c r="K129" t="s">
        <v>1191</v>
      </c>
      <c r="L129" t="s">
        <v>1154</v>
      </c>
    </row>
    <row r="130" spans="1:12" hidden="1" x14ac:dyDescent="0.25">
      <c r="A130" t="s">
        <v>1148</v>
      </c>
      <c r="B130">
        <v>2030</v>
      </c>
      <c r="C130" t="s">
        <v>1189</v>
      </c>
      <c r="D130" t="s">
        <v>1171</v>
      </c>
      <c r="E130" t="s">
        <v>1151</v>
      </c>
      <c r="F130" t="s">
        <v>264</v>
      </c>
      <c r="G130" s="24">
        <v>29390</v>
      </c>
      <c r="H130">
        <v>40.9</v>
      </c>
      <c r="I130" t="s">
        <v>1152</v>
      </c>
      <c r="J130">
        <v>40.9</v>
      </c>
      <c r="K130" t="s">
        <v>1192</v>
      </c>
      <c r="L130" t="s">
        <v>1154</v>
      </c>
    </row>
    <row r="131" spans="1:12" hidden="1" x14ac:dyDescent="0.25">
      <c r="A131" t="s">
        <v>1148</v>
      </c>
      <c r="B131">
        <v>2035</v>
      </c>
      <c r="C131" t="s">
        <v>1189</v>
      </c>
      <c r="D131" t="s">
        <v>1171</v>
      </c>
      <c r="E131" t="s">
        <v>1151</v>
      </c>
      <c r="F131" t="s">
        <v>264</v>
      </c>
      <c r="G131" s="24">
        <v>29940</v>
      </c>
      <c r="H131">
        <v>45.5</v>
      </c>
      <c r="I131" t="s">
        <v>1152</v>
      </c>
      <c r="J131">
        <v>45.5</v>
      </c>
      <c r="K131" t="s">
        <v>1193</v>
      </c>
      <c r="L131" t="s">
        <v>1154</v>
      </c>
    </row>
    <row r="132" spans="1:12" hidden="1" x14ac:dyDescent="0.25">
      <c r="A132" t="s">
        <v>1148</v>
      </c>
      <c r="B132">
        <v>2040</v>
      </c>
      <c r="C132" t="s">
        <v>1189</v>
      </c>
      <c r="D132" t="s">
        <v>1171</v>
      </c>
      <c r="E132" t="s">
        <v>1151</v>
      </c>
      <c r="F132" t="s">
        <v>264</v>
      </c>
      <c r="G132" s="24">
        <v>29380</v>
      </c>
      <c r="H132">
        <v>47.2</v>
      </c>
      <c r="I132" t="s">
        <v>1152</v>
      </c>
      <c r="J132">
        <v>47.2</v>
      </c>
      <c r="K132" t="s">
        <v>1158</v>
      </c>
      <c r="L132" t="s">
        <v>1154</v>
      </c>
    </row>
    <row r="133" spans="1:12" hidden="1" x14ac:dyDescent="0.25">
      <c r="A133" t="s">
        <v>1148</v>
      </c>
      <c r="B133">
        <v>2045</v>
      </c>
      <c r="C133" t="s">
        <v>1189</v>
      </c>
      <c r="D133" t="s">
        <v>1171</v>
      </c>
      <c r="E133" t="s">
        <v>1151</v>
      </c>
      <c r="F133" t="s">
        <v>264</v>
      </c>
      <c r="G133" s="24">
        <v>28640</v>
      </c>
      <c r="H133">
        <v>48.9</v>
      </c>
      <c r="I133" t="s">
        <v>1152</v>
      </c>
      <c r="J133">
        <v>48.9</v>
      </c>
      <c r="K133" t="s">
        <v>1158</v>
      </c>
      <c r="L133" t="s">
        <v>1154</v>
      </c>
    </row>
    <row r="134" spans="1:12" hidden="1" x14ac:dyDescent="0.25">
      <c r="A134" t="s">
        <v>1148</v>
      </c>
      <c r="B134">
        <v>2050</v>
      </c>
      <c r="C134" t="s">
        <v>1189</v>
      </c>
      <c r="D134" t="s">
        <v>1171</v>
      </c>
      <c r="E134" t="s">
        <v>1151</v>
      </c>
      <c r="F134" t="s">
        <v>264</v>
      </c>
      <c r="G134" s="24">
        <v>28260</v>
      </c>
      <c r="H134">
        <v>50.6</v>
      </c>
      <c r="I134" t="s">
        <v>1152</v>
      </c>
      <c r="J134">
        <v>50.6</v>
      </c>
      <c r="K134" t="s">
        <v>1194</v>
      </c>
      <c r="L134" t="s">
        <v>1154</v>
      </c>
    </row>
    <row r="135" spans="1:12" hidden="1" x14ac:dyDescent="0.25">
      <c r="A135" t="s">
        <v>1160</v>
      </c>
      <c r="B135">
        <v>2020</v>
      </c>
      <c r="C135" t="s">
        <v>1189</v>
      </c>
      <c r="D135" t="s">
        <v>1171</v>
      </c>
      <c r="E135" t="s">
        <v>1151</v>
      </c>
      <c r="F135" t="s">
        <v>264</v>
      </c>
      <c r="G135" s="24">
        <v>25970</v>
      </c>
      <c r="H135">
        <v>25.8</v>
      </c>
      <c r="I135" t="s">
        <v>1152</v>
      </c>
      <c r="J135">
        <v>25.8</v>
      </c>
      <c r="K135" t="s">
        <v>1195</v>
      </c>
      <c r="L135" t="s">
        <v>1154</v>
      </c>
    </row>
    <row r="136" spans="1:12" hidden="1" x14ac:dyDescent="0.25">
      <c r="A136" t="s">
        <v>1160</v>
      </c>
      <c r="B136">
        <v>2025</v>
      </c>
      <c r="C136" t="s">
        <v>1189</v>
      </c>
      <c r="D136" t="s">
        <v>1171</v>
      </c>
      <c r="E136" t="s">
        <v>1151</v>
      </c>
      <c r="F136" t="s">
        <v>264</v>
      </c>
      <c r="G136" s="24">
        <v>25970</v>
      </c>
      <c r="H136">
        <v>25.8</v>
      </c>
      <c r="I136" t="s">
        <v>1152</v>
      </c>
      <c r="J136">
        <v>25.8</v>
      </c>
      <c r="K136" t="s">
        <v>1195</v>
      </c>
      <c r="L136" t="s">
        <v>1154</v>
      </c>
    </row>
    <row r="137" spans="1:12" hidden="1" x14ac:dyDescent="0.25">
      <c r="A137" t="s">
        <v>1160</v>
      </c>
      <c r="B137">
        <v>2030</v>
      </c>
      <c r="C137" t="s">
        <v>1189</v>
      </c>
      <c r="D137" t="s">
        <v>1171</v>
      </c>
      <c r="E137" t="s">
        <v>1151</v>
      </c>
      <c r="F137" t="s">
        <v>264</v>
      </c>
      <c r="G137" s="24">
        <v>25970</v>
      </c>
      <c r="H137">
        <v>25.8</v>
      </c>
      <c r="I137" t="s">
        <v>1152</v>
      </c>
      <c r="J137">
        <v>25.8</v>
      </c>
      <c r="K137" t="s">
        <v>1195</v>
      </c>
      <c r="L137" t="s">
        <v>1154</v>
      </c>
    </row>
    <row r="138" spans="1:12" hidden="1" x14ac:dyDescent="0.25">
      <c r="A138" t="s">
        <v>1160</v>
      </c>
      <c r="B138">
        <v>2035</v>
      </c>
      <c r="C138" t="s">
        <v>1189</v>
      </c>
      <c r="D138" t="s">
        <v>1171</v>
      </c>
      <c r="E138" t="s">
        <v>1151</v>
      </c>
      <c r="F138" t="s">
        <v>264</v>
      </c>
      <c r="G138" s="24">
        <v>25970</v>
      </c>
      <c r="H138">
        <v>25.8</v>
      </c>
      <c r="I138" t="s">
        <v>1152</v>
      </c>
      <c r="J138">
        <v>25.8</v>
      </c>
      <c r="K138" t="s">
        <v>1195</v>
      </c>
      <c r="L138" t="s">
        <v>1154</v>
      </c>
    </row>
    <row r="139" spans="1:12" hidden="1" x14ac:dyDescent="0.25">
      <c r="A139" t="s">
        <v>1160</v>
      </c>
      <c r="B139">
        <v>2040</v>
      </c>
      <c r="C139" t="s">
        <v>1189</v>
      </c>
      <c r="D139" t="s">
        <v>1171</v>
      </c>
      <c r="E139" t="s">
        <v>1151</v>
      </c>
      <c r="F139" t="s">
        <v>264</v>
      </c>
      <c r="G139" s="24">
        <v>25970</v>
      </c>
      <c r="H139">
        <v>25.8</v>
      </c>
      <c r="I139" t="s">
        <v>1152</v>
      </c>
      <c r="J139">
        <v>25.8</v>
      </c>
      <c r="K139" t="s">
        <v>1196</v>
      </c>
      <c r="L139" t="s">
        <v>1154</v>
      </c>
    </row>
    <row r="140" spans="1:12" hidden="1" x14ac:dyDescent="0.25">
      <c r="A140" t="s">
        <v>1160</v>
      </c>
      <c r="B140">
        <v>2045</v>
      </c>
      <c r="C140" t="s">
        <v>1189</v>
      </c>
      <c r="D140" t="s">
        <v>1171</v>
      </c>
      <c r="E140" t="s">
        <v>1151</v>
      </c>
      <c r="F140" t="s">
        <v>264</v>
      </c>
      <c r="G140" s="24">
        <v>25970</v>
      </c>
      <c r="H140">
        <v>25.8</v>
      </c>
      <c r="I140" t="s">
        <v>1152</v>
      </c>
      <c r="J140">
        <v>25.8</v>
      </c>
      <c r="K140" t="s">
        <v>1196</v>
      </c>
      <c r="L140" t="s">
        <v>1154</v>
      </c>
    </row>
    <row r="141" spans="1:12" hidden="1" x14ac:dyDescent="0.25">
      <c r="A141" t="s">
        <v>1160</v>
      </c>
      <c r="B141">
        <v>2050</v>
      </c>
      <c r="C141" t="s">
        <v>1189</v>
      </c>
      <c r="D141" t="s">
        <v>1171</v>
      </c>
      <c r="E141" t="s">
        <v>1151</v>
      </c>
      <c r="F141" t="s">
        <v>264</v>
      </c>
      <c r="G141" s="24">
        <v>25970</v>
      </c>
      <c r="H141">
        <v>25.8</v>
      </c>
      <c r="I141" t="s">
        <v>1152</v>
      </c>
      <c r="J141">
        <v>25.8</v>
      </c>
      <c r="K141" t="s">
        <v>1196</v>
      </c>
      <c r="L141" t="s">
        <v>1154</v>
      </c>
    </row>
    <row r="142" spans="1:12" x14ac:dyDescent="0.25">
      <c r="A142" t="s">
        <v>1163</v>
      </c>
      <c r="B142">
        <v>2020</v>
      </c>
      <c r="C142" t="s">
        <v>1189</v>
      </c>
      <c r="D142" t="s">
        <v>1171</v>
      </c>
      <c r="E142" t="s">
        <v>1151</v>
      </c>
      <c r="F142" t="s">
        <v>264</v>
      </c>
      <c r="G142" s="24">
        <v>25970</v>
      </c>
      <c r="H142">
        <v>25.8</v>
      </c>
      <c r="I142" t="s">
        <v>1152</v>
      </c>
      <c r="J142">
        <v>25.8</v>
      </c>
      <c r="K142" t="s">
        <v>1196</v>
      </c>
      <c r="L142" t="s">
        <v>1154</v>
      </c>
    </row>
    <row r="143" spans="1:12" x14ac:dyDescent="0.25">
      <c r="A143" t="s">
        <v>1163</v>
      </c>
      <c r="B143">
        <v>2025</v>
      </c>
      <c r="C143" t="s">
        <v>1189</v>
      </c>
      <c r="D143" t="s">
        <v>1171</v>
      </c>
      <c r="E143" t="s">
        <v>1151</v>
      </c>
      <c r="F143" t="s">
        <v>264</v>
      </c>
      <c r="G143" s="24">
        <v>28140</v>
      </c>
      <c r="H143">
        <v>28.5</v>
      </c>
      <c r="I143" t="s">
        <v>1152</v>
      </c>
      <c r="J143">
        <v>28.5</v>
      </c>
      <c r="K143" t="s">
        <v>1197</v>
      </c>
      <c r="L143" t="s">
        <v>1154</v>
      </c>
    </row>
    <row r="144" spans="1:12" x14ac:dyDescent="0.25">
      <c r="A144" t="s">
        <v>1163</v>
      </c>
      <c r="B144">
        <v>2030</v>
      </c>
      <c r="C144" t="s">
        <v>1189</v>
      </c>
      <c r="D144" t="s">
        <v>1171</v>
      </c>
      <c r="E144" t="s">
        <v>1151</v>
      </c>
      <c r="F144" t="s">
        <v>264</v>
      </c>
      <c r="G144" s="24">
        <v>28980</v>
      </c>
      <c r="H144">
        <v>31.6</v>
      </c>
      <c r="I144" t="s">
        <v>1152</v>
      </c>
      <c r="J144">
        <v>31.6</v>
      </c>
      <c r="K144" t="s">
        <v>1198</v>
      </c>
      <c r="L144" t="s">
        <v>1154</v>
      </c>
    </row>
    <row r="145" spans="1:12" x14ac:dyDescent="0.25">
      <c r="A145" t="s">
        <v>1163</v>
      </c>
      <c r="B145">
        <v>2035</v>
      </c>
      <c r="C145" t="s">
        <v>1189</v>
      </c>
      <c r="D145" t="s">
        <v>1171</v>
      </c>
      <c r="E145" t="s">
        <v>1151</v>
      </c>
      <c r="F145" t="s">
        <v>264</v>
      </c>
      <c r="G145" s="24">
        <v>28960</v>
      </c>
      <c r="H145">
        <v>34.6</v>
      </c>
      <c r="I145" t="s">
        <v>1152</v>
      </c>
      <c r="J145">
        <v>34.6</v>
      </c>
      <c r="K145" t="s">
        <v>1199</v>
      </c>
      <c r="L145" t="s">
        <v>1154</v>
      </c>
    </row>
    <row r="146" spans="1:12" x14ac:dyDescent="0.25">
      <c r="A146" t="s">
        <v>1163</v>
      </c>
      <c r="B146">
        <v>2040</v>
      </c>
      <c r="C146" t="s">
        <v>1189</v>
      </c>
      <c r="D146" t="s">
        <v>1171</v>
      </c>
      <c r="E146" t="s">
        <v>1151</v>
      </c>
      <c r="F146" t="s">
        <v>264</v>
      </c>
      <c r="G146" s="24">
        <v>28420</v>
      </c>
      <c r="H146">
        <v>36.1</v>
      </c>
      <c r="I146" t="s">
        <v>1152</v>
      </c>
      <c r="J146">
        <v>36.1</v>
      </c>
      <c r="K146" t="s">
        <v>1158</v>
      </c>
      <c r="L146" t="s">
        <v>1154</v>
      </c>
    </row>
    <row r="147" spans="1:12" x14ac:dyDescent="0.25">
      <c r="A147" t="s">
        <v>1163</v>
      </c>
      <c r="B147">
        <v>2045</v>
      </c>
      <c r="C147" t="s">
        <v>1189</v>
      </c>
      <c r="D147" t="s">
        <v>1171</v>
      </c>
      <c r="E147" t="s">
        <v>1151</v>
      </c>
      <c r="F147" t="s">
        <v>264</v>
      </c>
      <c r="G147" s="24">
        <v>27690</v>
      </c>
      <c r="H147">
        <v>37.6</v>
      </c>
      <c r="I147" t="s">
        <v>1152</v>
      </c>
      <c r="J147">
        <v>37.6</v>
      </c>
      <c r="K147" t="s">
        <v>1158</v>
      </c>
      <c r="L147" t="s">
        <v>1154</v>
      </c>
    </row>
    <row r="148" spans="1:12" x14ac:dyDescent="0.25">
      <c r="A148" t="s">
        <v>1163</v>
      </c>
      <c r="B148">
        <v>2050</v>
      </c>
      <c r="C148" t="s">
        <v>1189</v>
      </c>
      <c r="D148" t="s">
        <v>1171</v>
      </c>
      <c r="E148" t="s">
        <v>1151</v>
      </c>
      <c r="F148" t="s">
        <v>264</v>
      </c>
      <c r="G148" s="24">
        <v>27330</v>
      </c>
      <c r="H148">
        <v>39.1</v>
      </c>
      <c r="I148" t="s">
        <v>1152</v>
      </c>
      <c r="J148">
        <v>39.1</v>
      </c>
      <c r="K148" t="s">
        <v>1200</v>
      </c>
      <c r="L148" t="s">
        <v>1154</v>
      </c>
    </row>
    <row r="149" spans="1:12" hidden="1" x14ac:dyDescent="0.25">
      <c r="A149" t="s">
        <v>1148</v>
      </c>
      <c r="B149">
        <v>2020</v>
      </c>
      <c r="C149" t="s">
        <v>1201</v>
      </c>
      <c r="D149" t="s">
        <v>1171</v>
      </c>
      <c r="E149" t="s">
        <v>1151</v>
      </c>
      <c r="F149" t="s">
        <v>264</v>
      </c>
      <c r="G149" s="24">
        <v>31180</v>
      </c>
      <c r="H149">
        <v>23.2</v>
      </c>
      <c r="I149" t="s">
        <v>1152</v>
      </c>
      <c r="J149">
        <v>23.2</v>
      </c>
      <c r="K149" t="s">
        <v>1202</v>
      </c>
      <c r="L149" t="s">
        <v>1154</v>
      </c>
    </row>
    <row r="150" spans="1:12" hidden="1" x14ac:dyDescent="0.25">
      <c r="A150" t="s">
        <v>1148</v>
      </c>
      <c r="B150">
        <v>2025</v>
      </c>
      <c r="C150" t="s">
        <v>1201</v>
      </c>
      <c r="D150" t="s">
        <v>1171</v>
      </c>
      <c r="E150" t="s">
        <v>1151</v>
      </c>
      <c r="F150" t="s">
        <v>264</v>
      </c>
      <c r="G150" s="24">
        <v>29720</v>
      </c>
      <c r="H150">
        <v>34</v>
      </c>
      <c r="I150" t="s">
        <v>1152</v>
      </c>
      <c r="J150">
        <v>34</v>
      </c>
      <c r="K150" t="s">
        <v>1203</v>
      </c>
      <c r="L150" t="s">
        <v>1154</v>
      </c>
    </row>
    <row r="151" spans="1:12" hidden="1" x14ac:dyDescent="0.2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25">
      <c r="A152" t="s">
        <v>1148</v>
      </c>
      <c r="B152">
        <v>2035</v>
      </c>
      <c r="C152" t="s">
        <v>1201</v>
      </c>
      <c r="D152" t="s">
        <v>1171</v>
      </c>
      <c r="E152" t="s">
        <v>1151</v>
      </c>
      <c r="F152" t="s">
        <v>264</v>
      </c>
      <c r="G152" s="24">
        <v>30100</v>
      </c>
      <c r="H152">
        <v>41</v>
      </c>
      <c r="I152" t="s">
        <v>1152</v>
      </c>
      <c r="J152">
        <v>41</v>
      </c>
      <c r="K152" t="s">
        <v>1205</v>
      </c>
      <c r="L152" t="s">
        <v>1154</v>
      </c>
    </row>
    <row r="153" spans="1:12" hidden="1" x14ac:dyDescent="0.25">
      <c r="A153" t="s">
        <v>1148</v>
      </c>
      <c r="B153">
        <v>2040</v>
      </c>
      <c r="C153" t="s">
        <v>1201</v>
      </c>
      <c r="D153" t="s">
        <v>1171</v>
      </c>
      <c r="E153" t="s">
        <v>1151</v>
      </c>
      <c r="F153" t="s">
        <v>264</v>
      </c>
      <c r="G153" s="24">
        <v>29530</v>
      </c>
      <c r="H153">
        <v>42.6</v>
      </c>
      <c r="I153" t="s">
        <v>1152</v>
      </c>
      <c r="J153">
        <v>42.6</v>
      </c>
      <c r="K153" t="s">
        <v>1158</v>
      </c>
      <c r="L153" t="s">
        <v>1154</v>
      </c>
    </row>
    <row r="154" spans="1:12" hidden="1" x14ac:dyDescent="0.25">
      <c r="A154" t="s">
        <v>1148</v>
      </c>
      <c r="B154">
        <v>2045</v>
      </c>
      <c r="C154" t="s">
        <v>1201</v>
      </c>
      <c r="D154" t="s">
        <v>1171</v>
      </c>
      <c r="E154" t="s">
        <v>1151</v>
      </c>
      <c r="F154" t="s">
        <v>264</v>
      </c>
      <c r="G154" s="24">
        <v>28760</v>
      </c>
      <c r="H154">
        <v>44.3</v>
      </c>
      <c r="I154" t="s">
        <v>1152</v>
      </c>
      <c r="J154">
        <v>44.3</v>
      </c>
      <c r="K154" t="s">
        <v>1158</v>
      </c>
      <c r="L154" t="s">
        <v>1154</v>
      </c>
    </row>
    <row r="155" spans="1:12" hidden="1" x14ac:dyDescent="0.25">
      <c r="A155" t="s">
        <v>1148</v>
      </c>
      <c r="B155">
        <v>2050</v>
      </c>
      <c r="C155" t="s">
        <v>1201</v>
      </c>
      <c r="D155" t="s">
        <v>1171</v>
      </c>
      <c r="E155" t="s">
        <v>1151</v>
      </c>
      <c r="F155" t="s">
        <v>264</v>
      </c>
      <c r="G155" s="24">
        <v>28380</v>
      </c>
      <c r="H155">
        <v>45.9</v>
      </c>
      <c r="I155" t="s">
        <v>1152</v>
      </c>
      <c r="J155">
        <v>45.9</v>
      </c>
      <c r="K155" t="s">
        <v>1206</v>
      </c>
      <c r="L155" t="s">
        <v>1154</v>
      </c>
    </row>
    <row r="156" spans="1:12" hidden="1" x14ac:dyDescent="0.25">
      <c r="A156" t="s">
        <v>1160</v>
      </c>
      <c r="B156">
        <v>2020</v>
      </c>
      <c r="C156" t="s">
        <v>1201</v>
      </c>
      <c r="D156" t="s">
        <v>1171</v>
      </c>
      <c r="E156" t="s">
        <v>1151</v>
      </c>
      <c r="F156" t="s">
        <v>264</v>
      </c>
      <c r="G156" s="24">
        <v>31180</v>
      </c>
      <c r="H156">
        <v>23.2</v>
      </c>
      <c r="I156" t="s">
        <v>1152</v>
      </c>
      <c r="J156">
        <v>23.2</v>
      </c>
      <c r="K156" t="s">
        <v>1202</v>
      </c>
      <c r="L156" t="s">
        <v>1154</v>
      </c>
    </row>
    <row r="157" spans="1:12" hidden="1" x14ac:dyDescent="0.25">
      <c r="A157" t="s">
        <v>1160</v>
      </c>
      <c r="B157">
        <v>2025</v>
      </c>
      <c r="C157" t="s">
        <v>1201</v>
      </c>
      <c r="D157" t="s">
        <v>1171</v>
      </c>
      <c r="E157" t="s">
        <v>1151</v>
      </c>
      <c r="F157" t="s">
        <v>264</v>
      </c>
      <c r="G157" s="24">
        <v>31180</v>
      </c>
      <c r="H157">
        <v>23.2</v>
      </c>
      <c r="I157" t="s">
        <v>1152</v>
      </c>
      <c r="J157">
        <v>23.2</v>
      </c>
      <c r="K157" t="s">
        <v>1202</v>
      </c>
      <c r="L157" t="s">
        <v>1154</v>
      </c>
    </row>
    <row r="158" spans="1:12" hidden="1" x14ac:dyDescent="0.25">
      <c r="A158" t="s">
        <v>1160</v>
      </c>
      <c r="B158">
        <v>2030</v>
      </c>
      <c r="C158" t="s">
        <v>1201</v>
      </c>
      <c r="D158" t="s">
        <v>1171</v>
      </c>
      <c r="E158" t="s">
        <v>1151</v>
      </c>
      <c r="F158" t="s">
        <v>264</v>
      </c>
      <c r="G158" s="24">
        <v>31180</v>
      </c>
      <c r="H158">
        <v>23.2</v>
      </c>
      <c r="I158" t="s">
        <v>1152</v>
      </c>
      <c r="J158">
        <v>23.2</v>
      </c>
      <c r="K158" t="s">
        <v>1202</v>
      </c>
      <c r="L158" t="s">
        <v>1154</v>
      </c>
    </row>
    <row r="159" spans="1:12" hidden="1" x14ac:dyDescent="0.25">
      <c r="A159" t="s">
        <v>1160</v>
      </c>
      <c r="B159">
        <v>2035</v>
      </c>
      <c r="C159" t="s">
        <v>1201</v>
      </c>
      <c r="D159" t="s">
        <v>1171</v>
      </c>
      <c r="E159" t="s">
        <v>1151</v>
      </c>
      <c r="F159" t="s">
        <v>264</v>
      </c>
      <c r="G159" s="24">
        <v>31180</v>
      </c>
      <c r="H159">
        <v>23.2</v>
      </c>
      <c r="I159" t="s">
        <v>1152</v>
      </c>
      <c r="J159">
        <v>23.2</v>
      </c>
      <c r="K159" t="s">
        <v>1202</v>
      </c>
      <c r="L159" t="s">
        <v>1154</v>
      </c>
    </row>
    <row r="160" spans="1:12" hidden="1" x14ac:dyDescent="0.25">
      <c r="A160" t="s">
        <v>1160</v>
      </c>
      <c r="B160">
        <v>2040</v>
      </c>
      <c r="C160" t="s">
        <v>1201</v>
      </c>
      <c r="D160" t="s">
        <v>1171</v>
      </c>
      <c r="E160" t="s">
        <v>1151</v>
      </c>
      <c r="F160" t="s">
        <v>264</v>
      </c>
      <c r="G160" s="24">
        <v>31180</v>
      </c>
      <c r="H160">
        <v>23.2</v>
      </c>
      <c r="I160" t="s">
        <v>1152</v>
      </c>
      <c r="J160">
        <v>23.2</v>
      </c>
      <c r="K160" t="s">
        <v>1202</v>
      </c>
      <c r="L160" t="s">
        <v>1154</v>
      </c>
    </row>
    <row r="161" spans="1:12" hidden="1" x14ac:dyDescent="0.25">
      <c r="A161" t="s">
        <v>1160</v>
      </c>
      <c r="B161">
        <v>2045</v>
      </c>
      <c r="C161" t="s">
        <v>1201</v>
      </c>
      <c r="D161" t="s">
        <v>1171</v>
      </c>
      <c r="E161" t="s">
        <v>1151</v>
      </c>
      <c r="F161" t="s">
        <v>264</v>
      </c>
      <c r="G161" s="24">
        <v>31180</v>
      </c>
      <c r="H161">
        <v>23.2</v>
      </c>
      <c r="I161" t="s">
        <v>1152</v>
      </c>
      <c r="J161">
        <v>23.2</v>
      </c>
      <c r="K161" t="s">
        <v>1202</v>
      </c>
      <c r="L161" t="s">
        <v>1154</v>
      </c>
    </row>
    <row r="162" spans="1:12" hidden="1" x14ac:dyDescent="0.25">
      <c r="A162" t="s">
        <v>1160</v>
      </c>
      <c r="B162">
        <v>2050</v>
      </c>
      <c r="C162" t="s">
        <v>1201</v>
      </c>
      <c r="D162" t="s">
        <v>1171</v>
      </c>
      <c r="E162" t="s">
        <v>1151</v>
      </c>
      <c r="F162" t="s">
        <v>264</v>
      </c>
      <c r="G162" s="24">
        <v>31180</v>
      </c>
      <c r="H162">
        <v>23.2</v>
      </c>
      <c r="I162" t="s">
        <v>1152</v>
      </c>
      <c r="J162">
        <v>23.2</v>
      </c>
      <c r="K162" t="s">
        <v>1202</v>
      </c>
      <c r="L162" t="s">
        <v>1154</v>
      </c>
    </row>
    <row r="163" spans="1:12" hidden="1" x14ac:dyDescent="0.25">
      <c r="A163" t="s">
        <v>1163</v>
      </c>
      <c r="B163">
        <v>2020</v>
      </c>
      <c r="C163" t="s">
        <v>1201</v>
      </c>
      <c r="D163" t="s">
        <v>1171</v>
      </c>
      <c r="E163" t="s">
        <v>1151</v>
      </c>
      <c r="F163" t="s">
        <v>264</v>
      </c>
      <c r="G163" s="24">
        <v>31180</v>
      </c>
      <c r="H163">
        <v>23.2</v>
      </c>
      <c r="I163" t="s">
        <v>1152</v>
      </c>
      <c r="J163">
        <v>23.2</v>
      </c>
      <c r="K163" t="s">
        <v>1202</v>
      </c>
      <c r="L163" t="s">
        <v>1154</v>
      </c>
    </row>
    <row r="164" spans="1:12" hidden="1" x14ac:dyDescent="0.25">
      <c r="A164" t="s">
        <v>1163</v>
      </c>
      <c r="B164">
        <v>2025</v>
      </c>
      <c r="C164" t="s">
        <v>1201</v>
      </c>
      <c r="D164" t="s">
        <v>1171</v>
      </c>
      <c r="E164" t="s">
        <v>1151</v>
      </c>
      <c r="F164" t="s">
        <v>264</v>
      </c>
      <c r="G164" s="24">
        <v>32390</v>
      </c>
      <c r="H164">
        <v>27.7</v>
      </c>
      <c r="I164" t="s">
        <v>1152</v>
      </c>
      <c r="J164">
        <v>27.7</v>
      </c>
      <c r="K164" t="s">
        <v>1203</v>
      </c>
      <c r="L164" t="s">
        <v>1154</v>
      </c>
    </row>
    <row r="165" spans="1:12" hidden="1" x14ac:dyDescent="0.25">
      <c r="A165" t="s">
        <v>1163</v>
      </c>
      <c r="B165">
        <v>2030</v>
      </c>
      <c r="C165" t="s">
        <v>1201</v>
      </c>
      <c r="D165" t="s">
        <v>1171</v>
      </c>
      <c r="E165" t="s">
        <v>1151</v>
      </c>
      <c r="F165" t="s">
        <v>264</v>
      </c>
      <c r="G165" s="24">
        <v>32370</v>
      </c>
      <c r="H165">
        <v>30.8</v>
      </c>
      <c r="I165" t="s">
        <v>1152</v>
      </c>
      <c r="J165">
        <v>30.8</v>
      </c>
      <c r="K165" t="s">
        <v>1204</v>
      </c>
      <c r="L165" t="s">
        <v>1154</v>
      </c>
    </row>
    <row r="166" spans="1:12" hidden="1" x14ac:dyDescent="0.25">
      <c r="A166" t="s">
        <v>1163</v>
      </c>
      <c r="B166">
        <v>2035</v>
      </c>
      <c r="C166" t="s">
        <v>1201</v>
      </c>
      <c r="D166" t="s">
        <v>1171</v>
      </c>
      <c r="E166" t="s">
        <v>1151</v>
      </c>
      <c r="F166" t="s">
        <v>264</v>
      </c>
      <c r="G166" s="24">
        <v>30400</v>
      </c>
      <c r="H166">
        <v>33.5</v>
      </c>
      <c r="I166" t="s">
        <v>1152</v>
      </c>
      <c r="J166">
        <v>33.5</v>
      </c>
      <c r="K166" t="s">
        <v>1205</v>
      </c>
      <c r="L166" t="s">
        <v>1154</v>
      </c>
    </row>
    <row r="167" spans="1:12" hidden="1" x14ac:dyDescent="0.25">
      <c r="A167" t="s">
        <v>1163</v>
      </c>
      <c r="B167">
        <v>2040</v>
      </c>
      <c r="C167" t="s">
        <v>1201</v>
      </c>
      <c r="D167" t="s">
        <v>1171</v>
      </c>
      <c r="E167" t="s">
        <v>1151</v>
      </c>
      <c r="F167" t="s">
        <v>264</v>
      </c>
      <c r="G167" s="24">
        <v>29770</v>
      </c>
      <c r="H167">
        <v>34.9</v>
      </c>
      <c r="I167" t="s">
        <v>1152</v>
      </c>
      <c r="J167">
        <v>34.9</v>
      </c>
      <c r="K167" t="s">
        <v>1158</v>
      </c>
      <c r="L167" t="s">
        <v>1154</v>
      </c>
    </row>
    <row r="168" spans="1:12" hidden="1" x14ac:dyDescent="0.2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25">
      <c r="A169" t="s">
        <v>1163</v>
      </c>
      <c r="B169">
        <v>2050</v>
      </c>
      <c r="C169" t="s">
        <v>1201</v>
      </c>
      <c r="D169" t="s">
        <v>1171</v>
      </c>
      <c r="E169" t="s">
        <v>1151</v>
      </c>
      <c r="F169" t="s">
        <v>264</v>
      </c>
      <c r="G169" s="24">
        <v>28530</v>
      </c>
      <c r="H169">
        <v>37.6</v>
      </c>
      <c r="I169" t="s">
        <v>1152</v>
      </c>
      <c r="J169">
        <v>37.6</v>
      </c>
      <c r="K169" t="s">
        <v>1206</v>
      </c>
      <c r="L169" t="s">
        <v>1154</v>
      </c>
    </row>
    <row r="170" spans="1:12" hidden="1" x14ac:dyDescent="0.25">
      <c r="A170" t="s">
        <v>1148</v>
      </c>
      <c r="B170">
        <v>2020</v>
      </c>
      <c r="C170" t="s">
        <v>1207</v>
      </c>
      <c r="D170" t="s">
        <v>1042</v>
      </c>
      <c r="E170" t="s">
        <v>1151</v>
      </c>
      <c r="F170" t="s">
        <v>264</v>
      </c>
      <c r="G170" s="24">
        <v>36460</v>
      </c>
      <c r="H170">
        <v>128</v>
      </c>
      <c r="I170">
        <v>71.7</v>
      </c>
      <c r="J170">
        <v>45.9</v>
      </c>
      <c r="K170" t="s">
        <v>1172</v>
      </c>
      <c r="L170" t="s">
        <v>1154</v>
      </c>
    </row>
    <row r="171" spans="1:12" hidden="1" x14ac:dyDescent="0.25">
      <c r="A171" t="s">
        <v>1148</v>
      </c>
      <c r="B171">
        <v>2020</v>
      </c>
      <c r="C171" t="s">
        <v>1207</v>
      </c>
      <c r="D171" t="s">
        <v>1042</v>
      </c>
      <c r="E171" t="s">
        <v>1151</v>
      </c>
      <c r="F171" t="s">
        <v>264</v>
      </c>
      <c r="G171" s="24">
        <v>36460</v>
      </c>
      <c r="H171">
        <v>128</v>
      </c>
      <c r="I171">
        <v>71.7</v>
      </c>
      <c r="J171">
        <v>45.9</v>
      </c>
      <c r="K171" t="s">
        <v>1153</v>
      </c>
      <c r="L171" t="s">
        <v>1154</v>
      </c>
    </row>
    <row r="172" spans="1:12" hidden="1" x14ac:dyDescent="0.25">
      <c r="A172" t="s">
        <v>1148</v>
      </c>
      <c r="B172">
        <v>2025</v>
      </c>
      <c r="C172" t="s">
        <v>1207</v>
      </c>
      <c r="D172" t="s">
        <v>1042</v>
      </c>
      <c r="E172" t="s">
        <v>1151</v>
      </c>
      <c r="F172" t="s">
        <v>264</v>
      </c>
      <c r="G172" s="24">
        <v>32670</v>
      </c>
      <c r="H172">
        <v>169</v>
      </c>
      <c r="I172">
        <v>99.6</v>
      </c>
      <c r="J172">
        <v>62.7</v>
      </c>
      <c r="K172" t="s">
        <v>1173</v>
      </c>
      <c r="L172" t="s">
        <v>1154</v>
      </c>
    </row>
    <row r="173" spans="1:12" hidden="1" x14ac:dyDescent="0.25">
      <c r="A173" t="s">
        <v>1148</v>
      </c>
      <c r="B173">
        <v>2025</v>
      </c>
      <c r="C173" t="s">
        <v>1207</v>
      </c>
      <c r="D173" t="s">
        <v>1042</v>
      </c>
      <c r="E173" t="s">
        <v>1151</v>
      </c>
      <c r="F173" t="s">
        <v>264</v>
      </c>
      <c r="G173" s="24">
        <v>32670</v>
      </c>
      <c r="H173">
        <v>169</v>
      </c>
      <c r="I173">
        <v>99.6</v>
      </c>
      <c r="J173">
        <v>62.7</v>
      </c>
      <c r="K173" t="s">
        <v>1155</v>
      </c>
      <c r="L173" t="s">
        <v>1154</v>
      </c>
    </row>
    <row r="174" spans="1:12" hidden="1" x14ac:dyDescent="0.25">
      <c r="A174" t="s">
        <v>1148</v>
      </c>
      <c r="B174">
        <v>2030</v>
      </c>
      <c r="C174" t="s">
        <v>1207</v>
      </c>
      <c r="D174" t="s">
        <v>1042</v>
      </c>
      <c r="E174" t="s">
        <v>1151</v>
      </c>
      <c r="F174" t="s">
        <v>264</v>
      </c>
      <c r="G174" s="24">
        <v>31760</v>
      </c>
      <c r="H174">
        <v>183</v>
      </c>
      <c r="I174">
        <v>110</v>
      </c>
      <c r="J174">
        <v>68.7</v>
      </c>
      <c r="K174" t="s">
        <v>1174</v>
      </c>
      <c r="L174" t="s">
        <v>1154</v>
      </c>
    </row>
    <row r="175" spans="1:12" hidden="1" x14ac:dyDescent="0.25">
      <c r="A175" t="s">
        <v>1148</v>
      </c>
      <c r="B175">
        <v>2030</v>
      </c>
      <c r="C175" t="s">
        <v>1207</v>
      </c>
      <c r="D175" t="s">
        <v>1042</v>
      </c>
      <c r="E175" t="s">
        <v>1151</v>
      </c>
      <c r="F175" t="s">
        <v>264</v>
      </c>
      <c r="G175" s="24">
        <v>31760</v>
      </c>
      <c r="H175">
        <v>183</v>
      </c>
      <c r="I175">
        <v>110</v>
      </c>
      <c r="J175">
        <v>68.7</v>
      </c>
      <c r="K175" t="s">
        <v>1156</v>
      </c>
      <c r="L175" t="s">
        <v>1154</v>
      </c>
    </row>
    <row r="176" spans="1:12" hidden="1" x14ac:dyDescent="0.2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2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25">
      <c r="A178" t="s">
        <v>1148</v>
      </c>
      <c r="B178">
        <v>2040</v>
      </c>
      <c r="C178" t="s">
        <v>1207</v>
      </c>
      <c r="D178" t="s">
        <v>1042</v>
      </c>
      <c r="E178" t="s">
        <v>1151</v>
      </c>
      <c r="F178" t="s">
        <v>264</v>
      </c>
      <c r="G178" s="24">
        <v>31210</v>
      </c>
      <c r="H178">
        <v>215</v>
      </c>
      <c r="I178">
        <v>127</v>
      </c>
      <c r="J178">
        <v>79.8</v>
      </c>
      <c r="K178" t="s">
        <v>1158</v>
      </c>
      <c r="L178" t="s">
        <v>1154</v>
      </c>
    </row>
    <row r="179" spans="1:12" hidden="1" x14ac:dyDescent="0.25">
      <c r="A179" t="s">
        <v>1148</v>
      </c>
      <c r="B179">
        <v>2040</v>
      </c>
      <c r="C179" t="s">
        <v>1207</v>
      </c>
      <c r="D179" t="s">
        <v>1042</v>
      </c>
      <c r="E179" t="s">
        <v>1151</v>
      </c>
      <c r="F179" t="s">
        <v>264</v>
      </c>
      <c r="G179" s="24">
        <v>31210</v>
      </c>
      <c r="H179">
        <v>215</v>
      </c>
      <c r="I179">
        <v>127</v>
      </c>
      <c r="J179">
        <v>79.8</v>
      </c>
      <c r="K179" t="s">
        <v>1158</v>
      </c>
      <c r="L179" t="s">
        <v>1154</v>
      </c>
    </row>
    <row r="180" spans="1:12" hidden="1" x14ac:dyDescent="0.25">
      <c r="A180" t="s">
        <v>1148</v>
      </c>
      <c r="B180">
        <v>2045</v>
      </c>
      <c r="C180" t="s">
        <v>1207</v>
      </c>
      <c r="D180" t="s">
        <v>1042</v>
      </c>
      <c r="E180" t="s">
        <v>1151</v>
      </c>
      <c r="F180" t="s">
        <v>264</v>
      </c>
      <c r="G180" s="24">
        <v>30570</v>
      </c>
      <c r="H180">
        <v>222</v>
      </c>
      <c r="I180">
        <v>132</v>
      </c>
      <c r="J180">
        <v>82.7</v>
      </c>
      <c r="K180" t="s">
        <v>1158</v>
      </c>
      <c r="L180" t="s">
        <v>1154</v>
      </c>
    </row>
    <row r="181" spans="1:12" hidden="1" x14ac:dyDescent="0.25">
      <c r="A181" t="s">
        <v>1148</v>
      </c>
      <c r="B181">
        <v>2045</v>
      </c>
      <c r="C181" t="s">
        <v>1207</v>
      </c>
      <c r="D181" t="s">
        <v>1042</v>
      </c>
      <c r="E181" t="s">
        <v>1151</v>
      </c>
      <c r="F181" t="s">
        <v>264</v>
      </c>
      <c r="G181" s="24">
        <v>30570</v>
      </c>
      <c r="H181">
        <v>222</v>
      </c>
      <c r="I181">
        <v>132</v>
      </c>
      <c r="J181">
        <v>82.7</v>
      </c>
      <c r="K181" t="s">
        <v>1158</v>
      </c>
      <c r="L181" t="s">
        <v>1154</v>
      </c>
    </row>
    <row r="182" spans="1:12" hidden="1" x14ac:dyDescent="0.25">
      <c r="A182" t="s">
        <v>1148</v>
      </c>
      <c r="B182">
        <v>2050</v>
      </c>
      <c r="C182" t="s">
        <v>1207</v>
      </c>
      <c r="D182" t="s">
        <v>1042</v>
      </c>
      <c r="E182" t="s">
        <v>1151</v>
      </c>
      <c r="F182" t="s">
        <v>264</v>
      </c>
      <c r="G182" s="24">
        <v>29930</v>
      </c>
      <c r="H182">
        <v>231</v>
      </c>
      <c r="I182">
        <v>136</v>
      </c>
      <c r="J182">
        <v>85.6</v>
      </c>
      <c r="K182" t="s">
        <v>1176</v>
      </c>
      <c r="L182" t="s">
        <v>1154</v>
      </c>
    </row>
    <row r="183" spans="1:12" hidden="1" x14ac:dyDescent="0.25">
      <c r="A183" t="s">
        <v>1148</v>
      </c>
      <c r="B183">
        <v>2050</v>
      </c>
      <c r="C183" t="s">
        <v>1207</v>
      </c>
      <c r="D183" t="s">
        <v>1042</v>
      </c>
      <c r="E183" t="s">
        <v>1151</v>
      </c>
      <c r="F183" t="s">
        <v>264</v>
      </c>
      <c r="G183" s="24">
        <v>29930</v>
      </c>
      <c r="H183">
        <v>231</v>
      </c>
      <c r="I183">
        <v>136</v>
      </c>
      <c r="J183">
        <v>85.6</v>
      </c>
      <c r="K183" t="s">
        <v>1159</v>
      </c>
      <c r="L183" t="s">
        <v>1154</v>
      </c>
    </row>
    <row r="184" spans="1:12" hidden="1" x14ac:dyDescent="0.25">
      <c r="A184" t="s">
        <v>1160</v>
      </c>
      <c r="B184">
        <v>2020</v>
      </c>
      <c r="C184" t="s">
        <v>1207</v>
      </c>
      <c r="D184" t="s">
        <v>1042</v>
      </c>
      <c r="E184" t="s">
        <v>1151</v>
      </c>
      <c r="F184" t="s">
        <v>264</v>
      </c>
      <c r="G184" s="24">
        <v>36460</v>
      </c>
      <c r="H184">
        <v>128</v>
      </c>
      <c r="I184">
        <v>71.7</v>
      </c>
      <c r="J184">
        <v>45.9</v>
      </c>
      <c r="K184" t="s">
        <v>1178</v>
      </c>
      <c r="L184" t="s">
        <v>1154</v>
      </c>
    </row>
    <row r="185" spans="1:12" hidden="1" x14ac:dyDescent="0.25">
      <c r="A185" t="s">
        <v>1160</v>
      </c>
      <c r="B185">
        <v>2020</v>
      </c>
      <c r="C185" t="s">
        <v>1207</v>
      </c>
      <c r="D185" t="s">
        <v>1042</v>
      </c>
      <c r="E185" t="s">
        <v>1151</v>
      </c>
      <c r="F185" t="s">
        <v>264</v>
      </c>
      <c r="G185" s="24">
        <v>36460</v>
      </c>
      <c r="H185">
        <v>128</v>
      </c>
      <c r="I185">
        <v>71.7</v>
      </c>
      <c r="J185">
        <v>45.9</v>
      </c>
      <c r="K185" t="s">
        <v>1161</v>
      </c>
      <c r="L185" t="s">
        <v>1162</v>
      </c>
    </row>
    <row r="186" spans="1:12" hidden="1" x14ac:dyDescent="0.25">
      <c r="A186" t="s">
        <v>1160</v>
      </c>
      <c r="B186">
        <v>2025</v>
      </c>
      <c r="C186" t="s">
        <v>1207</v>
      </c>
      <c r="D186" t="s">
        <v>1042</v>
      </c>
      <c r="E186" t="s">
        <v>1151</v>
      </c>
      <c r="F186" t="s">
        <v>264</v>
      </c>
      <c r="G186" s="24">
        <v>36460</v>
      </c>
      <c r="H186">
        <v>128</v>
      </c>
      <c r="I186">
        <v>71.7</v>
      </c>
      <c r="J186">
        <v>45.9</v>
      </c>
      <c r="K186" t="s">
        <v>1178</v>
      </c>
      <c r="L186" t="s">
        <v>1154</v>
      </c>
    </row>
    <row r="187" spans="1:12" hidden="1" x14ac:dyDescent="0.25">
      <c r="A187" t="s">
        <v>1160</v>
      </c>
      <c r="B187">
        <v>2025</v>
      </c>
      <c r="C187" t="s">
        <v>1207</v>
      </c>
      <c r="D187" t="s">
        <v>1042</v>
      </c>
      <c r="E187" t="s">
        <v>1151</v>
      </c>
      <c r="F187" t="s">
        <v>264</v>
      </c>
      <c r="G187" s="24">
        <v>36460</v>
      </c>
      <c r="H187">
        <v>128</v>
      </c>
      <c r="I187">
        <v>71.7</v>
      </c>
      <c r="J187">
        <v>45.9</v>
      </c>
      <c r="K187" t="s">
        <v>1161</v>
      </c>
      <c r="L187" t="s">
        <v>1162</v>
      </c>
    </row>
    <row r="188" spans="1:12" hidden="1" x14ac:dyDescent="0.25">
      <c r="A188" t="s">
        <v>1160</v>
      </c>
      <c r="B188">
        <v>2030</v>
      </c>
      <c r="C188" t="s">
        <v>1207</v>
      </c>
      <c r="D188" t="s">
        <v>1042</v>
      </c>
      <c r="E188" t="s">
        <v>1151</v>
      </c>
      <c r="F188" t="s">
        <v>264</v>
      </c>
      <c r="G188" s="24">
        <v>36460</v>
      </c>
      <c r="H188">
        <v>128</v>
      </c>
      <c r="I188">
        <v>71.7</v>
      </c>
      <c r="J188">
        <v>45.9</v>
      </c>
      <c r="K188" t="s">
        <v>1178</v>
      </c>
      <c r="L188" t="s">
        <v>1154</v>
      </c>
    </row>
    <row r="189" spans="1:12" hidden="1" x14ac:dyDescent="0.25">
      <c r="A189" t="s">
        <v>1160</v>
      </c>
      <c r="B189">
        <v>2030</v>
      </c>
      <c r="C189" t="s">
        <v>1207</v>
      </c>
      <c r="D189" t="s">
        <v>1042</v>
      </c>
      <c r="E189" t="s">
        <v>1151</v>
      </c>
      <c r="F189" t="s">
        <v>264</v>
      </c>
      <c r="G189" s="24">
        <v>36460</v>
      </c>
      <c r="H189">
        <v>128</v>
      </c>
      <c r="I189">
        <v>71.7</v>
      </c>
      <c r="J189">
        <v>45.9</v>
      </c>
      <c r="K189" t="s">
        <v>1161</v>
      </c>
      <c r="L189" t="s">
        <v>1162</v>
      </c>
    </row>
    <row r="190" spans="1:12" hidden="1" x14ac:dyDescent="0.25">
      <c r="A190" t="s">
        <v>1160</v>
      </c>
      <c r="B190">
        <v>2035</v>
      </c>
      <c r="C190" t="s">
        <v>1207</v>
      </c>
      <c r="D190" t="s">
        <v>1042</v>
      </c>
      <c r="E190" t="s">
        <v>1151</v>
      </c>
      <c r="F190" t="s">
        <v>264</v>
      </c>
      <c r="G190" s="24">
        <v>36460</v>
      </c>
      <c r="H190">
        <v>128</v>
      </c>
      <c r="I190">
        <v>71.7</v>
      </c>
      <c r="J190">
        <v>45.9</v>
      </c>
      <c r="K190" t="s">
        <v>1178</v>
      </c>
      <c r="L190" t="s">
        <v>1154</v>
      </c>
    </row>
    <row r="191" spans="1:12" hidden="1" x14ac:dyDescent="0.25">
      <c r="A191" t="s">
        <v>1160</v>
      </c>
      <c r="B191">
        <v>2035</v>
      </c>
      <c r="C191" t="s">
        <v>1207</v>
      </c>
      <c r="D191" t="s">
        <v>1042</v>
      </c>
      <c r="E191" t="s">
        <v>1151</v>
      </c>
      <c r="F191" t="s">
        <v>264</v>
      </c>
      <c r="G191" s="24">
        <v>36460</v>
      </c>
      <c r="H191">
        <v>128</v>
      </c>
      <c r="I191">
        <v>71.7</v>
      </c>
      <c r="J191">
        <v>45.9</v>
      </c>
      <c r="K191" t="s">
        <v>1161</v>
      </c>
      <c r="L191" t="s">
        <v>1162</v>
      </c>
    </row>
    <row r="192" spans="1:12" hidden="1" x14ac:dyDescent="0.25">
      <c r="A192" t="s">
        <v>1160</v>
      </c>
      <c r="B192">
        <v>2040</v>
      </c>
      <c r="C192" t="s">
        <v>1207</v>
      </c>
      <c r="D192" t="s">
        <v>1042</v>
      </c>
      <c r="E192" t="s">
        <v>1151</v>
      </c>
      <c r="F192" t="s">
        <v>264</v>
      </c>
      <c r="G192" s="24">
        <v>36460</v>
      </c>
      <c r="H192">
        <v>128</v>
      </c>
      <c r="I192">
        <v>71.7</v>
      </c>
      <c r="J192">
        <v>45.9</v>
      </c>
      <c r="K192" t="s">
        <v>1178</v>
      </c>
      <c r="L192" t="s">
        <v>1154</v>
      </c>
    </row>
    <row r="193" spans="1:12" hidden="1" x14ac:dyDescent="0.25">
      <c r="A193" t="s">
        <v>1160</v>
      </c>
      <c r="B193">
        <v>2040</v>
      </c>
      <c r="C193" t="s">
        <v>1207</v>
      </c>
      <c r="D193" t="s">
        <v>1042</v>
      </c>
      <c r="E193" t="s">
        <v>1151</v>
      </c>
      <c r="F193" t="s">
        <v>264</v>
      </c>
      <c r="G193" s="24">
        <v>36460</v>
      </c>
      <c r="H193">
        <v>128</v>
      </c>
      <c r="I193">
        <v>71.7</v>
      </c>
      <c r="J193">
        <v>45.9</v>
      </c>
      <c r="K193" t="s">
        <v>1161</v>
      </c>
      <c r="L193" t="s">
        <v>1162</v>
      </c>
    </row>
    <row r="194" spans="1:12" hidden="1" x14ac:dyDescent="0.25">
      <c r="A194" t="s">
        <v>1160</v>
      </c>
      <c r="B194">
        <v>2045</v>
      </c>
      <c r="C194" t="s">
        <v>1207</v>
      </c>
      <c r="D194" t="s">
        <v>1042</v>
      </c>
      <c r="E194" t="s">
        <v>1151</v>
      </c>
      <c r="F194" t="s">
        <v>264</v>
      </c>
      <c r="G194" s="24">
        <v>36460</v>
      </c>
      <c r="H194">
        <v>128</v>
      </c>
      <c r="I194">
        <v>71.7</v>
      </c>
      <c r="J194">
        <v>45.9</v>
      </c>
      <c r="K194" t="s">
        <v>1178</v>
      </c>
      <c r="L194" t="s">
        <v>1154</v>
      </c>
    </row>
    <row r="195" spans="1:12" hidden="1" x14ac:dyDescent="0.25">
      <c r="A195" t="s">
        <v>1160</v>
      </c>
      <c r="B195">
        <v>2045</v>
      </c>
      <c r="C195" t="s">
        <v>1207</v>
      </c>
      <c r="D195" t="s">
        <v>1042</v>
      </c>
      <c r="E195" t="s">
        <v>1151</v>
      </c>
      <c r="F195" t="s">
        <v>264</v>
      </c>
      <c r="G195" s="24">
        <v>36460</v>
      </c>
      <c r="H195">
        <v>128</v>
      </c>
      <c r="I195">
        <v>71.7</v>
      </c>
      <c r="J195">
        <v>45.9</v>
      </c>
      <c r="K195" t="s">
        <v>1161</v>
      </c>
      <c r="L195" t="s">
        <v>1162</v>
      </c>
    </row>
    <row r="196" spans="1:12" hidden="1" x14ac:dyDescent="0.25">
      <c r="A196" t="s">
        <v>1160</v>
      </c>
      <c r="B196">
        <v>2050</v>
      </c>
      <c r="C196" t="s">
        <v>1207</v>
      </c>
      <c r="D196" t="s">
        <v>1042</v>
      </c>
      <c r="E196" t="s">
        <v>1151</v>
      </c>
      <c r="F196" t="s">
        <v>264</v>
      </c>
      <c r="G196" s="24">
        <v>36460</v>
      </c>
      <c r="H196">
        <v>128</v>
      </c>
      <c r="I196">
        <v>71.7</v>
      </c>
      <c r="J196">
        <v>45.9</v>
      </c>
      <c r="K196" t="s">
        <v>1178</v>
      </c>
      <c r="L196" t="s">
        <v>1154</v>
      </c>
    </row>
    <row r="197" spans="1:12" hidden="1" x14ac:dyDescent="0.25">
      <c r="A197" t="s">
        <v>1160</v>
      </c>
      <c r="B197">
        <v>2050</v>
      </c>
      <c r="C197" t="s">
        <v>1207</v>
      </c>
      <c r="D197" t="s">
        <v>1042</v>
      </c>
      <c r="E197" t="s">
        <v>1151</v>
      </c>
      <c r="F197" t="s">
        <v>264</v>
      </c>
      <c r="G197" s="24">
        <v>36460</v>
      </c>
      <c r="H197">
        <v>128</v>
      </c>
      <c r="I197">
        <v>71.7</v>
      </c>
      <c r="J197">
        <v>45.9</v>
      </c>
      <c r="K197" t="s">
        <v>1161</v>
      </c>
      <c r="L197" t="s">
        <v>1162</v>
      </c>
    </row>
    <row r="198" spans="1:12" hidden="1" x14ac:dyDescent="0.25">
      <c r="A198" t="s">
        <v>1163</v>
      </c>
      <c r="B198">
        <v>2020</v>
      </c>
      <c r="C198" t="s">
        <v>1207</v>
      </c>
      <c r="D198" t="s">
        <v>1042</v>
      </c>
      <c r="E198" t="s">
        <v>1151</v>
      </c>
      <c r="F198" t="s">
        <v>264</v>
      </c>
      <c r="G198" s="24">
        <v>36460</v>
      </c>
      <c r="H198">
        <v>128</v>
      </c>
      <c r="I198">
        <v>71.7</v>
      </c>
      <c r="J198">
        <v>45.9</v>
      </c>
      <c r="K198" t="s">
        <v>1178</v>
      </c>
      <c r="L198" t="s">
        <v>1154</v>
      </c>
    </row>
    <row r="199" spans="1:12" hidden="1" x14ac:dyDescent="0.25">
      <c r="A199" t="s">
        <v>1163</v>
      </c>
      <c r="B199">
        <v>2020</v>
      </c>
      <c r="C199" t="s">
        <v>1207</v>
      </c>
      <c r="D199" t="s">
        <v>1042</v>
      </c>
      <c r="E199" t="s">
        <v>1151</v>
      </c>
      <c r="F199" t="s">
        <v>264</v>
      </c>
      <c r="G199" s="24">
        <v>36460</v>
      </c>
      <c r="H199">
        <v>128</v>
      </c>
      <c r="I199">
        <v>71.7</v>
      </c>
      <c r="J199">
        <v>45.9</v>
      </c>
      <c r="K199" t="s">
        <v>1161</v>
      </c>
      <c r="L199" t="s">
        <v>1154</v>
      </c>
    </row>
    <row r="200" spans="1:12" hidden="1" x14ac:dyDescent="0.25">
      <c r="A200" t="s">
        <v>1163</v>
      </c>
      <c r="B200">
        <v>2025</v>
      </c>
      <c r="C200" t="s">
        <v>1207</v>
      </c>
      <c r="D200" t="s">
        <v>1042</v>
      </c>
      <c r="E200" t="s">
        <v>1151</v>
      </c>
      <c r="F200" t="s">
        <v>264</v>
      </c>
      <c r="G200" s="24">
        <v>36060</v>
      </c>
      <c r="H200">
        <v>147</v>
      </c>
      <c r="I200">
        <v>75.2</v>
      </c>
      <c r="J200">
        <v>49.7</v>
      </c>
      <c r="K200" t="s">
        <v>1179</v>
      </c>
      <c r="L200" t="s">
        <v>1154</v>
      </c>
    </row>
    <row r="201" spans="1:12" hidden="1" x14ac:dyDescent="0.25">
      <c r="A201" t="s">
        <v>1163</v>
      </c>
      <c r="B201">
        <v>2025</v>
      </c>
      <c r="C201" t="s">
        <v>1207</v>
      </c>
      <c r="D201" t="s">
        <v>1042</v>
      </c>
      <c r="E201" t="s">
        <v>1151</v>
      </c>
      <c r="F201" t="s">
        <v>264</v>
      </c>
      <c r="G201" s="24">
        <v>36060</v>
      </c>
      <c r="H201">
        <v>147</v>
      </c>
      <c r="I201">
        <v>75.2</v>
      </c>
      <c r="J201">
        <v>49.7</v>
      </c>
      <c r="K201" t="s">
        <v>1164</v>
      </c>
      <c r="L201" t="s">
        <v>1154</v>
      </c>
    </row>
    <row r="202" spans="1:12" hidden="1" x14ac:dyDescent="0.25">
      <c r="A202" t="s">
        <v>1163</v>
      </c>
      <c r="B202">
        <v>2030</v>
      </c>
      <c r="C202" t="s">
        <v>1207</v>
      </c>
      <c r="D202" t="s">
        <v>1042</v>
      </c>
      <c r="E202" t="s">
        <v>1151</v>
      </c>
      <c r="F202" t="s">
        <v>264</v>
      </c>
      <c r="G202" s="24">
        <v>32840</v>
      </c>
      <c r="H202">
        <v>152</v>
      </c>
      <c r="I202">
        <v>85.6</v>
      </c>
      <c r="J202">
        <v>54.8</v>
      </c>
      <c r="K202" t="s">
        <v>1180</v>
      </c>
      <c r="L202" t="s">
        <v>1154</v>
      </c>
    </row>
    <row r="203" spans="1:12" hidden="1" x14ac:dyDescent="0.25">
      <c r="A203" t="s">
        <v>1163</v>
      </c>
      <c r="B203">
        <v>2030</v>
      </c>
      <c r="C203" t="s">
        <v>1207</v>
      </c>
      <c r="D203" t="s">
        <v>1042</v>
      </c>
      <c r="E203" t="s">
        <v>1151</v>
      </c>
      <c r="F203" t="s">
        <v>264</v>
      </c>
      <c r="G203" s="24">
        <v>32840</v>
      </c>
      <c r="H203">
        <v>152</v>
      </c>
      <c r="I203">
        <v>85.6</v>
      </c>
      <c r="J203">
        <v>54.8</v>
      </c>
      <c r="K203" t="s">
        <v>1165</v>
      </c>
      <c r="L203" t="s">
        <v>1154</v>
      </c>
    </row>
    <row r="204" spans="1:12" hidden="1" x14ac:dyDescent="0.25">
      <c r="A204" t="s">
        <v>1163</v>
      </c>
      <c r="B204">
        <v>2035</v>
      </c>
      <c r="C204" t="s">
        <v>1207</v>
      </c>
      <c r="D204" t="s">
        <v>1042</v>
      </c>
      <c r="E204" t="s">
        <v>1151</v>
      </c>
      <c r="F204" t="s">
        <v>264</v>
      </c>
      <c r="G204" s="24">
        <v>31490</v>
      </c>
      <c r="H204">
        <v>172</v>
      </c>
      <c r="I204">
        <v>90.4</v>
      </c>
      <c r="J204">
        <v>59.2</v>
      </c>
      <c r="K204" t="s">
        <v>1181</v>
      </c>
      <c r="L204" t="s">
        <v>1154</v>
      </c>
    </row>
    <row r="205" spans="1:12" hidden="1" x14ac:dyDescent="0.25">
      <c r="A205" t="s">
        <v>1163</v>
      </c>
      <c r="B205">
        <v>2035</v>
      </c>
      <c r="C205" t="s">
        <v>1207</v>
      </c>
      <c r="D205" t="s">
        <v>1042</v>
      </c>
      <c r="E205" t="s">
        <v>1151</v>
      </c>
      <c r="F205" t="s">
        <v>264</v>
      </c>
      <c r="G205" s="24">
        <v>31490</v>
      </c>
      <c r="H205">
        <v>172</v>
      </c>
      <c r="I205">
        <v>90.4</v>
      </c>
      <c r="J205">
        <v>59.2</v>
      </c>
      <c r="K205" t="s">
        <v>1166</v>
      </c>
      <c r="L205" t="s">
        <v>1154</v>
      </c>
    </row>
    <row r="206" spans="1:12" hidden="1" x14ac:dyDescent="0.25">
      <c r="A206" t="s">
        <v>1163</v>
      </c>
      <c r="B206">
        <v>2040</v>
      </c>
      <c r="C206" t="s">
        <v>1207</v>
      </c>
      <c r="D206" t="s">
        <v>1042</v>
      </c>
      <c r="E206" t="s">
        <v>1151</v>
      </c>
      <c r="F206" t="s">
        <v>264</v>
      </c>
      <c r="G206" s="24">
        <v>30810</v>
      </c>
      <c r="H206">
        <v>179</v>
      </c>
      <c r="I206">
        <v>94.3</v>
      </c>
      <c r="J206">
        <v>61.8</v>
      </c>
      <c r="K206" t="s">
        <v>1158</v>
      </c>
      <c r="L206" t="s">
        <v>1154</v>
      </c>
    </row>
    <row r="207" spans="1:12" hidden="1" x14ac:dyDescent="0.25">
      <c r="A207" t="s">
        <v>1163</v>
      </c>
      <c r="B207">
        <v>2040</v>
      </c>
      <c r="C207" t="s">
        <v>1207</v>
      </c>
      <c r="D207" t="s">
        <v>1042</v>
      </c>
      <c r="E207" t="s">
        <v>1151</v>
      </c>
      <c r="F207" t="s">
        <v>264</v>
      </c>
      <c r="G207" s="24">
        <v>30810</v>
      </c>
      <c r="H207">
        <v>179</v>
      </c>
      <c r="I207">
        <v>94.3</v>
      </c>
      <c r="J207">
        <v>61.8</v>
      </c>
      <c r="K207" t="s">
        <v>1158</v>
      </c>
      <c r="L207" t="s">
        <v>1154</v>
      </c>
    </row>
    <row r="208" spans="1:12" hidden="1" x14ac:dyDescent="0.2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2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2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2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25">
      <c r="A212" t="s">
        <v>1148</v>
      </c>
      <c r="B212">
        <v>2020</v>
      </c>
      <c r="C212" t="s">
        <v>1208</v>
      </c>
      <c r="D212" t="s">
        <v>1042</v>
      </c>
      <c r="E212" t="s">
        <v>1151</v>
      </c>
      <c r="F212" t="s">
        <v>264</v>
      </c>
      <c r="G212" s="24">
        <v>45660</v>
      </c>
      <c r="H212">
        <v>86.9</v>
      </c>
      <c r="I212">
        <v>160</v>
      </c>
      <c r="J212">
        <v>56.3</v>
      </c>
      <c r="K212" t="s">
        <v>1172</v>
      </c>
      <c r="L212" t="s">
        <v>1154</v>
      </c>
    </row>
    <row r="213" spans="1:12" hidden="1" x14ac:dyDescent="0.25">
      <c r="A213" t="s">
        <v>1148</v>
      </c>
      <c r="B213">
        <v>2020</v>
      </c>
      <c r="C213" t="s">
        <v>1208</v>
      </c>
      <c r="D213" t="s">
        <v>1042</v>
      </c>
      <c r="E213" t="s">
        <v>1151</v>
      </c>
      <c r="F213" t="s">
        <v>264</v>
      </c>
      <c r="G213" s="24">
        <v>45660</v>
      </c>
      <c r="H213">
        <v>86.9</v>
      </c>
      <c r="I213">
        <v>160</v>
      </c>
      <c r="J213">
        <v>56.3</v>
      </c>
      <c r="K213" t="s">
        <v>1153</v>
      </c>
      <c r="L213" t="s">
        <v>1154</v>
      </c>
    </row>
    <row r="214" spans="1:12" hidden="1" x14ac:dyDescent="0.2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2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25">
      <c r="A216" t="s">
        <v>1148</v>
      </c>
      <c r="B216">
        <v>2030</v>
      </c>
      <c r="C216" t="s">
        <v>1208</v>
      </c>
      <c r="D216" t="s">
        <v>1042</v>
      </c>
      <c r="E216" t="s">
        <v>1151</v>
      </c>
      <c r="F216" t="s">
        <v>264</v>
      </c>
      <c r="G216" s="24">
        <v>34450</v>
      </c>
      <c r="H216">
        <v>126</v>
      </c>
      <c r="I216">
        <v>252</v>
      </c>
      <c r="J216">
        <v>83.9</v>
      </c>
      <c r="K216" t="s">
        <v>1174</v>
      </c>
      <c r="L216" t="s">
        <v>1154</v>
      </c>
    </row>
    <row r="217" spans="1:12" hidden="1" x14ac:dyDescent="0.25">
      <c r="A217" t="s">
        <v>1148</v>
      </c>
      <c r="B217">
        <v>2030</v>
      </c>
      <c r="C217" t="s">
        <v>1208</v>
      </c>
      <c r="D217" t="s">
        <v>1042</v>
      </c>
      <c r="E217" t="s">
        <v>1151</v>
      </c>
      <c r="F217" t="s">
        <v>264</v>
      </c>
      <c r="G217" s="24">
        <v>34450</v>
      </c>
      <c r="H217">
        <v>126</v>
      </c>
      <c r="I217">
        <v>252</v>
      </c>
      <c r="J217">
        <v>83.9</v>
      </c>
      <c r="K217" t="s">
        <v>1156</v>
      </c>
      <c r="L217" t="s">
        <v>1154</v>
      </c>
    </row>
    <row r="218" spans="1:12" hidden="1" x14ac:dyDescent="0.25">
      <c r="A218" t="s">
        <v>1148</v>
      </c>
      <c r="B218">
        <v>2035</v>
      </c>
      <c r="C218" t="s">
        <v>1208</v>
      </c>
      <c r="D218" t="s">
        <v>1042</v>
      </c>
      <c r="E218" t="s">
        <v>1151</v>
      </c>
      <c r="F218" t="s">
        <v>264</v>
      </c>
      <c r="G218" s="24">
        <v>33900</v>
      </c>
      <c r="H218">
        <v>142</v>
      </c>
      <c r="I218">
        <v>285</v>
      </c>
      <c r="J218">
        <v>94.6</v>
      </c>
      <c r="K218" t="s">
        <v>1175</v>
      </c>
      <c r="L218" t="s">
        <v>1154</v>
      </c>
    </row>
    <row r="219" spans="1:12" hidden="1" x14ac:dyDescent="0.25">
      <c r="A219" t="s">
        <v>1148</v>
      </c>
      <c r="B219">
        <v>2035</v>
      </c>
      <c r="C219" t="s">
        <v>1208</v>
      </c>
      <c r="D219" t="s">
        <v>1042</v>
      </c>
      <c r="E219" t="s">
        <v>1151</v>
      </c>
      <c r="F219" t="s">
        <v>264</v>
      </c>
      <c r="G219" s="24">
        <v>33900</v>
      </c>
      <c r="H219">
        <v>142</v>
      </c>
      <c r="I219">
        <v>285</v>
      </c>
      <c r="J219">
        <v>94.6</v>
      </c>
      <c r="K219" t="s">
        <v>1157</v>
      </c>
      <c r="L219" t="s">
        <v>1154</v>
      </c>
    </row>
    <row r="220" spans="1:12" hidden="1" x14ac:dyDescent="0.25">
      <c r="A220" t="s">
        <v>1148</v>
      </c>
      <c r="B220">
        <v>2040</v>
      </c>
      <c r="C220" t="s">
        <v>1208</v>
      </c>
      <c r="D220" t="s">
        <v>1042</v>
      </c>
      <c r="E220" t="s">
        <v>1151</v>
      </c>
      <c r="F220" t="s">
        <v>264</v>
      </c>
      <c r="G220" s="24">
        <v>33190</v>
      </c>
      <c r="H220">
        <v>148</v>
      </c>
      <c r="I220">
        <v>294</v>
      </c>
      <c r="J220">
        <v>98.4</v>
      </c>
      <c r="K220" t="s">
        <v>1158</v>
      </c>
      <c r="L220" t="s">
        <v>1154</v>
      </c>
    </row>
    <row r="221" spans="1:12" hidden="1" x14ac:dyDescent="0.25">
      <c r="A221" t="s">
        <v>1148</v>
      </c>
      <c r="B221">
        <v>2040</v>
      </c>
      <c r="C221" t="s">
        <v>1208</v>
      </c>
      <c r="D221" t="s">
        <v>1042</v>
      </c>
      <c r="E221" t="s">
        <v>1151</v>
      </c>
      <c r="F221" t="s">
        <v>264</v>
      </c>
      <c r="G221" s="24">
        <v>33190</v>
      </c>
      <c r="H221">
        <v>148</v>
      </c>
      <c r="I221">
        <v>294</v>
      </c>
      <c r="J221">
        <v>98.4</v>
      </c>
      <c r="K221" t="s">
        <v>1158</v>
      </c>
      <c r="L221" t="s">
        <v>1154</v>
      </c>
    </row>
    <row r="222" spans="1:12" hidden="1" x14ac:dyDescent="0.25">
      <c r="A222" t="s">
        <v>1148</v>
      </c>
      <c r="B222">
        <v>2045</v>
      </c>
      <c r="C222" t="s">
        <v>1208</v>
      </c>
      <c r="D222" t="s">
        <v>1042</v>
      </c>
      <c r="E222" t="s">
        <v>1151</v>
      </c>
      <c r="F222" t="s">
        <v>264</v>
      </c>
      <c r="G222" s="24">
        <v>32480</v>
      </c>
      <c r="H222">
        <v>154</v>
      </c>
      <c r="I222">
        <v>304</v>
      </c>
      <c r="J222">
        <v>102</v>
      </c>
      <c r="K222" t="s">
        <v>1158</v>
      </c>
      <c r="L222" t="s">
        <v>1154</v>
      </c>
    </row>
    <row r="223" spans="1:12" hidden="1" x14ac:dyDescent="0.25">
      <c r="A223" t="s">
        <v>1148</v>
      </c>
      <c r="B223">
        <v>2045</v>
      </c>
      <c r="C223" t="s">
        <v>1208</v>
      </c>
      <c r="D223" t="s">
        <v>1042</v>
      </c>
      <c r="E223" t="s">
        <v>1151</v>
      </c>
      <c r="F223" t="s">
        <v>264</v>
      </c>
      <c r="G223" s="24">
        <v>32480</v>
      </c>
      <c r="H223">
        <v>154</v>
      </c>
      <c r="I223">
        <v>304</v>
      </c>
      <c r="J223">
        <v>102</v>
      </c>
      <c r="K223" t="s">
        <v>1158</v>
      </c>
      <c r="L223" t="s">
        <v>1154</v>
      </c>
    </row>
    <row r="224" spans="1:12" hidden="1" x14ac:dyDescent="0.25">
      <c r="A224" t="s">
        <v>1148</v>
      </c>
      <c r="B224">
        <v>2050</v>
      </c>
      <c r="C224" t="s">
        <v>1208</v>
      </c>
      <c r="D224" t="s">
        <v>1042</v>
      </c>
      <c r="E224" t="s">
        <v>1151</v>
      </c>
      <c r="F224" t="s">
        <v>264</v>
      </c>
      <c r="G224" s="24">
        <v>31780</v>
      </c>
      <c r="H224">
        <v>161</v>
      </c>
      <c r="I224">
        <v>313</v>
      </c>
      <c r="J224">
        <v>106</v>
      </c>
      <c r="K224" t="s">
        <v>1176</v>
      </c>
      <c r="L224" t="s">
        <v>1154</v>
      </c>
    </row>
    <row r="225" spans="1:12" hidden="1" x14ac:dyDescent="0.25">
      <c r="A225" t="s">
        <v>1148</v>
      </c>
      <c r="B225">
        <v>2050</v>
      </c>
      <c r="C225" t="s">
        <v>1208</v>
      </c>
      <c r="D225" t="s">
        <v>1042</v>
      </c>
      <c r="E225" t="s">
        <v>1151</v>
      </c>
      <c r="F225" t="s">
        <v>264</v>
      </c>
      <c r="G225" s="24">
        <v>31780</v>
      </c>
      <c r="H225">
        <v>161</v>
      </c>
      <c r="I225">
        <v>313</v>
      </c>
      <c r="J225">
        <v>106</v>
      </c>
      <c r="K225" t="s">
        <v>1159</v>
      </c>
      <c r="L225" t="s">
        <v>1154</v>
      </c>
    </row>
    <row r="226" spans="1:12" hidden="1" x14ac:dyDescent="0.25">
      <c r="A226" t="s">
        <v>1160</v>
      </c>
      <c r="B226">
        <v>2020</v>
      </c>
      <c r="C226" t="s">
        <v>1208</v>
      </c>
      <c r="D226" t="s">
        <v>1042</v>
      </c>
      <c r="E226" t="s">
        <v>1151</v>
      </c>
      <c r="F226" t="s">
        <v>264</v>
      </c>
      <c r="G226" s="24">
        <v>45660</v>
      </c>
      <c r="H226">
        <v>86.9</v>
      </c>
      <c r="I226">
        <v>160</v>
      </c>
      <c r="J226">
        <v>56.3</v>
      </c>
      <c r="K226" t="s">
        <v>1178</v>
      </c>
      <c r="L226" t="s">
        <v>1154</v>
      </c>
    </row>
    <row r="227" spans="1:12" hidden="1" x14ac:dyDescent="0.25">
      <c r="A227" t="s">
        <v>1160</v>
      </c>
      <c r="B227">
        <v>2020</v>
      </c>
      <c r="C227" t="s">
        <v>1208</v>
      </c>
      <c r="D227" t="s">
        <v>1042</v>
      </c>
      <c r="E227" t="s">
        <v>1151</v>
      </c>
      <c r="F227" t="s">
        <v>264</v>
      </c>
      <c r="G227" s="24">
        <v>45660</v>
      </c>
      <c r="H227">
        <v>86.9</v>
      </c>
      <c r="I227">
        <v>160</v>
      </c>
      <c r="J227">
        <v>56.3</v>
      </c>
      <c r="K227" t="s">
        <v>1161</v>
      </c>
      <c r="L227" t="s">
        <v>1162</v>
      </c>
    </row>
    <row r="228" spans="1:12" hidden="1" x14ac:dyDescent="0.25">
      <c r="A228" t="s">
        <v>1160</v>
      </c>
      <c r="B228">
        <v>2025</v>
      </c>
      <c r="C228" t="s">
        <v>1208</v>
      </c>
      <c r="D228" t="s">
        <v>1042</v>
      </c>
      <c r="E228" t="s">
        <v>1151</v>
      </c>
      <c r="F228" t="s">
        <v>264</v>
      </c>
      <c r="G228" s="24">
        <v>45660</v>
      </c>
      <c r="H228">
        <v>86.9</v>
      </c>
      <c r="I228">
        <v>160</v>
      </c>
      <c r="J228">
        <v>56.3</v>
      </c>
      <c r="K228" t="s">
        <v>1178</v>
      </c>
      <c r="L228" t="s">
        <v>1154</v>
      </c>
    </row>
    <row r="229" spans="1:12" hidden="1" x14ac:dyDescent="0.25">
      <c r="A229" t="s">
        <v>1160</v>
      </c>
      <c r="B229">
        <v>2025</v>
      </c>
      <c r="C229" t="s">
        <v>1208</v>
      </c>
      <c r="D229" t="s">
        <v>1042</v>
      </c>
      <c r="E229" t="s">
        <v>1151</v>
      </c>
      <c r="F229" t="s">
        <v>264</v>
      </c>
      <c r="G229" s="24">
        <v>45660</v>
      </c>
      <c r="H229">
        <v>86.9</v>
      </c>
      <c r="I229">
        <v>160</v>
      </c>
      <c r="J229">
        <v>56.3</v>
      </c>
      <c r="K229" t="s">
        <v>1161</v>
      </c>
      <c r="L229" t="s">
        <v>1162</v>
      </c>
    </row>
    <row r="230" spans="1:12" hidden="1" x14ac:dyDescent="0.25">
      <c r="A230" t="s">
        <v>1160</v>
      </c>
      <c r="B230">
        <v>2030</v>
      </c>
      <c r="C230" t="s">
        <v>1208</v>
      </c>
      <c r="D230" t="s">
        <v>1042</v>
      </c>
      <c r="E230" t="s">
        <v>1151</v>
      </c>
      <c r="F230" t="s">
        <v>264</v>
      </c>
      <c r="G230" s="24">
        <v>45660</v>
      </c>
      <c r="H230">
        <v>86.9</v>
      </c>
      <c r="I230">
        <v>160</v>
      </c>
      <c r="J230">
        <v>56.3</v>
      </c>
      <c r="K230" t="s">
        <v>1178</v>
      </c>
      <c r="L230" t="s">
        <v>1154</v>
      </c>
    </row>
    <row r="231" spans="1:12" hidden="1" x14ac:dyDescent="0.25">
      <c r="A231" t="s">
        <v>1160</v>
      </c>
      <c r="B231">
        <v>2030</v>
      </c>
      <c r="C231" t="s">
        <v>1208</v>
      </c>
      <c r="D231" t="s">
        <v>1042</v>
      </c>
      <c r="E231" t="s">
        <v>1151</v>
      </c>
      <c r="F231" t="s">
        <v>264</v>
      </c>
      <c r="G231" s="24">
        <v>45660</v>
      </c>
      <c r="H231">
        <v>86.9</v>
      </c>
      <c r="I231">
        <v>160</v>
      </c>
      <c r="J231">
        <v>56.3</v>
      </c>
      <c r="K231" t="s">
        <v>1161</v>
      </c>
      <c r="L231" t="s">
        <v>1162</v>
      </c>
    </row>
    <row r="232" spans="1:12" hidden="1" x14ac:dyDescent="0.25">
      <c r="A232" t="s">
        <v>1160</v>
      </c>
      <c r="B232">
        <v>2035</v>
      </c>
      <c r="C232" t="s">
        <v>1208</v>
      </c>
      <c r="D232" t="s">
        <v>1042</v>
      </c>
      <c r="E232" t="s">
        <v>1151</v>
      </c>
      <c r="F232" t="s">
        <v>264</v>
      </c>
      <c r="G232" s="24">
        <v>45660</v>
      </c>
      <c r="H232">
        <v>86.9</v>
      </c>
      <c r="I232">
        <v>160</v>
      </c>
      <c r="J232">
        <v>56.3</v>
      </c>
      <c r="K232" t="s">
        <v>1178</v>
      </c>
      <c r="L232" t="s">
        <v>1154</v>
      </c>
    </row>
    <row r="233" spans="1:12" hidden="1" x14ac:dyDescent="0.25">
      <c r="A233" t="s">
        <v>1160</v>
      </c>
      <c r="B233">
        <v>2035</v>
      </c>
      <c r="C233" t="s">
        <v>1208</v>
      </c>
      <c r="D233" t="s">
        <v>1042</v>
      </c>
      <c r="E233" t="s">
        <v>1151</v>
      </c>
      <c r="F233" t="s">
        <v>264</v>
      </c>
      <c r="G233" s="24">
        <v>45660</v>
      </c>
      <c r="H233">
        <v>86.9</v>
      </c>
      <c r="I233">
        <v>160</v>
      </c>
      <c r="J233">
        <v>56.3</v>
      </c>
      <c r="K233" t="s">
        <v>1161</v>
      </c>
      <c r="L233" t="s">
        <v>1162</v>
      </c>
    </row>
    <row r="234" spans="1:12" hidden="1" x14ac:dyDescent="0.25">
      <c r="A234" t="s">
        <v>1160</v>
      </c>
      <c r="B234">
        <v>2040</v>
      </c>
      <c r="C234" t="s">
        <v>1208</v>
      </c>
      <c r="D234" t="s">
        <v>1042</v>
      </c>
      <c r="E234" t="s">
        <v>1151</v>
      </c>
      <c r="F234" t="s">
        <v>264</v>
      </c>
      <c r="G234" s="24">
        <v>45660</v>
      </c>
      <c r="H234">
        <v>86.9</v>
      </c>
      <c r="I234">
        <v>160</v>
      </c>
      <c r="J234">
        <v>56.3</v>
      </c>
      <c r="K234" t="s">
        <v>1178</v>
      </c>
      <c r="L234" t="s">
        <v>1154</v>
      </c>
    </row>
    <row r="235" spans="1:12" hidden="1" x14ac:dyDescent="0.25">
      <c r="A235" t="s">
        <v>1160</v>
      </c>
      <c r="B235">
        <v>2040</v>
      </c>
      <c r="C235" t="s">
        <v>1208</v>
      </c>
      <c r="D235" t="s">
        <v>1042</v>
      </c>
      <c r="E235" t="s">
        <v>1151</v>
      </c>
      <c r="F235" t="s">
        <v>264</v>
      </c>
      <c r="G235" s="24">
        <v>45660</v>
      </c>
      <c r="H235">
        <v>86.9</v>
      </c>
      <c r="I235">
        <v>160</v>
      </c>
      <c r="J235">
        <v>56.3</v>
      </c>
      <c r="K235" t="s">
        <v>1161</v>
      </c>
      <c r="L235" t="s">
        <v>1162</v>
      </c>
    </row>
    <row r="236" spans="1:12" hidden="1" x14ac:dyDescent="0.25">
      <c r="A236" t="s">
        <v>1160</v>
      </c>
      <c r="B236">
        <v>2045</v>
      </c>
      <c r="C236" t="s">
        <v>1208</v>
      </c>
      <c r="D236" t="s">
        <v>1042</v>
      </c>
      <c r="E236" t="s">
        <v>1151</v>
      </c>
      <c r="F236" t="s">
        <v>264</v>
      </c>
      <c r="G236" s="24">
        <v>45660</v>
      </c>
      <c r="H236">
        <v>86.9</v>
      </c>
      <c r="I236">
        <v>160</v>
      </c>
      <c r="J236">
        <v>56.3</v>
      </c>
      <c r="K236" t="s">
        <v>1178</v>
      </c>
      <c r="L236" t="s">
        <v>1154</v>
      </c>
    </row>
    <row r="237" spans="1:12" hidden="1" x14ac:dyDescent="0.25">
      <c r="A237" t="s">
        <v>1160</v>
      </c>
      <c r="B237">
        <v>2045</v>
      </c>
      <c r="C237" t="s">
        <v>1208</v>
      </c>
      <c r="D237" t="s">
        <v>1042</v>
      </c>
      <c r="E237" t="s">
        <v>1151</v>
      </c>
      <c r="F237" t="s">
        <v>264</v>
      </c>
      <c r="G237" s="24">
        <v>45660</v>
      </c>
      <c r="H237">
        <v>86.9</v>
      </c>
      <c r="I237">
        <v>160</v>
      </c>
      <c r="J237">
        <v>56.3</v>
      </c>
      <c r="K237" t="s">
        <v>1161</v>
      </c>
      <c r="L237" t="s">
        <v>1162</v>
      </c>
    </row>
    <row r="238" spans="1:12" hidden="1" x14ac:dyDescent="0.25">
      <c r="A238" t="s">
        <v>1160</v>
      </c>
      <c r="B238">
        <v>2050</v>
      </c>
      <c r="C238" t="s">
        <v>1208</v>
      </c>
      <c r="D238" t="s">
        <v>1042</v>
      </c>
      <c r="E238" t="s">
        <v>1151</v>
      </c>
      <c r="F238" t="s">
        <v>264</v>
      </c>
      <c r="G238" s="24">
        <v>45660</v>
      </c>
      <c r="H238">
        <v>86.9</v>
      </c>
      <c r="I238">
        <v>160</v>
      </c>
      <c r="J238">
        <v>56.3</v>
      </c>
      <c r="K238" t="s">
        <v>1178</v>
      </c>
      <c r="L238" t="s">
        <v>1154</v>
      </c>
    </row>
    <row r="239" spans="1:12" hidden="1" x14ac:dyDescent="0.25">
      <c r="A239" t="s">
        <v>1160</v>
      </c>
      <c r="B239">
        <v>2050</v>
      </c>
      <c r="C239" t="s">
        <v>1208</v>
      </c>
      <c r="D239" t="s">
        <v>1042</v>
      </c>
      <c r="E239" t="s">
        <v>1151</v>
      </c>
      <c r="F239" t="s">
        <v>264</v>
      </c>
      <c r="G239" s="24">
        <v>45660</v>
      </c>
      <c r="H239">
        <v>86.9</v>
      </c>
      <c r="I239">
        <v>160</v>
      </c>
      <c r="J239">
        <v>56.3</v>
      </c>
      <c r="K239" t="s">
        <v>1161</v>
      </c>
      <c r="L239" t="s">
        <v>1162</v>
      </c>
    </row>
    <row r="240" spans="1:12" hidden="1" x14ac:dyDescent="0.25">
      <c r="A240" t="s">
        <v>1163</v>
      </c>
      <c r="B240">
        <v>2020</v>
      </c>
      <c r="C240" t="s">
        <v>1208</v>
      </c>
      <c r="D240" t="s">
        <v>1042</v>
      </c>
      <c r="E240" t="s">
        <v>1151</v>
      </c>
      <c r="F240" t="s">
        <v>264</v>
      </c>
      <c r="G240" s="24">
        <v>45660</v>
      </c>
      <c r="H240">
        <v>86.9</v>
      </c>
      <c r="I240">
        <v>160</v>
      </c>
      <c r="J240">
        <v>56.3</v>
      </c>
      <c r="K240" t="s">
        <v>1178</v>
      </c>
      <c r="L240" t="s">
        <v>1154</v>
      </c>
    </row>
    <row r="241" spans="1:12" hidden="1" x14ac:dyDescent="0.25">
      <c r="A241" t="s">
        <v>1163</v>
      </c>
      <c r="B241">
        <v>2020</v>
      </c>
      <c r="C241" t="s">
        <v>1208</v>
      </c>
      <c r="D241" t="s">
        <v>1042</v>
      </c>
      <c r="E241" t="s">
        <v>1151</v>
      </c>
      <c r="F241" t="s">
        <v>264</v>
      </c>
      <c r="G241" s="24">
        <v>45660</v>
      </c>
      <c r="H241">
        <v>86.9</v>
      </c>
      <c r="I241">
        <v>160</v>
      </c>
      <c r="J241">
        <v>56.3</v>
      </c>
      <c r="K241" t="s">
        <v>1161</v>
      </c>
      <c r="L241" t="s">
        <v>1154</v>
      </c>
    </row>
    <row r="242" spans="1:12" hidden="1" x14ac:dyDescent="0.25">
      <c r="A242" t="s">
        <v>1163</v>
      </c>
      <c r="B242">
        <v>2025</v>
      </c>
      <c r="C242" t="s">
        <v>1208</v>
      </c>
      <c r="D242" t="s">
        <v>1042</v>
      </c>
      <c r="E242" t="s">
        <v>1151</v>
      </c>
      <c r="F242" t="s">
        <v>264</v>
      </c>
      <c r="G242" s="24">
        <v>41550</v>
      </c>
      <c r="H242">
        <v>101</v>
      </c>
      <c r="I242">
        <v>186</v>
      </c>
      <c r="J242">
        <v>65.3</v>
      </c>
      <c r="K242" t="s">
        <v>1179</v>
      </c>
      <c r="L242" t="s">
        <v>1154</v>
      </c>
    </row>
    <row r="243" spans="1:12" hidden="1" x14ac:dyDescent="0.25">
      <c r="A243" t="s">
        <v>1163</v>
      </c>
      <c r="B243">
        <v>2025</v>
      </c>
      <c r="C243" t="s">
        <v>1208</v>
      </c>
      <c r="D243" t="s">
        <v>1042</v>
      </c>
      <c r="E243" t="s">
        <v>1151</v>
      </c>
      <c r="F243" t="s">
        <v>264</v>
      </c>
      <c r="G243" s="24">
        <v>41550</v>
      </c>
      <c r="H243">
        <v>101</v>
      </c>
      <c r="I243">
        <v>186</v>
      </c>
      <c r="J243">
        <v>65.3</v>
      </c>
      <c r="K243" t="s">
        <v>1164</v>
      </c>
      <c r="L243" t="s">
        <v>1154</v>
      </c>
    </row>
    <row r="244" spans="1:12" hidden="1" x14ac:dyDescent="0.2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2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25">
      <c r="A246" t="s">
        <v>1163</v>
      </c>
      <c r="B246">
        <v>2035</v>
      </c>
      <c r="C246" t="s">
        <v>1208</v>
      </c>
      <c r="D246" t="s">
        <v>1042</v>
      </c>
      <c r="E246" t="s">
        <v>1151</v>
      </c>
      <c r="F246" t="s">
        <v>264</v>
      </c>
      <c r="G246" s="24">
        <v>34770</v>
      </c>
      <c r="H246">
        <v>118</v>
      </c>
      <c r="I246">
        <v>217</v>
      </c>
      <c r="J246">
        <v>76.5</v>
      </c>
      <c r="K246" t="s">
        <v>1181</v>
      </c>
      <c r="L246" t="s">
        <v>1154</v>
      </c>
    </row>
    <row r="247" spans="1:12" hidden="1" x14ac:dyDescent="0.25">
      <c r="A247" t="s">
        <v>1163</v>
      </c>
      <c r="B247">
        <v>2035</v>
      </c>
      <c r="C247" t="s">
        <v>1208</v>
      </c>
      <c r="D247" t="s">
        <v>1042</v>
      </c>
      <c r="E247" t="s">
        <v>1151</v>
      </c>
      <c r="F247" t="s">
        <v>264</v>
      </c>
      <c r="G247" s="24">
        <v>34770</v>
      </c>
      <c r="H247">
        <v>118</v>
      </c>
      <c r="I247">
        <v>217</v>
      </c>
      <c r="J247">
        <v>76.5</v>
      </c>
      <c r="K247" t="s">
        <v>1166</v>
      </c>
      <c r="L247" t="s">
        <v>1154</v>
      </c>
    </row>
    <row r="248" spans="1:12" hidden="1" x14ac:dyDescent="0.2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2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25">
      <c r="A250" t="s">
        <v>1163</v>
      </c>
      <c r="B250">
        <v>2045</v>
      </c>
      <c r="C250" t="s">
        <v>1208</v>
      </c>
      <c r="D250" t="s">
        <v>1042</v>
      </c>
      <c r="E250" t="s">
        <v>1151</v>
      </c>
      <c r="F250" t="s">
        <v>264</v>
      </c>
      <c r="G250" s="24">
        <v>32960</v>
      </c>
      <c r="H250">
        <v>129</v>
      </c>
      <c r="I250">
        <v>240</v>
      </c>
      <c r="J250">
        <v>83.7</v>
      </c>
      <c r="K250" t="s">
        <v>1158</v>
      </c>
      <c r="L250" t="s">
        <v>1154</v>
      </c>
    </row>
    <row r="251" spans="1:12" hidden="1" x14ac:dyDescent="0.25">
      <c r="A251" t="s">
        <v>1163</v>
      </c>
      <c r="B251">
        <v>2045</v>
      </c>
      <c r="C251" t="s">
        <v>1208</v>
      </c>
      <c r="D251" t="s">
        <v>1042</v>
      </c>
      <c r="E251" t="s">
        <v>1151</v>
      </c>
      <c r="F251" t="s">
        <v>264</v>
      </c>
      <c r="G251" s="24">
        <v>32960</v>
      </c>
      <c r="H251">
        <v>129</v>
      </c>
      <c r="I251">
        <v>240</v>
      </c>
      <c r="J251">
        <v>83.7</v>
      </c>
      <c r="K251" t="s">
        <v>1158</v>
      </c>
      <c r="L251" t="s">
        <v>1154</v>
      </c>
    </row>
    <row r="252" spans="1:12" hidden="1" x14ac:dyDescent="0.25">
      <c r="A252" t="s">
        <v>1163</v>
      </c>
      <c r="B252">
        <v>2050</v>
      </c>
      <c r="C252" t="s">
        <v>1208</v>
      </c>
      <c r="D252" t="s">
        <v>1042</v>
      </c>
      <c r="E252" t="s">
        <v>1151</v>
      </c>
      <c r="F252" t="s">
        <v>264</v>
      </c>
      <c r="G252" s="24">
        <v>32060</v>
      </c>
      <c r="H252">
        <v>134</v>
      </c>
      <c r="I252">
        <v>251</v>
      </c>
      <c r="J252">
        <v>87.5</v>
      </c>
      <c r="K252" t="s">
        <v>1182</v>
      </c>
      <c r="L252" t="s">
        <v>1154</v>
      </c>
    </row>
    <row r="253" spans="1:12" hidden="1" x14ac:dyDescent="0.2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1209</v>
      </c>
    </row>
    <row r="2" spans="1:10" x14ac:dyDescent="0.25">
      <c r="B2" s="55"/>
      <c r="C2" s="59">
        <v>2020</v>
      </c>
      <c r="D2" s="59">
        <v>2025</v>
      </c>
      <c r="E2" s="59">
        <v>2030</v>
      </c>
      <c r="F2" s="59">
        <v>2035</v>
      </c>
      <c r="G2" s="59">
        <v>2040</v>
      </c>
      <c r="H2" s="59">
        <v>2045</v>
      </c>
      <c r="I2" s="59">
        <v>2050</v>
      </c>
    </row>
    <row r="3" spans="1:10" x14ac:dyDescent="0.2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1212</v>
      </c>
      <c r="C20" s="54"/>
      <c r="D20" s="54"/>
      <c r="E20" s="54"/>
      <c r="F20" s="54"/>
      <c r="G20" s="54"/>
      <c r="H20" s="54"/>
      <c r="I20" s="54"/>
    </row>
    <row r="21" spans="1:33" x14ac:dyDescent="0.2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25">
      <c r="A25" s="1" t="s">
        <v>1217</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1096</v>
      </c>
    </row>
    <row r="4" spans="1:32" x14ac:dyDescent="0.2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1128</v>
      </c>
      <c r="B13" s="34" t="s">
        <v>1126</v>
      </c>
      <c r="C13" s="36"/>
    </row>
    <row r="14" spans="1:32" x14ac:dyDescent="0.2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1130</v>
      </c>
    </row>
    <row r="33" spans="1:32" x14ac:dyDescent="0.25">
      <c r="A33" s="43" t="s">
        <v>1126</v>
      </c>
      <c r="B33" s="43" t="s">
        <v>1126</v>
      </c>
      <c r="C33" s="36"/>
    </row>
    <row r="34" spans="1:32" x14ac:dyDescent="0.2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2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2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2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2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2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2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2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25">
      <c r="C50" s="36"/>
    </row>
    <row r="51" spans="1:34" s="41" customFormat="1" x14ac:dyDescent="0.25">
      <c r="A51" s="40"/>
      <c r="B51" s="40" t="s">
        <v>1131</v>
      </c>
    </row>
    <row r="52" spans="1:34" x14ac:dyDescent="0.25">
      <c r="A52" s="43" t="s">
        <v>1126</v>
      </c>
    </row>
    <row r="53" spans="1:34" x14ac:dyDescent="0.2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2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2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2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2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2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2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2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2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2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2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2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25">
      <c r="A70" s="40"/>
      <c r="B70" s="40" t="s">
        <v>1132</v>
      </c>
    </row>
    <row r="71" spans="1:34" x14ac:dyDescent="0.25">
      <c r="A71" s="43" t="s">
        <v>1126</v>
      </c>
    </row>
    <row r="72" spans="1:34" x14ac:dyDescent="0.2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2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2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2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2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2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2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2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2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2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2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2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2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2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25">
      <c r="A90" s="44" t="s">
        <v>1127</v>
      </c>
      <c r="B90" s="44" t="s">
        <v>50</v>
      </c>
    </row>
    <row r="91" spans="1:32" x14ac:dyDescent="0.25">
      <c r="B91" s="38" t="s">
        <v>32</v>
      </c>
    </row>
    <row r="92" spans="1:32" x14ac:dyDescent="0.2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1213</v>
      </c>
    </row>
    <row r="145" spans="1:32"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2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2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25">
      <c r="A149" s="48"/>
      <c r="B149" s="48" t="s">
        <v>1214</v>
      </c>
    </row>
    <row r="150" spans="1:32" x14ac:dyDescent="0.2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2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90">
        <f>C151/0.785</f>
        <v>40085.863061395532</v>
      </c>
      <c r="E155" s="27"/>
    </row>
    <row r="156" spans="1:32" x14ac:dyDescent="0.25">
      <c r="C156" s="90">
        <f t="shared" ref="C156" si="46">C152/0.785</f>
        <v>44486.284232212849</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1053</v>
      </c>
    </row>
    <row r="2" spans="1:4" x14ac:dyDescent="0.25">
      <c r="A2" t="s">
        <v>1054</v>
      </c>
    </row>
    <row r="3" spans="1:4" x14ac:dyDescent="0.25">
      <c r="A3" s="10" t="s">
        <v>1055</v>
      </c>
    </row>
    <row r="5" spans="1:4" x14ac:dyDescent="0.25">
      <c r="A5" s="62" t="s">
        <v>1225</v>
      </c>
      <c r="B5" s="62"/>
      <c r="C5" s="62"/>
      <c r="D5" s="62"/>
    </row>
    <row r="7" spans="1:4" x14ac:dyDescent="0.25">
      <c r="B7" t="s">
        <v>1056</v>
      </c>
      <c r="C7" t="s">
        <v>1057</v>
      </c>
      <c r="D7" t="s">
        <v>1058</v>
      </c>
    </row>
    <row r="8" spans="1:4" x14ac:dyDescent="0.2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1226</v>
      </c>
      <c r="B10" s="62"/>
      <c r="C10" s="62"/>
      <c r="D10" s="62"/>
    </row>
    <row r="17" spans="1:7" ht="15.75" x14ac:dyDescent="0.25">
      <c r="F17" s="26"/>
      <c r="G17" s="26"/>
    </row>
    <row r="18" spans="1:7" x14ac:dyDescent="0.25">
      <c r="A18" s="1" t="s">
        <v>1060</v>
      </c>
    </row>
    <row r="21" spans="1:7" x14ac:dyDescent="0.25">
      <c r="C21" t="s">
        <v>1061</v>
      </c>
      <c r="D21" t="s">
        <v>1062</v>
      </c>
    </row>
    <row r="22" spans="1:7" x14ac:dyDescent="0.25">
      <c r="C22" t="s">
        <v>1063</v>
      </c>
      <c r="D22">
        <v>45000</v>
      </c>
    </row>
    <row r="23" spans="1:7" x14ac:dyDescent="0.25">
      <c r="C23" t="s">
        <v>1064</v>
      </c>
      <c r="D23">
        <v>50000</v>
      </c>
    </row>
    <row r="24" spans="1:7" x14ac:dyDescent="0.25">
      <c r="C24" t="s">
        <v>1057</v>
      </c>
      <c r="D24">
        <v>55000</v>
      </c>
    </row>
    <row r="25" spans="1:7" x14ac:dyDescent="0.25">
      <c r="C25" t="s">
        <v>1058</v>
      </c>
      <c r="D25">
        <v>85000</v>
      </c>
    </row>
    <row r="26" spans="1:7" x14ac:dyDescent="0.25">
      <c r="C26" t="s">
        <v>1059</v>
      </c>
      <c r="D26">
        <v>120000</v>
      </c>
    </row>
    <row r="27" spans="1:7" x14ac:dyDescent="0.25">
      <c r="C27" t="s">
        <v>1065</v>
      </c>
      <c r="D27">
        <v>130000</v>
      </c>
      <c r="E27">
        <f>D27*cpi_2018to2012</f>
        <v>118820</v>
      </c>
    </row>
    <row r="29" spans="1:7" x14ac:dyDescent="0.25">
      <c r="D29" t="s">
        <v>1066</v>
      </c>
      <c r="E29" t="s">
        <v>1067</v>
      </c>
    </row>
    <row r="30" spans="1:7" x14ac:dyDescent="0.25">
      <c r="A30" s="1"/>
      <c r="C30" t="s">
        <v>1068</v>
      </c>
      <c r="D30">
        <f>D23*B8+D24*C8+D25*D8</f>
        <v>55616.818744092699</v>
      </c>
      <c r="E30">
        <f>D30*cpi_2018to2012</f>
        <v>50833.772332100729</v>
      </c>
    </row>
    <row r="31" spans="1:7" x14ac:dyDescent="0.25">
      <c r="A31" s="1" t="s">
        <v>1069</v>
      </c>
      <c r="C31" t="s">
        <v>1070</v>
      </c>
      <c r="D31">
        <f>(D22/D23)*D30</f>
        <v>50055.136869683432</v>
      </c>
      <c r="E31">
        <f>D31*cpi_2018to2012</f>
        <v>45750.395098890658</v>
      </c>
    </row>
    <row r="34" spans="1:5" x14ac:dyDescent="0.25">
      <c r="A34" s="62" t="s">
        <v>1071</v>
      </c>
      <c r="B34" s="61"/>
      <c r="C34" s="61"/>
      <c r="D34" s="61"/>
      <c r="E34" s="61"/>
    </row>
    <row r="56" spans="1:2" x14ac:dyDescent="0.25">
      <c r="A56" t="s">
        <v>1227</v>
      </c>
    </row>
    <row r="58" spans="1:2" x14ac:dyDescent="0.25">
      <c r="A58" t="s">
        <v>1223</v>
      </c>
      <c r="B58" s="15">
        <f>(43.631*2021^2-177806*2021+1.81207*10^8)*cpi_2019to2012</f>
        <v>62252.50513763952</v>
      </c>
    </row>
    <row r="65" spans="1:2" x14ac:dyDescent="0.25">
      <c r="A65" t="s">
        <v>1222</v>
      </c>
      <c r="B65">
        <f>(102.869*2021^2-418784*2021+4.26289*10^8)*cpi_2019to2012</f>
        <v>79834.584599701804</v>
      </c>
    </row>
    <row r="72" spans="1:2" x14ac:dyDescent="0.25">
      <c r="A72" t="s">
        <v>1058</v>
      </c>
      <c r="B72">
        <f>(151.393*2021^2-616223*2021+6.27158*10^8)*cpi_2019to2012</f>
        <v>114136.76177422749</v>
      </c>
    </row>
    <row r="80" spans="1:2" x14ac:dyDescent="0.2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193</v>
      </c>
    </row>
    <row r="3" spans="2:32" x14ac:dyDescent="0.2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175</v>
      </c>
    </row>
    <row r="32" spans="2:32" x14ac:dyDescent="0.25">
      <c r="B32" t="s">
        <v>176</v>
      </c>
    </row>
    <row r="33" spans="2:32" x14ac:dyDescent="0.25">
      <c r="B33" t="s">
        <v>180</v>
      </c>
    </row>
    <row r="34" spans="2:32" x14ac:dyDescent="0.25">
      <c r="B34" t="s">
        <v>179</v>
      </c>
    </row>
    <row r="36" spans="2:32" x14ac:dyDescent="0.2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197</v>
      </c>
    </row>
    <row r="77" spans="2:32" x14ac:dyDescent="0.2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188</v>
      </c>
    </row>
    <row r="88" spans="2:32" x14ac:dyDescent="0.25">
      <c r="B88" t="s">
        <v>190</v>
      </c>
    </row>
    <row r="89" spans="2:32" x14ac:dyDescent="0.2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191</v>
      </c>
    </row>
    <row r="108" spans="2:32" x14ac:dyDescent="0.25">
      <c r="B108" t="s">
        <v>192</v>
      </c>
    </row>
    <row r="109" spans="2:32" x14ac:dyDescent="0.2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200</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201</v>
      </c>
    </row>
    <row r="22" spans="1:34" x14ac:dyDescent="0.25">
      <c r="A22" t="s">
        <v>164</v>
      </c>
    </row>
    <row r="23" spans="1:34" x14ac:dyDescent="0.25">
      <c r="A23" t="s">
        <v>165</v>
      </c>
      <c r="B23" t="s">
        <v>206</v>
      </c>
    </row>
    <row r="24" spans="1:34" x14ac:dyDescent="0.25">
      <c r="A24" t="s">
        <v>166</v>
      </c>
      <c r="B24" t="s">
        <v>206</v>
      </c>
    </row>
    <row r="25" spans="1:34" x14ac:dyDescent="0.25">
      <c r="A25" t="s">
        <v>167</v>
      </c>
      <c r="B25" t="s">
        <v>206</v>
      </c>
    </row>
    <row r="26" spans="1:34" x14ac:dyDescent="0.25">
      <c r="A26" t="s">
        <v>168</v>
      </c>
      <c r="B26" t="s">
        <v>206</v>
      </c>
    </row>
    <row r="27" spans="1:34" x14ac:dyDescent="0.25">
      <c r="A27" t="s">
        <v>169</v>
      </c>
    </row>
    <row r="28" spans="1:34" x14ac:dyDescent="0.25">
      <c r="A28" t="s">
        <v>202</v>
      </c>
    </row>
    <row r="29" spans="1:34" x14ac:dyDescent="0.25">
      <c r="A29" t="s">
        <v>203</v>
      </c>
    </row>
    <row r="30" spans="1:34" x14ac:dyDescent="0.25">
      <c r="A30" t="s">
        <v>163</v>
      </c>
    </row>
    <row r="31" spans="1:34" x14ac:dyDescent="0.25">
      <c r="A31" t="s">
        <v>170</v>
      </c>
    </row>
    <row r="32" spans="1:34" x14ac:dyDescent="0.25">
      <c r="A32" t="s">
        <v>171</v>
      </c>
      <c r="B32" t="s">
        <v>207</v>
      </c>
    </row>
    <row r="33" spans="1:34" x14ac:dyDescent="0.25">
      <c r="A33" t="s">
        <v>172</v>
      </c>
    </row>
    <row r="34" spans="1:34" x14ac:dyDescent="0.25">
      <c r="A34" t="s">
        <v>173</v>
      </c>
    </row>
    <row r="35" spans="1:34" x14ac:dyDescent="0.25">
      <c r="A35" t="s">
        <v>174</v>
      </c>
    </row>
    <row r="36" spans="1:34" x14ac:dyDescent="0.25">
      <c r="A36" t="s">
        <v>204</v>
      </c>
      <c r="B36" t="s">
        <v>208</v>
      </c>
    </row>
    <row r="37" spans="1:34" x14ac:dyDescent="0.25">
      <c r="A37" t="s">
        <v>205</v>
      </c>
      <c r="B37" t="s">
        <v>208</v>
      </c>
    </row>
    <row r="40" spans="1:34" x14ac:dyDescent="0.25">
      <c r="A40" s="1" t="s">
        <v>209</v>
      </c>
    </row>
    <row r="41" spans="1:34" x14ac:dyDescent="0.25">
      <c r="A41" s="2" t="s">
        <v>210</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211</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213</v>
      </c>
    </row>
    <row r="60" spans="1:35" x14ac:dyDescent="0.25">
      <c r="A60" t="s">
        <v>214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34</v>
      </c>
    </row>
    <row r="2" spans="1:3" x14ac:dyDescent="0.25">
      <c r="A2" t="s">
        <v>35</v>
      </c>
    </row>
    <row r="4" spans="1:3" x14ac:dyDescent="0.25">
      <c r="A4" s="2" t="s">
        <v>36</v>
      </c>
      <c r="B4" s="8" t="s">
        <v>37</v>
      </c>
      <c r="C4" s="8" t="s">
        <v>38</v>
      </c>
    </row>
    <row r="5" spans="1:3" x14ac:dyDescent="0.25">
      <c r="A5" t="s">
        <v>39</v>
      </c>
      <c r="B5" s="7">
        <v>84000000</v>
      </c>
      <c r="C5" s="7">
        <v>41000000</v>
      </c>
    </row>
    <row r="6" spans="1:3" x14ac:dyDescent="0.25">
      <c r="A6" t="s">
        <v>40</v>
      </c>
      <c r="B6" s="7">
        <v>90000000</v>
      </c>
      <c r="C6" s="7">
        <v>45000000</v>
      </c>
    </row>
    <row r="7" spans="1:3" x14ac:dyDescent="0.25">
      <c r="A7" t="s">
        <v>41</v>
      </c>
      <c r="B7" s="7">
        <v>298000000</v>
      </c>
      <c r="C7" s="7">
        <v>149000000</v>
      </c>
    </row>
    <row r="8" spans="1:3" x14ac:dyDescent="0.25">
      <c r="A8" t="s">
        <v>42</v>
      </c>
      <c r="B8" s="7">
        <v>81000000</v>
      </c>
      <c r="C8" s="7">
        <v>30000000</v>
      </c>
    </row>
    <row r="9" spans="1:3" x14ac:dyDescent="0.25">
      <c r="A9" t="s">
        <v>43</v>
      </c>
      <c r="B9" s="7">
        <v>88000000</v>
      </c>
      <c r="C9" s="7">
        <v>40000000</v>
      </c>
    </row>
    <row r="10" spans="1:3" x14ac:dyDescent="0.25">
      <c r="A10" t="s">
        <v>44</v>
      </c>
      <c r="B10" s="7">
        <v>209000000</v>
      </c>
      <c r="C10" s="7">
        <v>84000000</v>
      </c>
    </row>
    <row r="12" spans="1:3" x14ac:dyDescent="0.25">
      <c r="A12" t="s">
        <v>45</v>
      </c>
    </row>
    <row r="13" spans="1:3" x14ac:dyDescent="0.25">
      <c r="A13" t="s">
        <v>46</v>
      </c>
    </row>
    <row r="14" spans="1:3" x14ac:dyDescent="0.25">
      <c r="A1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88</v>
      </c>
      <c r="E1" s="2" t="s">
        <v>90</v>
      </c>
    </row>
    <row r="2" spans="1:5" x14ac:dyDescent="0.25">
      <c r="A2" t="s">
        <v>95</v>
      </c>
      <c r="E2" t="s">
        <v>91</v>
      </c>
    </row>
    <row r="3" spans="1:5" x14ac:dyDescent="0.25">
      <c r="A3" t="s">
        <v>129</v>
      </c>
      <c r="E3" t="s">
        <v>92</v>
      </c>
    </row>
    <row r="4" spans="1:5" x14ac:dyDescent="0.25">
      <c r="A4" t="s">
        <v>130</v>
      </c>
      <c r="E4" t="s">
        <v>93</v>
      </c>
    </row>
    <row r="5" spans="1:5" x14ac:dyDescent="0.25">
      <c r="E5" t="s">
        <v>94</v>
      </c>
    </row>
    <row r="6" spans="1:5" x14ac:dyDescent="0.25">
      <c r="A6" t="s">
        <v>96</v>
      </c>
    </row>
    <row r="7" spans="1:5" x14ac:dyDescent="0.25">
      <c r="A7" t="s">
        <v>97</v>
      </c>
    </row>
    <row r="8" spans="1:5" x14ac:dyDescent="0.25">
      <c r="A8" t="s">
        <v>98</v>
      </c>
    </row>
    <row r="9" spans="1:5" x14ac:dyDescent="0.25">
      <c r="A9" t="s">
        <v>100</v>
      </c>
    </row>
    <row r="10" spans="1:5" x14ac:dyDescent="0.25">
      <c r="A10" t="s">
        <v>101</v>
      </c>
    </row>
    <row r="11" spans="1:5" x14ac:dyDescent="0.25">
      <c r="A11" t="s">
        <v>102</v>
      </c>
    </row>
    <row r="13" spans="1:5" x14ac:dyDescent="0.25">
      <c r="A13" t="s">
        <v>103</v>
      </c>
      <c r="E13" s="2" t="s">
        <v>122</v>
      </c>
    </row>
    <row r="14" spans="1:5" x14ac:dyDescent="0.25">
      <c r="A14" t="s">
        <v>104</v>
      </c>
      <c r="E14" t="s">
        <v>99</v>
      </c>
    </row>
    <row r="15" spans="1:5" x14ac:dyDescent="0.25">
      <c r="A15" t="s">
        <v>105</v>
      </c>
    </row>
    <row r="16" spans="1:5" x14ac:dyDescent="0.25">
      <c r="E16" s="2" t="s">
        <v>123</v>
      </c>
    </row>
    <row r="17" spans="1:5" x14ac:dyDescent="0.25">
      <c r="A17" t="s">
        <v>111</v>
      </c>
      <c r="E17" t="s">
        <v>124</v>
      </c>
    </row>
    <row r="18" spans="1:5" x14ac:dyDescent="0.25">
      <c r="A18" t="s">
        <v>106</v>
      </c>
    </row>
    <row r="19" spans="1:5" x14ac:dyDescent="0.25">
      <c r="A19" t="s">
        <v>112</v>
      </c>
      <c r="E19" s="2" t="s">
        <v>125</v>
      </c>
    </row>
    <row r="20" spans="1:5" x14ac:dyDescent="0.25">
      <c r="A20" t="s">
        <v>114</v>
      </c>
      <c r="E20" t="s">
        <v>126</v>
      </c>
    </row>
    <row r="21" spans="1:5" x14ac:dyDescent="0.25">
      <c r="A21" t="s">
        <v>133</v>
      </c>
    </row>
    <row r="22" spans="1:5" x14ac:dyDescent="0.25">
      <c r="A22" t="s">
        <v>115</v>
      </c>
    </row>
    <row r="23" spans="1:5" x14ac:dyDescent="0.25">
      <c r="A23" t="s">
        <v>116</v>
      </c>
    </row>
    <row r="25" spans="1:5" ht="30" x14ac:dyDescent="0.25">
      <c r="B25" s="12" t="s">
        <v>107</v>
      </c>
      <c r="C25" s="3" t="s">
        <v>109</v>
      </c>
      <c r="D25" s="3" t="s">
        <v>50</v>
      </c>
      <c r="E25" s="3" t="s">
        <v>119</v>
      </c>
    </row>
    <row r="26" spans="1:5" x14ac:dyDescent="0.25">
      <c r="B26" t="s">
        <v>108</v>
      </c>
      <c r="C26">
        <v>500</v>
      </c>
      <c r="D26">
        <v>5900000</v>
      </c>
      <c r="E26">
        <v>1984</v>
      </c>
    </row>
    <row r="27" spans="1:5" x14ac:dyDescent="0.25">
      <c r="B27" t="s">
        <v>110</v>
      </c>
      <c r="C27">
        <v>500</v>
      </c>
      <c r="D27">
        <v>7050000</v>
      </c>
      <c r="E27">
        <v>1984</v>
      </c>
    </row>
    <row r="28" spans="1:5" x14ac:dyDescent="0.25">
      <c r="B28" t="s">
        <v>113</v>
      </c>
      <c r="C28">
        <v>500</v>
      </c>
      <c r="D28">
        <v>7050000</v>
      </c>
      <c r="E28">
        <v>1983</v>
      </c>
    </row>
    <row r="29" spans="1:5" x14ac:dyDescent="0.25">
      <c r="B29" t="s">
        <v>120</v>
      </c>
      <c r="C29">
        <v>1030</v>
      </c>
      <c r="D29">
        <v>6000000</v>
      </c>
      <c r="E29">
        <v>1999</v>
      </c>
    </row>
    <row r="30" spans="1:5" x14ac:dyDescent="0.25">
      <c r="B30" t="s">
        <v>117</v>
      </c>
      <c r="C30">
        <v>1800</v>
      </c>
      <c r="D30">
        <v>6000000</v>
      </c>
      <c r="E30">
        <v>2009</v>
      </c>
    </row>
    <row r="31" spans="1:5" x14ac:dyDescent="0.25">
      <c r="B31" t="s">
        <v>118</v>
      </c>
      <c r="C31">
        <v>2800</v>
      </c>
      <c r="D31">
        <v>22000000</v>
      </c>
      <c r="E31">
        <v>2014</v>
      </c>
    </row>
    <row r="33" spans="1:5" x14ac:dyDescent="0.25">
      <c r="A33" t="s">
        <v>121</v>
      </c>
    </row>
    <row r="34" spans="1:5" x14ac:dyDescent="0.25">
      <c r="A34" t="s">
        <v>134</v>
      </c>
    </row>
    <row r="35" spans="1:5" x14ac:dyDescent="0.25">
      <c r="A35" s="9">
        <v>10000000</v>
      </c>
    </row>
    <row r="37" spans="1:5" x14ac:dyDescent="0.25">
      <c r="A37" t="s">
        <v>132</v>
      </c>
    </row>
    <row r="42" spans="1:5" x14ac:dyDescent="0.25">
      <c r="A42" s="2" t="s">
        <v>135</v>
      </c>
      <c r="B42" s="14"/>
      <c r="E42" s="2" t="s">
        <v>137</v>
      </c>
    </row>
    <row r="43" spans="1:5" x14ac:dyDescent="0.25">
      <c r="A43" t="s">
        <v>136</v>
      </c>
      <c r="E43" t="s">
        <v>138</v>
      </c>
    </row>
    <row r="44" spans="1:5" x14ac:dyDescent="0.25">
      <c r="A44" t="s">
        <v>139</v>
      </c>
    </row>
    <row r="45" spans="1:5" x14ac:dyDescent="0.25">
      <c r="E45" s="2" t="s">
        <v>142</v>
      </c>
    </row>
    <row r="46" spans="1:5" x14ac:dyDescent="0.25">
      <c r="A46" t="s">
        <v>140</v>
      </c>
      <c r="E46" t="s">
        <v>143</v>
      </c>
    </row>
    <row r="47" spans="1:5" x14ac:dyDescent="0.25">
      <c r="A47" t="s">
        <v>141</v>
      </c>
      <c r="E47" t="s">
        <v>144</v>
      </c>
    </row>
    <row r="48" spans="1:5" x14ac:dyDescent="0.25">
      <c r="A48" t="s">
        <v>146</v>
      </c>
      <c r="E48" t="s">
        <v>145</v>
      </c>
    </row>
    <row r="49" spans="1:1" x14ac:dyDescent="0.25">
      <c r="A49" s="9">
        <v>30000</v>
      </c>
    </row>
    <row r="51" spans="1:1" x14ac:dyDescent="0.25">
      <c r="A51" t="s">
        <v>132</v>
      </c>
    </row>
    <row r="53" spans="1:1" x14ac:dyDescent="0.25">
      <c r="A53" t="s">
        <v>216</v>
      </c>
    </row>
    <row r="54" spans="1:1" x14ac:dyDescent="0.25">
      <c r="A54" t="s">
        <v>217</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48</v>
      </c>
    </row>
    <row r="2" spans="1:3" x14ac:dyDescent="0.25">
      <c r="A2" s="2" t="s">
        <v>49</v>
      </c>
      <c r="B2" s="2" t="s">
        <v>36</v>
      </c>
      <c r="C2" s="2" t="s">
        <v>50</v>
      </c>
    </row>
    <row r="3" spans="1:3" x14ac:dyDescent="0.25">
      <c r="A3" t="s">
        <v>51</v>
      </c>
      <c r="B3" t="s">
        <v>52</v>
      </c>
      <c r="C3">
        <v>8700</v>
      </c>
    </row>
    <row r="4" spans="1:3" x14ac:dyDescent="0.25">
      <c r="A4" t="s">
        <v>53</v>
      </c>
      <c r="B4" t="s">
        <v>54</v>
      </c>
      <c r="C4">
        <v>4600</v>
      </c>
    </row>
    <row r="5" spans="1:3" x14ac:dyDescent="0.25">
      <c r="A5" t="s">
        <v>55</v>
      </c>
      <c r="B5" t="s">
        <v>56</v>
      </c>
      <c r="C5">
        <v>10500</v>
      </c>
    </row>
    <row r="6" spans="1:3" x14ac:dyDescent="0.25">
      <c r="A6" t="s">
        <v>57</v>
      </c>
      <c r="B6" t="s">
        <v>58</v>
      </c>
      <c r="C6">
        <v>6500</v>
      </c>
    </row>
    <row r="7" spans="1:3" x14ac:dyDescent="0.25">
      <c r="A7" t="s">
        <v>59</v>
      </c>
      <c r="B7" t="s">
        <v>60</v>
      </c>
      <c r="C7">
        <v>3000</v>
      </c>
    </row>
    <row r="8" spans="1:3" x14ac:dyDescent="0.25">
      <c r="A8" t="s">
        <v>61</v>
      </c>
      <c r="B8" t="s">
        <v>62</v>
      </c>
      <c r="C8">
        <v>10000</v>
      </c>
    </row>
    <row r="9" spans="1:3" x14ac:dyDescent="0.25">
      <c r="A9" t="s">
        <v>63</v>
      </c>
      <c r="B9" t="s">
        <v>64</v>
      </c>
      <c r="C9">
        <v>13000</v>
      </c>
    </row>
    <row r="10" spans="1:3" x14ac:dyDescent="0.25">
      <c r="A10" t="s">
        <v>65</v>
      </c>
      <c r="B10" t="s">
        <v>66</v>
      </c>
      <c r="C10">
        <v>9000</v>
      </c>
    </row>
    <row r="11" spans="1:3" x14ac:dyDescent="0.25">
      <c r="A11" t="s">
        <v>67</v>
      </c>
      <c r="B11" t="s">
        <v>68</v>
      </c>
      <c r="C11">
        <v>19000</v>
      </c>
    </row>
    <row r="12" spans="1:3" x14ac:dyDescent="0.25">
      <c r="A12" t="s">
        <v>69</v>
      </c>
      <c r="B12" t="s">
        <v>70</v>
      </c>
      <c r="C12">
        <v>5500</v>
      </c>
    </row>
    <row r="14" spans="1:3" x14ac:dyDescent="0.25">
      <c r="A14" s="1" t="s">
        <v>1088</v>
      </c>
    </row>
    <row r="15" spans="1:3" x14ac:dyDescent="0.25">
      <c r="A15" t="s">
        <v>1089</v>
      </c>
    </row>
    <row r="16" spans="1:3" x14ac:dyDescent="0.25">
      <c r="A16" t="s">
        <v>1090</v>
      </c>
    </row>
    <row r="17" spans="1:3" x14ac:dyDescent="0.25">
      <c r="A17" t="s">
        <v>1091</v>
      </c>
    </row>
    <row r="19" spans="1:3" x14ac:dyDescent="0.25">
      <c r="A19" t="s">
        <v>1092</v>
      </c>
      <c r="B19" s="30">
        <v>29799</v>
      </c>
      <c r="C19" t="s">
        <v>1093</v>
      </c>
    </row>
    <row r="20" spans="1:3" x14ac:dyDescent="0.25">
      <c r="A20" t="s">
        <v>1094</v>
      </c>
      <c r="B20" s="30">
        <v>20338</v>
      </c>
      <c r="C20" t="s">
        <v>1095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2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2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2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Calcs'!$B$84*'ICCT MDV HDV Calcs'!D74/'ICCT MDV HDV Calcs'!$D$74</f>
        <v>55854.502605061585</v>
      </c>
      <c r="C2" s="4">
        <f>'ICCT MDV HDV Calcs'!$B$84*'ICCT MDV HDV Calcs'!E74/'ICCT MDV HDV Calcs'!$D$74</f>
        <v>53425.822219784372</v>
      </c>
      <c r="D2" s="4">
        <f>'ICCT MDV HDV Calcs'!$B$84*'ICCT MDV HDV Calcs'!F74/'ICCT MDV HDV Calcs'!$D$74</f>
        <v>50926.894964635168</v>
      </c>
      <c r="E2" s="4">
        <f>'ICCT MDV HDV Calcs'!$B$84*'ICCT MDV HDV Calcs'!G74/'ICCT MDV HDV Calcs'!$D$74</f>
        <v>48449.292239095914</v>
      </c>
      <c r="F2" s="4">
        <f>'ICCT MDV HDV Calcs'!$B$84*'ICCT MDV HDV Calcs'!H74/'ICCT MDV HDV Calcs'!$D$74</f>
        <v>46069.534194082167</v>
      </c>
      <c r="G2" s="4">
        <f>'ICCT MDV HDV Calcs'!$B$84*'ICCT MDV HDV Calcs'!I74/'ICCT MDV HDV Calcs'!$D$74</f>
        <v>43687.276041947531</v>
      </c>
      <c r="H2" s="4">
        <f>'ICCT MDV HDV Calcs'!$B$84*'ICCT MDV HDV Calcs'!J74/'ICCT MDV HDV Calcs'!$D$74</f>
        <v>41386.469607210485</v>
      </c>
      <c r="I2" s="4">
        <f>'ICCT MDV HDV Calcs'!$B$84*'ICCT MDV HDV Calcs'!K74/'ICCT MDV HDV Calcs'!$D$74</f>
        <v>39130.99340609389</v>
      </c>
      <c r="J2" s="4">
        <f>'ICCT MDV HDV Calcs'!$B$84*'ICCT MDV HDV Calcs'!L74/'ICCT MDV HDV Calcs'!$D$74</f>
        <v>36985.976459981546</v>
      </c>
      <c r="K2" s="4">
        <f>'ICCT MDV HDV Calcs'!$B$84*'ICCT MDV HDV Calcs'!M74/'ICCT MDV HDV Calcs'!$D$74</f>
        <v>34908.235004214534</v>
      </c>
      <c r="L2" s="4">
        <f>'ICCT MDV HDV Calcs'!$B$84*'ICCT MDV HDV Calcs'!N74/'ICCT MDV HDV Calcs'!$D$74</f>
        <v>34772.439612871232</v>
      </c>
      <c r="M2" s="4">
        <f>'ICCT MDV HDV Calcs'!$B$84*'ICCT MDV HDV Calcs'!O74/'ICCT MDV HDV Calcs'!$D$74</f>
        <v>34642.482877116956</v>
      </c>
      <c r="N2" s="4">
        <f>'ICCT MDV HDV Calcs'!$B$84*'ICCT MDV HDV Calcs'!P74/'ICCT MDV HDV Calcs'!$D$74</f>
        <v>34511.450373380852</v>
      </c>
      <c r="O2" s="4">
        <f>'ICCT MDV HDV Calcs'!$B$84*'ICCT MDV HDV Calcs'!Q74/'ICCT MDV HDV Calcs'!$D$74</f>
        <v>34380.058336216112</v>
      </c>
      <c r="P2" s="4">
        <f>'ICCT MDV HDV Calcs'!$B$84*'ICCT MDV HDV Calcs'!R74/'ICCT MDV HDV Calcs'!$D$74</f>
        <v>34250.292656682759</v>
      </c>
      <c r="Q2" s="4">
        <f>'ICCT MDV HDV Calcs'!$B$84*'ICCT MDV HDV Calcs'!S74/'ICCT MDV HDV Calcs'!$D$74</f>
        <v>34250.292656682759</v>
      </c>
      <c r="R2" s="4">
        <f>'ICCT MDV HDV Calcs'!$B$84*'ICCT MDV HDV Calcs'!T74/'ICCT MDV HDV Calcs'!$D$74</f>
        <v>34250.292656682759</v>
      </c>
      <c r="S2" s="4">
        <f>'ICCT MDV HDV Calcs'!$B$84*'ICCT MDV HDV Calcs'!U74/'ICCT MDV HDV Calcs'!$D$74</f>
        <v>34250.292656682759</v>
      </c>
      <c r="T2" s="4">
        <f>'ICCT MDV HDV Calcs'!$B$84*'ICCT MDV HDV Calcs'!V74/'ICCT MDV HDV Calcs'!$D$74</f>
        <v>34250.292656682759</v>
      </c>
      <c r="U2" s="4">
        <f>'ICCT MDV HDV Calcs'!$B$84*'ICCT MDV HDV Calcs'!W74/'ICCT MDV HDV Calcs'!$D$74</f>
        <v>34250.292656682759</v>
      </c>
      <c r="V2" s="4">
        <f>'ICCT MDV HDV Calcs'!$B$84*'ICCT MDV HDV Calcs'!X74/'ICCT MDV HDV Calcs'!$D$74</f>
        <v>34250.292656682759</v>
      </c>
      <c r="W2" s="4">
        <f>'ICCT MDV HDV Calcs'!$B$84*'ICCT MDV HDV Calcs'!Y74/'ICCT MDV HDV Calcs'!$D$74</f>
        <v>34250.292656682759</v>
      </c>
      <c r="X2" s="4">
        <f>'ICCT MDV HDV Calcs'!$B$84*'ICCT MDV HDV Calcs'!Z74/'ICCT MDV HDV Calcs'!$D$74</f>
        <v>34250.292656682759</v>
      </c>
      <c r="Y2" s="4">
        <f>'ICCT MDV HDV Calcs'!$B$84*'ICCT MDV HDV Calcs'!AA74/'ICCT MDV HDV Calcs'!$D$74</f>
        <v>34250.292656682759</v>
      </c>
      <c r="Z2" s="4">
        <f>'ICCT MDV HDV Calcs'!$B$84*'ICCT MDV HDV Calcs'!AB74/'ICCT MDV HDV Calcs'!$D$74</f>
        <v>34250.292656682759</v>
      </c>
      <c r="AA2" s="4">
        <f>'ICCT MDV HDV Calcs'!$B$84*'ICCT MDV HDV Calcs'!AC74/'ICCT MDV HDV Calcs'!$D$74</f>
        <v>34250.292656682759</v>
      </c>
      <c r="AB2" s="4">
        <f>'ICCT MDV HDV Calcs'!$B$84*'ICCT MDV HDV Calcs'!AD74/'ICCT MDV HDV Calcs'!$D$74</f>
        <v>34250.292656682759</v>
      </c>
      <c r="AC2" s="4">
        <f>'ICCT MDV HDV Calcs'!$B$84*'ICCT MDV HDV Calcs'!AE74/'ICCT MDV HDV Calcs'!$D$74</f>
        <v>34250.292656682759</v>
      </c>
      <c r="AD2" s="4">
        <f>'ICCT MDV HDV Calcs'!$B$84*'ICCT MDV HDV Calcs'!AF74/'ICCT MDV HDV Calcs'!$D$74</f>
        <v>34250.292656682759</v>
      </c>
      <c r="AE2" s="4">
        <f>'ICCT MDV HDV Calcs'!$B$84*'ICCT MDV HDV Calcs'!AG74/'ICCT MDV HDV Calcs'!$D$74</f>
        <v>34250.292656682759</v>
      </c>
      <c r="AF2" s="4"/>
      <c r="AG2" s="4"/>
      <c r="AH2" s="4"/>
      <c r="AI2" s="4"/>
    </row>
    <row r="3" spans="1:35" x14ac:dyDescent="0.2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25">
      <c r="A6" t="s">
        <v>4</v>
      </c>
      <c r="B6" s="4">
        <f>B2*'NBPoNVP-LDVs-psgr'!B6/'NBPoNVP-LDVs-psgr'!B2</f>
        <v>64485.830087612892</v>
      </c>
      <c r="C6" s="4">
        <f>C2*'NBPoNVP-LDVs-psgr'!C6/'NBPoNVP-LDVs-psgr'!C2</f>
        <v>63069.08544025501</v>
      </c>
      <c r="D6" s="4">
        <f>D2*'NBPoNVP-LDVs-psgr'!D6/'NBPoNVP-LDVs-psgr'!D2</f>
        <v>62190.416947499318</v>
      </c>
      <c r="E6" s="4">
        <f>E2*'NBPoNVP-LDVs-psgr'!E6/'NBPoNVP-LDVs-psgr'!E2</f>
        <v>60808.547320658668</v>
      </c>
      <c r="F6" s="4">
        <f>F2*'NBPoNVP-LDVs-psgr'!F6/'NBPoNVP-LDVs-psgr'!F2</f>
        <v>59123.574038979379</v>
      </c>
      <c r="G6" s="4">
        <f>G2*'NBPoNVP-LDVs-psgr'!G6/'NBPoNVP-LDVs-psgr'!G2</f>
        <v>57086.467628062499</v>
      </c>
      <c r="H6" s="4">
        <f>H2*'NBPoNVP-LDVs-psgr'!H6/'NBPoNVP-LDVs-psgr'!H2</f>
        <v>54865.422549335395</v>
      </c>
      <c r="I6" s="4">
        <f>I2*'NBPoNVP-LDVs-psgr'!I6/'NBPoNVP-LDVs-psgr'!I2</f>
        <v>52410.894662856561</v>
      </c>
      <c r="J6" s="4">
        <f>J2*'NBPoNVP-LDVs-psgr'!J6/'NBPoNVP-LDVs-psgr'!J2</f>
        <v>49844.858635496079</v>
      </c>
      <c r="K6" s="4">
        <f>K2*'NBPoNVP-LDVs-psgr'!K6/'NBPoNVP-LDVs-psgr'!K2</f>
        <v>47015.611198344988</v>
      </c>
      <c r="L6" s="4">
        <f>L2*'NBPoNVP-LDVs-psgr'!L6/'NBPoNVP-LDVs-psgr'!L2</f>
        <v>47429.037755629259</v>
      </c>
      <c r="M6" s="4">
        <f>M2*'NBPoNVP-LDVs-psgr'!M6/'NBPoNVP-LDVs-psgr'!M2</f>
        <v>47675.282560291227</v>
      </c>
      <c r="N6" s="4">
        <f>N2*'NBPoNVP-LDVs-psgr'!N6/'NBPoNVP-LDVs-psgr'!N2</f>
        <v>47795.113675561748</v>
      </c>
      <c r="O6" s="4">
        <f>O2*'NBPoNVP-LDVs-psgr'!O6/'NBPoNVP-LDVs-psgr'!O2</f>
        <v>47828.267085518775</v>
      </c>
      <c r="P6" s="4">
        <f>P2*'NBPoNVP-LDVs-psgr'!P6/'NBPoNVP-LDVs-psgr'!P2</f>
        <v>47784.371380022414</v>
      </c>
      <c r="Q6" s="4">
        <f>Q2*'NBPoNVP-LDVs-psgr'!Q6/'NBPoNVP-LDVs-psgr'!Q2</f>
        <v>47784.371380022414</v>
      </c>
      <c r="R6" s="4">
        <f>R2*'NBPoNVP-LDVs-psgr'!R6/'NBPoNVP-LDVs-psgr'!R2</f>
        <v>47784.371380022414</v>
      </c>
      <c r="S6" s="4">
        <f>S2*'NBPoNVP-LDVs-psgr'!S6/'NBPoNVP-LDVs-psgr'!S2</f>
        <v>47784.371380022414</v>
      </c>
      <c r="T6" s="4">
        <f>T2*'NBPoNVP-LDVs-psgr'!T6/'NBPoNVP-LDVs-psgr'!T2</f>
        <v>47784.371380022414</v>
      </c>
      <c r="U6" s="4">
        <f>U2*'NBPoNVP-LDVs-psgr'!U6/'NBPoNVP-LDVs-psgr'!U2</f>
        <v>47784.371380022414</v>
      </c>
      <c r="V6" s="4">
        <f>V2*'NBPoNVP-LDVs-psgr'!V6/'NBPoNVP-LDVs-psgr'!V2</f>
        <v>47784.371380022414</v>
      </c>
      <c r="W6" s="4">
        <f>W2*'NBPoNVP-LDVs-psgr'!W6/'NBPoNVP-LDVs-psgr'!W2</f>
        <v>47784.371380022414</v>
      </c>
      <c r="X6" s="4">
        <f>X2*'NBPoNVP-LDVs-psgr'!X6/'NBPoNVP-LDVs-psgr'!X2</f>
        <v>47784.371380022414</v>
      </c>
      <c r="Y6" s="4">
        <f>Y2*'NBPoNVP-LDVs-psgr'!Y6/'NBPoNVP-LDVs-psgr'!Y2</f>
        <v>47784.371380022414</v>
      </c>
      <c r="Z6" s="4">
        <f>Z2*'NBPoNVP-LDVs-psgr'!Z6/'NBPoNVP-LDVs-psgr'!Z2</f>
        <v>47784.371380022414</v>
      </c>
      <c r="AA6" s="4">
        <f>AA2*'NBPoNVP-LDVs-psgr'!AA6/'NBPoNVP-LDVs-psgr'!AA2</f>
        <v>47784.371380022414</v>
      </c>
      <c r="AB6" s="4">
        <f>AB2*'NBPoNVP-LDVs-psgr'!AB6/'NBPoNVP-LDVs-psgr'!AB2</f>
        <v>47784.371380022414</v>
      </c>
      <c r="AC6" s="4">
        <f>AC2*'NBPoNVP-LDVs-psgr'!AC6/'NBPoNVP-LDVs-psgr'!AC2</f>
        <v>47784.371380022414</v>
      </c>
      <c r="AD6" s="4">
        <f>AD2*'NBPoNVP-LDVs-psgr'!AD6/'NBPoNVP-LDVs-psgr'!AD2</f>
        <v>47784.371380022414</v>
      </c>
      <c r="AE6" s="4">
        <f>AE2*'NBPoNVP-LDVs-psgr'!AE6/'NBPoNVP-LDVs-psgr'!AE2</f>
        <v>47784.371380022414</v>
      </c>
      <c r="AF6" s="4"/>
      <c r="AG6" s="4"/>
      <c r="AH6" s="4"/>
      <c r="AI6" s="4"/>
    </row>
    <row r="7" spans="1:35" x14ac:dyDescent="0.2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2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Q8" sqref="Q8:AE8"/>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Calcs'!D76</f>
        <v>426294.79041198792</v>
      </c>
      <c r="C2" s="4">
        <f>'ICCT MDV HDV Calcs'!E76</f>
        <v>414922.54515475041</v>
      </c>
      <c r="D2" s="4">
        <f>'ICCT MDV HDV Calcs'!F76</f>
        <v>403363.69568937953</v>
      </c>
      <c r="E2" s="4">
        <f>'ICCT MDV HDV Calcs'!G76</f>
        <v>391719.68634210376</v>
      </c>
      <c r="F2" s="4">
        <f>'ICCT MDV HDV Calcs'!H76</f>
        <v>380619.20517490449</v>
      </c>
      <c r="G2" s="4">
        <f>'ICCT MDV HDV Calcs'!I76</f>
        <v>369661.56942982064</v>
      </c>
      <c r="H2" s="4">
        <f>'ICCT MDV HDV Calcs'!J76</f>
        <v>358927.98319760757</v>
      </c>
      <c r="I2" s="4">
        <f>'ICCT MDV HDV Calcs'!K76</f>
        <v>348126.88133070164</v>
      </c>
      <c r="J2" s="4">
        <f>'ICCT MDV HDV Calcs'!L76</f>
        <v>337840.39654267841</v>
      </c>
      <c r="K2" s="4">
        <f>'ICCT MDV HDV Calcs'!M76</f>
        <v>327771.26431381353</v>
      </c>
      <c r="L2" s="4">
        <f>'ICCT MDV HDV Calcs'!N76</f>
        <v>327148.25478489749</v>
      </c>
      <c r="M2" s="4">
        <f>'ICCT MDV HDV Calcs'!O76</f>
        <v>326530.96544388228</v>
      </c>
      <c r="N2" s="4">
        <f>'ICCT MDV HDV Calcs'!P76</f>
        <v>325919.28226985841</v>
      </c>
      <c r="O2" s="4">
        <f>'ICCT MDV HDV Calcs'!Q76</f>
        <v>325313.09214063612</v>
      </c>
      <c r="P2" s="4">
        <f>'ICCT MDV HDV Calcs'!R76</f>
        <v>324712.28285421256</v>
      </c>
      <c r="Q2" s="4">
        <f>'ICCT MDV HDV Calcs'!S76</f>
        <v>324712.28285421256</v>
      </c>
      <c r="R2" s="4">
        <f>'ICCT MDV HDV Calcs'!T76</f>
        <v>324712.28285421256</v>
      </c>
      <c r="S2" s="4">
        <f>'ICCT MDV HDV Calcs'!U76</f>
        <v>324712.28285421256</v>
      </c>
      <c r="T2" s="4">
        <f>'ICCT MDV HDV Calcs'!V76</f>
        <v>324712.28285421256</v>
      </c>
      <c r="U2" s="4">
        <f>'ICCT MDV HDV Calcs'!W76</f>
        <v>324712.28285421256</v>
      </c>
      <c r="V2" s="4">
        <f>'ICCT MDV HDV Calcs'!X76</f>
        <v>324712.28285421256</v>
      </c>
      <c r="W2" s="4">
        <f>'ICCT MDV HDV Calcs'!Y76</f>
        <v>324712.28285421256</v>
      </c>
      <c r="X2" s="4">
        <f>'ICCT MDV HDV Calcs'!Z76</f>
        <v>324712.28285421256</v>
      </c>
      <c r="Y2" s="4">
        <f>'ICCT MDV HDV Calcs'!AA76</f>
        <v>324712.28285421256</v>
      </c>
      <c r="Z2" s="4">
        <f>'ICCT MDV HDV Calcs'!AB76</f>
        <v>324712.28285421256</v>
      </c>
      <c r="AA2" s="4">
        <f>'ICCT MDV HDV Calcs'!AC76</f>
        <v>324712.28285421256</v>
      </c>
      <c r="AB2" s="4">
        <f>'ICCT MDV HDV Calcs'!AD76</f>
        <v>324712.28285421256</v>
      </c>
      <c r="AC2" s="4">
        <f>'ICCT MDV HDV Calcs'!AE76</f>
        <v>324712.28285421256</v>
      </c>
      <c r="AD2" s="4">
        <f>'ICCT MDV HDV Calcs'!AF76</f>
        <v>324712.28285421256</v>
      </c>
      <c r="AE2" s="4">
        <f>'ICCT MDV HDV Calcs'!AG76</f>
        <v>324712.28285421256</v>
      </c>
      <c r="AF2" s="4"/>
      <c r="AG2" s="4"/>
      <c r="AH2" s="4"/>
      <c r="AI2" s="4"/>
    </row>
    <row r="3" spans="1:35" x14ac:dyDescent="0.2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2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2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2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Calcs'!D75</f>
        <v>365830.57426692016</v>
      </c>
      <c r="C2" s="4">
        <f>'ICCT MDV HDV Calcs'!E75</f>
        <v>344705.59208184975</v>
      </c>
      <c r="D2" s="4">
        <f>'ICCT MDV HDV Calcs'!F75</f>
        <v>322302.55836070102</v>
      </c>
      <c r="E2" s="4">
        <f>'ICCT MDV HDV Calcs'!G75</f>
        <v>300573.48972936062</v>
      </c>
      <c r="F2" s="4">
        <f>'ICCT MDV HDV Calcs'!H75</f>
        <v>280052.59399056033</v>
      </c>
      <c r="G2" s="4">
        <f>'ICCT MDV HDV Calcs'!I75</f>
        <v>260684.1220618184</v>
      </c>
      <c r="H2" s="4">
        <f>'ICCT MDV HDV Calcs'!J75</f>
        <v>242135.73205366416</v>
      </c>
      <c r="I2" s="4">
        <f>'ICCT MDV HDV Calcs'!K75</f>
        <v>224181.73069364903</v>
      </c>
      <c r="J2" s="4">
        <f>'ICCT MDV HDV Calcs'!L75</f>
        <v>207227.10972149859</v>
      </c>
      <c r="K2" s="4">
        <f>'ICCT MDV HDV Calcs'!M75</f>
        <v>191039.45514001834</v>
      </c>
      <c r="L2" s="4">
        <f>'ICCT MDV HDV Calcs'!N75</f>
        <v>187942.43408388062</v>
      </c>
      <c r="M2" s="4">
        <f>'ICCT MDV HDV Calcs'!O75</f>
        <v>184907.97194336553</v>
      </c>
      <c r="N2" s="4">
        <f>'ICCT MDV HDV Calcs'!P75</f>
        <v>181945.59390222622</v>
      </c>
      <c r="O2" s="4">
        <f>'ICCT MDV HDV Calcs'!Q75</f>
        <v>179053.63713807648</v>
      </c>
      <c r="P2" s="4">
        <f>'ICCT MDV HDV Calcs'!R75</f>
        <v>176228.58437357977</v>
      </c>
      <c r="Q2" s="4">
        <f>'ICCT MDV HDV Calcs'!S75</f>
        <v>176228.58437357977</v>
      </c>
      <c r="R2" s="4">
        <f>'ICCT MDV HDV Calcs'!T75</f>
        <v>176228.58437357977</v>
      </c>
      <c r="S2" s="4">
        <f>'ICCT MDV HDV Calcs'!U75</f>
        <v>176228.58437357977</v>
      </c>
      <c r="T2" s="4">
        <f>'ICCT MDV HDV Calcs'!V75</f>
        <v>176228.58437357977</v>
      </c>
      <c r="U2" s="4">
        <f>'ICCT MDV HDV Calcs'!W75</f>
        <v>176228.58437357977</v>
      </c>
      <c r="V2" s="4">
        <f>'ICCT MDV HDV Calcs'!X75</f>
        <v>176228.58437357977</v>
      </c>
      <c r="W2" s="4">
        <f>'ICCT MDV HDV Calcs'!Y75</f>
        <v>176228.58437357977</v>
      </c>
      <c r="X2" s="4">
        <f>'ICCT MDV HDV Calcs'!Z75</f>
        <v>176228.58437357977</v>
      </c>
      <c r="Y2" s="4">
        <f>'ICCT MDV HDV Calcs'!AA75</f>
        <v>176228.58437357977</v>
      </c>
      <c r="Z2" s="4">
        <f>'ICCT MDV HDV Calcs'!AB75</f>
        <v>176228.58437357977</v>
      </c>
      <c r="AA2" s="4">
        <f>'ICCT MDV HDV Calcs'!AC75</f>
        <v>176228.58437357977</v>
      </c>
      <c r="AB2" s="4">
        <f>'ICCT MDV HDV Calcs'!AD75</f>
        <v>176228.58437357977</v>
      </c>
      <c r="AC2" s="4">
        <f>'ICCT MDV HDV Calcs'!AE75</f>
        <v>176228.58437357977</v>
      </c>
      <c r="AD2" s="4">
        <f>'ICCT MDV HDV Calcs'!AF75</f>
        <v>176228.58437357977</v>
      </c>
      <c r="AE2" s="4">
        <f>'ICCT MDV HDV Calcs'!AG75</f>
        <v>176228.58437357977</v>
      </c>
      <c r="AF2" s="4"/>
      <c r="AG2" s="4"/>
      <c r="AH2" s="4"/>
      <c r="AI2" s="4"/>
    </row>
    <row r="3" spans="1:35" x14ac:dyDescent="0.2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2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2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2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2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2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AEO by Class</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cp:lastPrinted>2023-04-17T15:38:27Z</cp:lastPrinted>
  <dcterms:created xsi:type="dcterms:W3CDTF">2017-07-01T03:43:09Z</dcterms:created>
  <dcterms:modified xsi:type="dcterms:W3CDTF">2024-04-09T17:28:49Z</dcterms:modified>
</cp:coreProperties>
</file>